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D:\LSU TANVIR\Research\OGFC Project\TEST RESULTS\"/>
    </mc:Choice>
  </mc:AlternateContent>
  <xr:revisionPtr revIDLastSave="0" documentId="13_ncr:1_{70E7A29D-44AF-4855-8831-C181D92CCFBF}" xr6:coauthVersionLast="47" xr6:coauthVersionMax="47" xr10:uidLastSave="{00000000-0000-0000-0000-000000000000}"/>
  <bookViews>
    <workbookView xWindow="-108" yWindow="-108" windowWidth="23256" windowHeight="12456" firstSheet="7" activeTab="7" xr2:uid="{00000000-000D-0000-FFFF-FFFF00000000}"/>
  </bookViews>
  <sheets>
    <sheet name="Air void" sheetId="5" r:id="rId1"/>
    <sheet name="IDEAL CT" sheetId="1" r:id="rId2"/>
    <sheet name="TSR" sheetId="2" r:id="rId3"/>
    <sheet name="Permeability" sheetId="3" r:id="rId4"/>
    <sheet name="Drain Down" sheetId="7" r:id="rId5"/>
    <sheet name="Rutting" sheetId="8" r:id="rId6"/>
    <sheet name="CEI" sheetId="9" r:id="rId7"/>
    <sheet name="Cantabro" sheetId="14" r:id="rId8"/>
    <sheet name="BBS" sheetId="16" r:id="rId9"/>
    <sheet name="Cost Benefit Analysis 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6" l="1"/>
  <c r="N22" i="16"/>
  <c r="G3" i="17" l="1"/>
  <c r="G4" i="17"/>
  <c r="H4" i="17" s="1"/>
  <c r="G5" i="17"/>
  <c r="H5" i="17" s="1"/>
  <c r="G6" i="17"/>
  <c r="H6" i="17" s="1"/>
  <c r="G7" i="17"/>
  <c r="H7" i="17" s="1"/>
  <c r="G2" i="17"/>
  <c r="H2" i="17" s="1"/>
  <c r="E27" i="16"/>
  <c r="E26" i="16"/>
  <c r="E25" i="16"/>
  <c r="G25" i="16" s="1"/>
  <c r="E24" i="16"/>
  <c r="E23" i="16"/>
  <c r="E22" i="16"/>
  <c r="G22" i="16" s="1"/>
  <c r="E39" i="16"/>
  <c r="E38" i="16"/>
  <c r="E37" i="16"/>
  <c r="E36" i="16"/>
  <c r="E35" i="16"/>
  <c r="E34" i="16"/>
  <c r="G34" i="16" s="1"/>
  <c r="F25" i="16" l="1"/>
  <c r="H25" i="16" s="1"/>
  <c r="H3" i="17"/>
  <c r="G37" i="16"/>
  <c r="F22" i="16"/>
  <c r="I22" i="16" s="1"/>
  <c r="F37" i="16"/>
  <c r="F34" i="16"/>
  <c r="H37" i="16" l="1"/>
  <c r="I34" i="16"/>
  <c r="H22" i="16"/>
  <c r="H34" i="16"/>
  <c r="I5" i="2"/>
  <c r="N5" i="2" s="1"/>
  <c r="E5" i="16" l="1"/>
  <c r="E6" i="16"/>
  <c r="E7" i="16"/>
  <c r="E8" i="16"/>
  <c r="E9" i="16"/>
  <c r="E10" i="16"/>
  <c r="E11" i="16"/>
  <c r="E12" i="16"/>
  <c r="E13" i="16"/>
  <c r="G13" i="16" s="1"/>
  <c r="E14" i="16"/>
  <c r="E15" i="16"/>
  <c r="E16" i="16"/>
  <c r="G16" i="16" s="1"/>
  <c r="E17" i="16"/>
  <c r="E18" i="16"/>
  <c r="E19" i="16"/>
  <c r="E20" i="16"/>
  <c r="E21" i="16"/>
  <c r="E28" i="16"/>
  <c r="F28" i="16" s="1"/>
  <c r="E29" i="16"/>
  <c r="E30" i="16"/>
  <c r="E31" i="16"/>
  <c r="E32" i="16"/>
  <c r="E33" i="16"/>
  <c r="E4" i="16"/>
  <c r="G19" i="14"/>
  <c r="H19" i="14"/>
  <c r="H16" i="14"/>
  <c r="I16" i="14" s="1"/>
  <c r="G16" i="14"/>
  <c r="H13" i="14"/>
  <c r="G13" i="14"/>
  <c r="H10" i="14"/>
  <c r="I10" i="14" s="1"/>
  <c r="G10" i="14"/>
  <c r="H7" i="14"/>
  <c r="G7" i="14"/>
  <c r="H4" i="14"/>
  <c r="G4" i="14"/>
  <c r="I13" i="14" l="1"/>
  <c r="G31" i="16"/>
  <c r="F31" i="16"/>
  <c r="H31" i="16" s="1"/>
  <c r="G19" i="16"/>
  <c r="F13" i="16"/>
  <c r="H13" i="16" s="1"/>
  <c r="G10" i="16"/>
  <c r="F10" i="16"/>
  <c r="G7" i="16"/>
  <c r="F7" i="16"/>
  <c r="G28" i="16"/>
  <c r="H28" i="16" s="1"/>
  <c r="I7" i="14"/>
  <c r="I19" i="14"/>
  <c r="F19" i="16"/>
  <c r="F16" i="16"/>
  <c r="H16" i="16" s="1"/>
  <c r="G4" i="16"/>
  <c r="F4" i="16"/>
  <c r="I4" i="14"/>
  <c r="L7" i="8"/>
  <c r="L9" i="8"/>
  <c r="L11" i="8"/>
  <c r="L13" i="8"/>
  <c r="L15" i="8"/>
  <c r="H7" i="8"/>
  <c r="H9" i="8"/>
  <c r="H11" i="8"/>
  <c r="H13" i="8"/>
  <c r="H15" i="8"/>
  <c r="H10" i="16" l="1"/>
  <c r="H19" i="16"/>
  <c r="H7" i="16"/>
  <c r="H4" i="16"/>
  <c r="I10" i="16"/>
  <c r="I28" i="16"/>
  <c r="I4" i="16"/>
  <c r="I16" i="16"/>
  <c r="I15" i="8"/>
  <c r="I13" i="8"/>
  <c r="J13" i="8" s="1"/>
  <c r="I11" i="8"/>
  <c r="J11" i="8" s="1"/>
  <c r="I9" i="8"/>
  <c r="J9" i="8" s="1"/>
  <c r="I7" i="8"/>
  <c r="I5" i="8"/>
  <c r="J5" i="8" s="1"/>
  <c r="H5" i="8"/>
  <c r="J7" i="8" l="1"/>
  <c r="J15" i="8"/>
  <c r="I15" i="7" l="1"/>
  <c r="H15" i="7"/>
  <c r="I13" i="7"/>
  <c r="J13" i="7" s="1"/>
  <c r="H13" i="7"/>
  <c r="I11" i="7"/>
  <c r="J11" i="7" s="1"/>
  <c r="H11" i="7"/>
  <c r="I9" i="7"/>
  <c r="H9" i="7"/>
  <c r="I7" i="7"/>
  <c r="H7" i="7"/>
  <c r="I5" i="7"/>
  <c r="J5" i="7" s="1"/>
  <c r="H5" i="7"/>
  <c r="I8" i="5"/>
  <c r="I11" i="5"/>
  <c r="I14" i="5"/>
  <c r="I17" i="5"/>
  <c r="I20" i="5"/>
  <c r="I5" i="5"/>
  <c r="H8" i="5"/>
  <c r="H11" i="5"/>
  <c r="H14" i="5"/>
  <c r="H17" i="5"/>
  <c r="H20" i="5"/>
  <c r="H5" i="5"/>
  <c r="G10" i="1"/>
  <c r="J15" i="7" l="1"/>
  <c r="J7" i="7"/>
  <c r="J9" i="7"/>
  <c r="J20" i="5"/>
  <c r="J8" i="5"/>
  <c r="J11" i="5"/>
  <c r="J17" i="5"/>
  <c r="J14" i="5"/>
  <c r="J5" i="5"/>
  <c r="G7" i="1"/>
  <c r="H7" i="1"/>
  <c r="J20" i="3"/>
  <c r="I20" i="3"/>
  <c r="J17" i="3"/>
  <c r="I17" i="3"/>
  <c r="J14" i="3"/>
  <c r="I14" i="3"/>
  <c r="J11" i="3"/>
  <c r="I11" i="3"/>
  <c r="J8" i="3"/>
  <c r="I8" i="3"/>
  <c r="J5" i="3"/>
  <c r="K5" i="3" s="1"/>
  <c r="I5" i="3"/>
  <c r="H19" i="1"/>
  <c r="G19" i="1"/>
  <c r="H16" i="1"/>
  <c r="G16" i="1"/>
  <c r="H13" i="1"/>
  <c r="G13" i="1"/>
  <c r="H4" i="1"/>
  <c r="G4" i="1"/>
  <c r="K14" i="3" l="1"/>
  <c r="K8" i="3"/>
  <c r="I4" i="1"/>
  <c r="H10" i="1"/>
  <c r="I10" i="1" s="1"/>
  <c r="K11" i="3"/>
  <c r="K17" i="3"/>
  <c r="K20" i="3"/>
  <c r="I16" i="1"/>
  <c r="I13" i="1"/>
  <c r="I19" i="1"/>
  <c r="J40" i="2"/>
  <c r="J39" i="2"/>
  <c r="L38" i="2"/>
  <c r="I38" i="2"/>
  <c r="K38" i="2" s="1"/>
  <c r="J38" i="2"/>
  <c r="J37" i="2"/>
  <c r="J36" i="2"/>
  <c r="L35" i="2"/>
  <c r="I35" i="2"/>
  <c r="K35" i="2" s="1"/>
  <c r="J35" i="2"/>
  <c r="J34" i="2"/>
  <c r="J33" i="2"/>
  <c r="L32" i="2"/>
  <c r="I32" i="2"/>
  <c r="K32" i="2" s="1"/>
  <c r="J32" i="2"/>
  <c r="J31" i="2"/>
  <c r="J30" i="2"/>
  <c r="L29" i="2"/>
  <c r="I29" i="2"/>
  <c r="K29" i="2" s="1"/>
  <c r="J29" i="2"/>
  <c r="J28" i="2"/>
  <c r="J27" i="2"/>
  <c r="L26" i="2"/>
  <c r="I26" i="2"/>
  <c r="K26" i="2" s="1"/>
  <c r="J26" i="2"/>
  <c r="J25" i="2"/>
  <c r="J24" i="2"/>
  <c r="L23" i="2"/>
  <c r="I23" i="2"/>
  <c r="K23" i="2" s="1"/>
  <c r="J23" i="2"/>
  <c r="J22" i="2"/>
  <c r="J21" i="2"/>
  <c r="L20" i="2"/>
  <c r="I20" i="2"/>
  <c r="K20" i="2" s="1"/>
  <c r="J20" i="2"/>
  <c r="J19" i="2"/>
  <c r="J18" i="2"/>
  <c r="L17" i="2"/>
  <c r="I17" i="2"/>
  <c r="K17" i="2" s="1"/>
  <c r="J17" i="2"/>
  <c r="J16" i="2"/>
  <c r="J15" i="2"/>
  <c r="L14" i="2"/>
  <c r="I14" i="2"/>
  <c r="J14" i="2"/>
  <c r="J13" i="2"/>
  <c r="J12" i="2"/>
  <c r="L11" i="2"/>
  <c r="I11" i="2"/>
  <c r="K11" i="2" s="1"/>
  <c r="J11" i="2"/>
  <c r="J10" i="2"/>
  <c r="J9" i="2"/>
  <c r="L8" i="2"/>
  <c r="I8" i="2"/>
  <c r="K8" i="2" s="1"/>
  <c r="J8" i="2"/>
  <c r="J7" i="2"/>
  <c r="J6" i="2"/>
  <c r="L5" i="2"/>
  <c r="K5" i="2"/>
  <c r="J5" i="2"/>
  <c r="I7" i="1" l="1"/>
  <c r="M5" i="2"/>
  <c r="M26" i="2"/>
  <c r="M20" i="2"/>
  <c r="N35" i="2"/>
  <c r="M11" i="2"/>
  <c r="M17" i="2"/>
  <c r="M35" i="2"/>
  <c r="M8" i="2"/>
  <c r="N29" i="2"/>
  <c r="M14" i="2"/>
  <c r="M38" i="2"/>
  <c r="N11" i="2"/>
  <c r="N17" i="2"/>
  <c r="N23" i="2"/>
  <c r="M32" i="2"/>
  <c r="M23" i="2"/>
  <c r="M29" i="2"/>
  <c r="K14" i="2"/>
</calcChain>
</file>

<file path=xl/sharedStrings.xml><?xml version="1.0" encoding="utf-8"?>
<sst xmlns="http://schemas.openxmlformats.org/spreadsheetml/2006/main" count="198" uniqueCount="71">
  <si>
    <t>Pe</t>
  </si>
  <si>
    <t>Mix ID</t>
  </si>
  <si>
    <t>Sample ID</t>
  </si>
  <si>
    <t>Air void, %</t>
  </si>
  <si>
    <t>Average, ft/day</t>
  </si>
  <si>
    <t>Stdev</t>
  </si>
  <si>
    <t>CoV</t>
  </si>
  <si>
    <t>CM</t>
  </si>
  <si>
    <t>SS</t>
  </si>
  <si>
    <t>RWP</t>
  </si>
  <si>
    <t>RAP</t>
  </si>
  <si>
    <t>HiMA</t>
  </si>
  <si>
    <t>HL</t>
  </si>
  <si>
    <t>Min %</t>
  </si>
  <si>
    <t>%</t>
  </si>
  <si>
    <t>Max %</t>
  </si>
  <si>
    <t>Min NCHRP</t>
  </si>
  <si>
    <t>CT index</t>
  </si>
  <si>
    <t>Average CT Index</t>
  </si>
  <si>
    <t>Grouping</t>
  </si>
  <si>
    <t>B</t>
  </si>
  <si>
    <t>A/B</t>
  </si>
  <si>
    <t>A</t>
  </si>
  <si>
    <t>Min</t>
  </si>
  <si>
    <t>Condition</t>
  </si>
  <si>
    <t>Air Void (%)</t>
  </si>
  <si>
    <t>Indirect Tensile Strength (ITS), kPa</t>
  </si>
  <si>
    <t>Average, kPa</t>
  </si>
  <si>
    <t>IDEAL CT, PSI</t>
  </si>
  <si>
    <t>Average, psi</t>
  </si>
  <si>
    <t>COV (%)</t>
  </si>
  <si>
    <t>Tensile Strength Ratio (TSR)</t>
  </si>
  <si>
    <t>Dry</t>
  </si>
  <si>
    <t>Wet</t>
  </si>
  <si>
    <t>Co efficient of Permeability, ft/day</t>
  </si>
  <si>
    <t>Min K-vaule</t>
  </si>
  <si>
    <t>ft/day</t>
  </si>
  <si>
    <t>Drain Down, %</t>
  </si>
  <si>
    <t>Average, %</t>
  </si>
  <si>
    <t>Max Drain down %</t>
  </si>
  <si>
    <t>Rut Depth at 5000 pass</t>
  </si>
  <si>
    <t>Average, mm</t>
  </si>
  <si>
    <t>Rut Depth at 20000 pass</t>
  </si>
  <si>
    <t>LADOTD Max rut depth at 5000 cycles</t>
  </si>
  <si>
    <t>mm</t>
  </si>
  <si>
    <t>NCHRP Max rut depth at 20,000 cycles</t>
  </si>
  <si>
    <t>Compaction Energy Index</t>
  </si>
  <si>
    <t>CEI</t>
  </si>
  <si>
    <t xml:space="preserve">% Aggregate </t>
  </si>
  <si>
    <t>Average</t>
  </si>
  <si>
    <t>Max</t>
  </si>
  <si>
    <t>Mix Type</t>
  </si>
  <si>
    <t>Sample</t>
  </si>
  <si>
    <t>Burst Pressure</t>
  </si>
  <si>
    <t>POTS (Mpa)</t>
  </si>
  <si>
    <t>Average POTS</t>
  </si>
  <si>
    <t>StDEV</t>
  </si>
  <si>
    <t>Loss of Bond Strength</t>
  </si>
  <si>
    <t>Group</t>
  </si>
  <si>
    <t>Mix type</t>
  </si>
  <si>
    <t>POTS Dry</t>
  </si>
  <si>
    <t>POTS Wet</t>
  </si>
  <si>
    <t>Material</t>
  </si>
  <si>
    <t>Ci, Unit Price per ton</t>
  </si>
  <si>
    <t>CT</t>
  </si>
  <si>
    <t>Rut depth</t>
  </si>
  <si>
    <t>%Abrasion loss</t>
  </si>
  <si>
    <t>TSR</t>
  </si>
  <si>
    <t>Ei, Expected performance</t>
  </si>
  <si>
    <t>CE, Cost Effectiveness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</si>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</sst>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10" fontId="0" fillId="0" borderId="0" xfId="0" applyNumberFormat="1"/>
    <xf numFmtId="167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5" fillId="0" borderId="22" xfId="0" applyFont="1" applyBorder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16" xfId="0" applyFont="1" applyBorder="1" applyAlignment="1"/>
    <xf numFmtId="0" fontId="4" fillId="4" borderId="5" xfId="0" applyFont="1" applyFill="1" applyBorder="1" applyAlignment="1"/>
    <xf numFmtId="0" fontId="4" fillId="0" borderId="4" xfId="0" applyFont="1" applyBorder="1" applyAlignment="1"/>
    <xf numFmtId="0" fontId="4" fillId="0" borderId="7" xfId="0" applyFont="1" applyBorder="1" applyAlignment="1"/>
    <xf numFmtId="0" fontId="4" fillId="0" borderId="17" xfId="0" applyFont="1" applyBorder="1" applyAlignment="1"/>
    <xf numFmtId="0" fontId="4" fillId="4" borderId="6" xfId="0" applyFont="1" applyFill="1" applyBorder="1" applyAlignment="1"/>
    <xf numFmtId="0" fontId="4" fillId="0" borderId="6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2077865266844"/>
          <c:y val="0.17486116665901744"/>
          <c:w val="0.79442366579177603"/>
          <c:h val="0.634734087619264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3.2568921292441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AB3-43A1-9C92-1D5982A1376A}"/>
                </c:ext>
              </c:extLst>
            </c:dLbl>
            <c:dLbl>
              <c:idx val="3"/>
              <c:layout>
                <c:manualLayout>
                  <c:x val="-2.7777777777778286E-3"/>
                  <c:y val="-3.07583693078266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A\B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AB3-43A1-9C92-1D5982A1376A}"/>
                </c:ext>
              </c:extLst>
            </c:dLbl>
            <c:dLbl>
              <c:idx val="6"/>
              <c:layout>
                <c:manualLayout>
                  <c:x val="-5.5555555555555558E-3"/>
                  <c:y val="-8.4821202388545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AB3-43A1-9C92-1D5982A1376A}"/>
                </c:ext>
              </c:extLst>
            </c:dLbl>
            <c:dLbl>
              <c:idx val="9"/>
              <c:layout>
                <c:manualLayout>
                  <c:x val="2.7777777777777779E-3"/>
                  <c:y val="-2.05516325984982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AB3-43A1-9C92-1D5982A1376A}"/>
                </c:ext>
              </c:extLst>
            </c:dLbl>
            <c:dLbl>
              <c:idx val="12"/>
              <c:layout>
                <c:manualLayout>
                  <c:x val="-2.7777777777778798E-3"/>
                  <c:y val="-1.2027010582348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B/C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123-49EF-B991-2D0D572D65D1}"/>
                </c:ext>
              </c:extLst>
            </c:dLbl>
            <c:dLbl>
              <c:idx val="15"/>
              <c:layout>
                <c:manualLayout>
                  <c:x val="-5.5555555555555558E-3"/>
                  <c:y val="-7.2162063494092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123-49EF-B991-2D0D572D65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'Air void'!$E$5:$E$22</c:f>
              <c:strCache>
                <c:ptCount val="16"/>
                <c:pt idx="0">
                  <c:v>CM</c:v>
                </c:pt>
                <c:pt idx="3">
                  <c:v>SS</c:v>
                </c:pt>
                <c:pt idx="6">
                  <c:v>RWP</c:v>
                </c:pt>
                <c:pt idx="9">
                  <c:v>RAP</c:v>
                </c:pt>
                <c:pt idx="12">
                  <c:v>HiMA</c:v>
                </c:pt>
                <c:pt idx="15">
                  <c:v>HL</c:v>
                </c:pt>
              </c:strCache>
            </c:strRef>
          </c:cat>
          <c:val>
            <c:numRef>
              <c:f>'Air void'!$H$5:$H$22</c:f>
              <c:numCache>
                <c:formatCode>0.0</c:formatCode>
                <c:ptCount val="18"/>
                <c:pt idx="0">
                  <c:v>22.366666666666664</c:v>
                </c:pt>
                <c:pt idx="3">
                  <c:v>23</c:v>
                </c:pt>
                <c:pt idx="6">
                  <c:v>20.733333333333334</c:v>
                </c:pt>
                <c:pt idx="9">
                  <c:v>23.533333333333331</c:v>
                </c:pt>
                <c:pt idx="12">
                  <c:v>21.933333333333334</c:v>
                </c:pt>
                <c:pt idx="15">
                  <c:v>20.900000000000002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3-43A1-9C92-1D5982A137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95646223"/>
        <c:axId val="95639983"/>
      </c:barChart>
      <c:scatterChart>
        <c:scatterStyle val="lineMarker"/>
        <c:varyColors val="0"/>
        <c:ser>
          <c:idx val="1"/>
          <c:order val="1"/>
          <c:tx>
            <c:strRef>
              <c:f>'Air void'!$E$24</c:f>
              <c:strCache>
                <c:ptCount val="1"/>
                <c:pt idx="0">
                  <c:v>Min 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468044619422571"/>
                      <c:h val="6.4694187831329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AB3-43A1-9C92-1D5982A137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17"/>
            <c:spPr>
              <a:noFill/>
              <a:ln w="15875" cap="flat" cmpd="sng" algn="ctr">
                <a:solidFill>
                  <a:srgbClr val="00B050"/>
                </a:solidFill>
                <a:prstDash val="sys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'Air void'!$F$24</c:f>
              <c:numCache>
                <c:formatCode>General</c:formatCode>
                <c:ptCount val="1"/>
                <c:pt idx="0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B3-43A1-9C92-1D5982A1376A}"/>
            </c:ext>
          </c:extLst>
        </c:ser>
        <c:ser>
          <c:idx val="2"/>
          <c:order val="2"/>
          <c:tx>
            <c:strRef>
              <c:f>'Air void'!$E$25</c:f>
              <c:strCache>
                <c:ptCount val="1"/>
                <c:pt idx="0">
                  <c:v>Max 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plus"/>
            <c:errValType val="fixedVal"/>
            <c:noEndCap val="1"/>
            <c:val val="17"/>
            <c:spPr>
              <a:noFill/>
              <a:ln w="15875" cap="flat" cmpd="sng" algn="ctr">
                <a:solidFill>
                  <a:srgbClr val="FF0000"/>
                </a:solidFill>
                <a:prstDash val="sys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'Air void'!$F$25</c:f>
              <c:numCache>
                <c:formatCode>General</c:formatCode>
                <c:ptCount val="1"/>
                <c:pt idx="0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B3-43A1-9C92-1D5982A1376A}"/>
            </c:ext>
          </c:extLst>
        </c:ser>
        <c:ser>
          <c:idx val="3"/>
          <c:order val="3"/>
          <c:tx>
            <c:strRef>
              <c:f>'Air void'!$E$26</c:f>
              <c:strCache>
                <c:ptCount val="1"/>
                <c:pt idx="0">
                  <c:v>Min NCHRP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plus"/>
            <c:errValType val="fixedVal"/>
            <c:noEndCap val="1"/>
            <c:val val="17"/>
            <c:spPr>
              <a:noFill/>
              <a:ln w="15875" cap="flat" cmpd="sng" algn="ctr">
                <a:solidFill>
                  <a:srgbClr val="00B0F0"/>
                </a:solidFill>
                <a:prstDash val="sysDash"/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'Air void'!$F$26</c:f>
              <c:numCache>
                <c:formatCode>General</c:formatCode>
                <c:ptCount val="1"/>
                <c:pt idx="0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B3-43A1-9C92-1D5982A1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46223"/>
        <c:axId val="95639983"/>
      </c:scatterChart>
      <c:catAx>
        <c:axId val="9564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Mix</a:t>
                </a:r>
                <a:r>
                  <a:rPr lang="en-US" sz="11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</a:t>
                </a:r>
                <a:endParaRPr lang="en-US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39983"/>
        <c:crosses val="autoZero"/>
        <c:auto val="1"/>
        <c:lblAlgn val="ctr"/>
        <c:lblOffset val="100"/>
        <c:noMultiLvlLbl val="0"/>
      </c:catAx>
      <c:valAx>
        <c:axId val="95639983"/>
        <c:scaling>
          <c:orientation val="minMax"/>
          <c:max val="2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void, %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46223"/>
        <c:crosses val="autoZero"/>
        <c:crossBetween val="between"/>
        <c:majorUnit val="3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6455219475266"/>
          <c:y val="2.5428331875182269E-2"/>
          <c:w val="0.82498840769903758"/>
          <c:h val="0.743503207932341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5E8-487D-9EA5-F4EBE4303A27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E8-487D-9EA5-F4EBE4303A27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5E8-487D-9EA5-F4EBE4303A27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0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5E8-487D-9EA5-F4EBE4303A27}"/>
                </c:ext>
              </c:extLst>
            </c:dLbl>
            <c:dLbl>
              <c:idx val="2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5E8-487D-9EA5-F4EBE4303A27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0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5E8-487D-9EA5-F4EBE4303A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BBS!$A$4:$A$39</c:f>
              <c:strCache>
                <c:ptCount val="31"/>
                <c:pt idx="0">
                  <c:v>CM</c:v>
                </c:pt>
                <c:pt idx="6">
                  <c:v>SS</c:v>
                </c:pt>
                <c:pt idx="12">
                  <c:v>RWP</c:v>
                </c:pt>
                <c:pt idx="18">
                  <c:v>RAP</c:v>
                </c:pt>
                <c:pt idx="24">
                  <c:v>HiMA</c:v>
                </c:pt>
                <c:pt idx="30">
                  <c:v>HL</c:v>
                </c:pt>
              </c:strCache>
            </c:strRef>
          </c:cat>
          <c:val>
            <c:numRef>
              <c:f>BBS!$I$4:$I$39</c:f>
              <c:numCache>
                <c:formatCode>0.0</c:formatCode>
                <c:ptCount val="36"/>
                <c:pt idx="0">
                  <c:v>13.116604214419134</c:v>
                </c:pt>
                <c:pt idx="6">
                  <c:v>14.890562886501154</c:v>
                </c:pt>
                <c:pt idx="12">
                  <c:v>13.305546295662635</c:v>
                </c:pt>
                <c:pt idx="18">
                  <c:v>12.527671249961013</c:v>
                </c:pt>
                <c:pt idx="24">
                  <c:v>9.7401506769380557</c:v>
                </c:pt>
                <c:pt idx="30">
                  <c:v>12.633180807291083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8-487D-9EA5-F4EBE4303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0"/>
        <c:axId val="187861119"/>
        <c:axId val="338136239"/>
      </c:barChart>
      <c:catAx>
        <c:axId val="18786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8136239"/>
        <c:crosses val="autoZero"/>
        <c:auto val="1"/>
        <c:lblAlgn val="ctr"/>
        <c:lblOffset val="100"/>
        <c:noMultiLvlLbl val="0"/>
      </c:catAx>
      <c:valAx>
        <c:axId val="338136239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%Loss</a:t>
                </a:r>
                <a:r>
                  <a:rPr lang="en-US" sz="12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Bond Strength</a:t>
                </a:r>
                <a:endParaRPr lang="en-US" sz="12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786111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BBS!$N$18</c:f>
              <c:strCache>
                <c:ptCount val="1"/>
                <c:pt idx="0">
                  <c:v>POTS Dry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052-4AB1-9F04-E10930DC63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052-4AB1-9F04-E10930DC63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052-4AB1-9F04-E10930DC63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052-4AB1-9F04-E10930DC63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052-4AB1-9F04-E10930DC63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052-4AB1-9F04-E10930DC6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BBS!$M$19:$M$24</c:f>
              <c:strCache>
                <c:ptCount val="6"/>
                <c:pt idx="0">
                  <c:v>CM</c:v>
                </c:pt>
                <c:pt idx="1">
                  <c:v>SS</c:v>
                </c:pt>
                <c:pt idx="2">
                  <c:v>RWP</c:v>
                </c:pt>
                <c:pt idx="3">
                  <c:v>RAP</c:v>
                </c:pt>
                <c:pt idx="4">
                  <c:v>HiMA</c:v>
                </c:pt>
                <c:pt idx="5">
                  <c:v>HL</c:v>
                </c:pt>
              </c:strCache>
            </c:strRef>
          </c:cat>
          <c:val>
            <c:numRef>
              <c:f>BBS!$N$19:$N$24</c:f>
              <c:numCache>
                <c:formatCode>General</c:formatCode>
                <c:ptCount val="6"/>
                <c:pt idx="0">
                  <c:v>2.5099999999999998</c:v>
                </c:pt>
                <c:pt idx="1">
                  <c:v>2.37</c:v>
                </c:pt>
                <c:pt idx="2">
                  <c:v>2.65</c:v>
                </c:pt>
                <c:pt idx="3" formatCode="0.00">
                  <c:v>2.816296962302598</c:v>
                </c:pt>
                <c:pt idx="4">
                  <c:v>3.38</c:v>
                </c:pt>
                <c:pt idx="5">
                  <c:v>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2-4AB1-9F04-E10930DC631B}"/>
            </c:ext>
          </c:extLst>
        </c:ser>
        <c:ser>
          <c:idx val="1"/>
          <c:order val="1"/>
          <c:tx>
            <c:strRef>
              <c:f>BBS!$O$18</c:f>
              <c:strCache>
                <c:ptCount val="1"/>
                <c:pt idx="0">
                  <c:v>POTS Wet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052-4AB1-9F04-E10930DC63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="1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052-4AB1-9F04-E10930DC63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052-4AB1-9F04-E10930DC63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052-4AB1-9F04-E10930DC63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052-4AB1-9F04-E10930DC631B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b="1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72222222222221E-2"/>
                      <c:h val="5.787037037037037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D052-4AB1-9F04-E10930DC6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BBS!$M$19:$M$24</c:f>
              <c:strCache>
                <c:ptCount val="6"/>
                <c:pt idx="0">
                  <c:v>CM</c:v>
                </c:pt>
                <c:pt idx="1">
                  <c:v>SS</c:v>
                </c:pt>
                <c:pt idx="2">
                  <c:v>RWP</c:v>
                </c:pt>
                <c:pt idx="3">
                  <c:v>RAP</c:v>
                </c:pt>
                <c:pt idx="4">
                  <c:v>HiMA</c:v>
                </c:pt>
                <c:pt idx="5">
                  <c:v>HL</c:v>
                </c:pt>
              </c:strCache>
            </c:strRef>
          </c:cat>
          <c:val>
            <c:numRef>
              <c:f>BBS!$O$19:$O$24</c:f>
              <c:numCache>
                <c:formatCode>General</c:formatCode>
                <c:ptCount val="6"/>
                <c:pt idx="0">
                  <c:v>2.1800000000000002</c:v>
                </c:pt>
                <c:pt idx="1">
                  <c:v>2.02</c:v>
                </c:pt>
                <c:pt idx="2">
                  <c:v>2.2999999999999998</c:v>
                </c:pt>
                <c:pt idx="3" formatCode="0.00">
                  <c:v>2.46348053744269</c:v>
                </c:pt>
                <c:pt idx="4">
                  <c:v>3.05</c:v>
                </c:pt>
                <c:pt idx="5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2-4AB1-9F04-E10930DC63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2466319"/>
        <c:axId val="339862991"/>
      </c:barChart>
      <c:catAx>
        <c:axId val="42246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862991"/>
        <c:crosses val="autoZero"/>
        <c:auto val="1"/>
        <c:lblAlgn val="ctr"/>
        <c:lblOffset val="100"/>
        <c:noMultiLvlLbl val="0"/>
      </c:catAx>
      <c:valAx>
        <c:axId val="33986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POTS</a:t>
                </a:r>
                <a:r>
                  <a:rPr lang="en-US" sz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(MPa)</a:t>
                </a:r>
                <a:endParaRPr 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46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'Cost Benefit Analysis '!$H$1</c:f>
              <c:strCache>
                <c:ptCount val="1"/>
                <c:pt idx="0">
                  <c:v>CE, Cost Effectiveness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2.23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E60-4D38-8569-1833DC14F9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2.84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E60-4D38-8569-1833DC14F9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2.39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E60-4D38-8569-1833DC14F9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4.61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E60-4D38-8569-1833DC14F9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4.95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60-4D38-8569-1833DC14F9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2.85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E60-4D38-8569-1833DC14F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'Cost Benefit Analysis '!$A$2:$A$7</c:f>
              <c:strCache>
                <c:ptCount val="6"/>
                <c:pt idx="0">
                  <c:v>Control</c:v>
                </c:pt>
                <c:pt idx="1">
                  <c:v>SS</c:v>
                </c:pt>
                <c:pt idx="2">
                  <c:v>RWP</c:v>
                </c:pt>
                <c:pt idx="3">
                  <c:v>RAP</c:v>
                </c:pt>
                <c:pt idx="4">
                  <c:v>HiMA</c:v>
                </c:pt>
                <c:pt idx="5">
                  <c:v>HL</c:v>
                </c:pt>
              </c:strCache>
            </c:strRef>
          </c:cat>
          <c:val>
            <c:numRef>
              <c:f>'Cost Benefit Analysis '!$H$2:$H$7</c:f>
              <c:numCache>
                <c:formatCode>General</c:formatCode>
                <c:ptCount val="6"/>
                <c:pt idx="0">
                  <c:v>2.2285394551587596</c:v>
                </c:pt>
                <c:pt idx="1">
                  <c:v>2.8427696623669925</c:v>
                </c:pt>
                <c:pt idx="2">
                  <c:v>2.3939795545306262</c:v>
                </c:pt>
                <c:pt idx="3">
                  <c:v>4.6150937243494878</c:v>
                </c:pt>
                <c:pt idx="4">
                  <c:v>4.955524728446389</c:v>
                </c:pt>
                <c:pt idx="5">
                  <c:v>2.8522250136453509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0-4D38-8569-1833DC14F9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7265823"/>
        <c:axId val="387261983"/>
      </c:barChart>
      <c:catAx>
        <c:axId val="38726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7261983"/>
        <c:crosses val="autoZero"/>
        <c:auto val="1"/>
        <c:lblAlgn val="ctr"/>
        <c:lblOffset val="100"/>
        <c:noMultiLvlLbl val="0"/>
      </c:catAx>
      <c:valAx>
        <c:axId val="38726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Cost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Effectiveness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7265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00178155104913"/>
          <c:y val="2.1289812821840177E-2"/>
          <c:w val="0.83936806258156282"/>
          <c:h val="0.867300886697121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29-4EEE-AB14-57F22187DE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E29-4EEE-AB14-57F22187DE8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E29-4EEE-AB14-57F22187DE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E29-4EEE-AB14-57F22187DE8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886-4CA3-AE91-F69542909DBB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86-4CA3-AE91-F69542909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'IDEAL CT'!$C$4:$C$21</c:f>
              <c:strCache>
                <c:ptCount val="16"/>
                <c:pt idx="0">
                  <c:v>CM</c:v>
                </c:pt>
                <c:pt idx="3">
                  <c:v>SS</c:v>
                </c:pt>
                <c:pt idx="6">
                  <c:v>RWP</c:v>
                </c:pt>
                <c:pt idx="9">
                  <c:v>RAP</c:v>
                </c:pt>
                <c:pt idx="12">
                  <c:v>HiMA</c:v>
                </c:pt>
                <c:pt idx="15">
                  <c:v>HL</c:v>
                </c:pt>
              </c:strCache>
            </c:strRef>
          </c:cat>
          <c:val>
            <c:numRef>
              <c:f>'IDEAL CT'!$G$4:$G$21</c:f>
              <c:numCache>
                <c:formatCode>0.0</c:formatCode>
                <c:ptCount val="18"/>
                <c:pt idx="0">
                  <c:v>186</c:v>
                </c:pt>
                <c:pt idx="3">
                  <c:v>337.33333333333331</c:v>
                </c:pt>
                <c:pt idx="6">
                  <c:v>314.33333333333331</c:v>
                </c:pt>
                <c:pt idx="9">
                  <c:v>328.66666666666669</c:v>
                </c:pt>
                <c:pt idx="12" formatCode="General">
                  <c:v>395</c:v>
                </c:pt>
                <c:pt idx="15" formatCode="General">
                  <c:v>449.13333333333338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9-4EEE-AB14-57F22187DE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90586975"/>
        <c:axId val="190586495"/>
      </c:barChart>
      <c:scatterChart>
        <c:scatterStyle val="lineMarker"/>
        <c:varyColors val="0"/>
        <c:ser>
          <c:idx val="1"/>
          <c:order val="1"/>
          <c:tx>
            <c:strRef>
              <c:f>'IDEAL CT'!$D$24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8193668528864061E-2"/>
                  <c:y val="-8.0738177623990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F-4F09-95F2-2F0103A316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plus"/>
            <c:errValType val="fixedVal"/>
            <c:noEndCap val="1"/>
            <c:val val="4"/>
            <c:spPr>
              <a:noFill/>
              <a:ln w="19050">
                <a:solidFill>
                  <a:srgbClr val="00B050"/>
                </a:solidFill>
                <a:prstDash val="sysDash"/>
              </a:ln>
              <a:effectLst/>
            </c:spPr>
          </c:errBars>
          <c:errBars>
            <c:errDir val="x"/>
            <c:errBarType val="plus"/>
            <c:errValType val="fixedVal"/>
            <c:noEndCap val="1"/>
            <c:val val="17"/>
            <c:spPr>
              <a:noFill/>
              <a:ln w="15875">
                <a:solidFill>
                  <a:srgbClr val="00B050"/>
                </a:solidFill>
                <a:prstDash val="sysDash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'IDEAL CT'!$E$24</c:f>
              <c:numCache>
                <c:formatCode>General</c:formatCode>
                <c:ptCount val="1"/>
                <c:pt idx="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44-44A1-ACBA-8297056E75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0586975"/>
        <c:axId val="190586495"/>
      </c:scatterChart>
      <c:catAx>
        <c:axId val="19058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586495"/>
        <c:crosses val="autoZero"/>
        <c:auto val="1"/>
        <c:lblAlgn val="ctr"/>
        <c:lblOffset val="100"/>
        <c:noMultiLvlLbl val="0"/>
      </c:catAx>
      <c:valAx>
        <c:axId val="190586495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CT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586975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3558617672793"/>
          <c:y val="5.3333333333333337E-2"/>
          <c:w val="0.85415700641586467"/>
          <c:h val="0.84800769903762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203703703703692E-2"/>
                  <c:y val="-0.190448341054993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8B-4381-B6CF-ED48A816D69A}"/>
                </c:ext>
              </c:extLst>
            </c:dLbl>
            <c:dLbl>
              <c:idx val="6"/>
              <c:layout>
                <c:manualLayout>
                  <c:x val="-4.6296296296296294E-3"/>
                  <c:y val="-0.377777777777777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8B-4381-B6CF-ED48A816D69A}"/>
                </c:ext>
              </c:extLst>
            </c:dLbl>
            <c:dLbl>
              <c:idx val="12"/>
              <c:layout>
                <c:manualLayout>
                  <c:x val="-2.3148148148148997E-3"/>
                  <c:y val="-0.41384312206875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208333333333335E-2"/>
                      <c:h val="6.215573053368327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8B-4381-B6CF-ED48A816D69A}"/>
                </c:ext>
              </c:extLst>
            </c:dLbl>
            <c:dLbl>
              <c:idx val="18"/>
              <c:layout>
                <c:manualLayout>
                  <c:x val="0"/>
                  <c:y val="-0.39861555010541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8B-4381-B6CF-ED48A816D69A}"/>
                </c:ext>
              </c:extLst>
            </c:dLbl>
            <c:dLbl>
              <c:idx val="24"/>
              <c:layout>
                <c:manualLayout>
                  <c:x val="-8.4875562720133283E-17"/>
                  <c:y val="-0.377777777777777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18B-4381-B6CF-ED48A816D69A}"/>
                </c:ext>
              </c:extLst>
            </c:dLbl>
            <c:dLbl>
              <c:idx val="30"/>
              <c:layout>
                <c:manualLayout>
                  <c:x val="-2.3148148148148147E-3"/>
                  <c:y val="-0.422950819672131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18B-4381-B6CF-ED48A816D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TSR!$D$5:$D$40</c:f>
              <c:strCache>
                <c:ptCount val="31"/>
                <c:pt idx="0">
                  <c:v>CM</c:v>
                </c:pt>
                <c:pt idx="6">
                  <c:v>SS</c:v>
                </c:pt>
                <c:pt idx="12">
                  <c:v>RWP</c:v>
                </c:pt>
                <c:pt idx="18">
                  <c:v>RAP</c:v>
                </c:pt>
                <c:pt idx="24">
                  <c:v>HiMA</c:v>
                </c:pt>
                <c:pt idx="30">
                  <c:v>HL</c:v>
                </c:pt>
              </c:strCache>
            </c:strRef>
          </c:cat>
          <c:val>
            <c:numRef>
              <c:f>TSR!$N$5:$N$40</c:f>
              <c:numCache>
                <c:formatCode>General</c:formatCode>
                <c:ptCount val="36"/>
                <c:pt idx="0" formatCode="0.00">
                  <c:v>0.79667881733495338</c:v>
                </c:pt>
                <c:pt idx="6" formatCode="0.00">
                  <c:v>0.83816533903791479</c:v>
                </c:pt>
                <c:pt idx="12" formatCode="0.00">
                  <c:v>0.86114556731120029</c:v>
                </c:pt>
                <c:pt idx="18" formatCode="0.00">
                  <c:v>0.83367868490122954</c:v>
                </c:pt>
                <c:pt idx="24" formatCode="0.00">
                  <c:v>0.82954461529371781</c:v>
                </c:pt>
                <c:pt idx="30" formatCode="0.00">
                  <c:v>0.86481312791265663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B-4381-B6CF-ED48A816D6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2"/>
        <c:axId val="1249718560"/>
        <c:axId val="1249712800"/>
      </c:barChart>
      <c:scatterChart>
        <c:scatterStyle val="lineMarker"/>
        <c:varyColors val="0"/>
        <c:ser>
          <c:idx val="1"/>
          <c:order val="1"/>
          <c:tx>
            <c:strRef>
              <c:f>TSR!$Q$7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692220764071159E-2"/>
                  <c:y val="-0.44722539629775837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Min NCHRP 01-55 requirement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18B-4381-B6CF-ED48A816D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B05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0"/>
            <c:val val="35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yVal>
            <c:numRef>
              <c:f>TSR!$R$7</c:f>
              <c:numCache>
                <c:formatCode>General</c:formatCode>
                <c:ptCount val="1"/>
                <c:pt idx="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18B-4381-B6CF-ED48A816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718560"/>
        <c:axId val="1249712800"/>
      </c:scatterChart>
      <c:catAx>
        <c:axId val="12497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9712800"/>
        <c:crosses val="autoZero"/>
        <c:auto val="1"/>
        <c:lblAlgn val="ctr"/>
        <c:lblOffset val="100"/>
        <c:noMultiLvlLbl val="0"/>
      </c:catAx>
      <c:valAx>
        <c:axId val="124971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TSR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971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7633420822397"/>
          <c:y val="0.17486111317183392"/>
          <c:w val="0.79442366579177603"/>
          <c:h val="0.634734087619264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2.77667676303077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6C1-4D28-B677-5BB0073CCC6D}"/>
                </c:ext>
              </c:extLst>
            </c:dLbl>
            <c:dLbl>
              <c:idx val="3"/>
              <c:layout>
                <c:manualLayout>
                  <c:x val="5.5555555555555046E-3"/>
                  <c:y val="-1.58580037177794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6C1-4D28-B677-5BB0073CCC6D}"/>
                </c:ext>
              </c:extLst>
            </c:dLbl>
            <c:dLbl>
              <c:idx val="6"/>
              <c:layout>
                <c:manualLayout>
                  <c:x val="-2.7777777777778286E-3"/>
                  <c:y val="-8.9002028457758411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6C1-4D28-B677-5BB0073CCC6D}"/>
                </c:ext>
              </c:extLst>
            </c:dLbl>
            <c:dLbl>
              <c:idx val="9"/>
              <c:layout>
                <c:manualLayout>
                  <c:x val="2.777777777777676E-3"/>
                  <c:y val="-1.3810045635000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6C1-4D28-B677-5BB0073CCC6D}"/>
                </c:ext>
              </c:extLst>
            </c:dLbl>
            <c:dLbl>
              <c:idx val="12"/>
              <c:layout>
                <c:manualLayout>
                  <c:x val="2.7777777777777779E-3"/>
                  <c:y val="-2.90978767960966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E6-44AB-AC02-D768C8CB6FC5}"/>
                </c:ext>
              </c:extLst>
            </c:dLbl>
            <c:dLbl>
              <c:idx val="15"/>
              <c:layout>
                <c:manualLayout>
                  <c:x val="-5.5555555555555558E-3"/>
                  <c:y val="-1.284901873091034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9E6-44AB-AC02-D768C8CB6F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Permeability!$E$5:$E$22</c:f>
              <c:strCache>
                <c:ptCount val="16"/>
                <c:pt idx="0">
                  <c:v>CM</c:v>
                </c:pt>
                <c:pt idx="3">
                  <c:v>SS</c:v>
                </c:pt>
                <c:pt idx="6">
                  <c:v>RWP</c:v>
                </c:pt>
                <c:pt idx="9">
                  <c:v>RAP</c:v>
                </c:pt>
                <c:pt idx="12">
                  <c:v>HiMA</c:v>
                </c:pt>
                <c:pt idx="15">
                  <c:v>HL</c:v>
                </c:pt>
              </c:strCache>
            </c:strRef>
          </c:cat>
          <c:val>
            <c:numRef>
              <c:f>Permeability!$I$5:$I$22</c:f>
              <c:numCache>
                <c:formatCode>0.0</c:formatCode>
                <c:ptCount val="18"/>
                <c:pt idx="0">
                  <c:v>432.33333333333331</c:v>
                </c:pt>
                <c:pt idx="3">
                  <c:v>452</c:v>
                </c:pt>
                <c:pt idx="6">
                  <c:v>380.33333333333331</c:v>
                </c:pt>
                <c:pt idx="9">
                  <c:v>473.33333333333331</c:v>
                </c:pt>
                <c:pt idx="12" formatCode="General">
                  <c:v>271.66666666666669</c:v>
                </c:pt>
                <c:pt idx="15" formatCode="General">
                  <c:v>234.33333333333334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D28-B677-5BB0073CCC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95646223"/>
        <c:axId val="95639983"/>
      </c:barChart>
      <c:scatterChart>
        <c:scatterStyle val="lineMarker"/>
        <c:varyColors val="0"/>
        <c:ser>
          <c:idx val="1"/>
          <c:order val="1"/>
          <c:tx>
            <c:strRef>
              <c:f>Permeability!$E$24</c:f>
              <c:strCache>
                <c:ptCount val="1"/>
                <c:pt idx="0">
                  <c:v>Min K-vaule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468044619422571"/>
                      <c:h val="6.4694187831329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47E-4211-936D-D558C40B2F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17"/>
            <c:spPr>
              <a:noFill/>
              <a:ln w="15875" cap="flat" cmpd="sng" algn="ctr">
                <a:solidFill>
                  <a:srgbClr val="00B050"/>
                </a:solidFill>
                <a:prstDash val="sys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Permeability!$F$24</c:f>
              <c:numCache>
                <c:formatCode>General</c:formatCode>
                <c:ptCount val="1"/>
                <c:pt idx="0">
                  <c:v>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7E-4211-936D-D558C40B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46223"/>
        <c:axId val="95639983"/>
      </c:scatterChart>
      <c:catAx>
        <c:axId val="9564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Mix</a:t>
                </a:r>
                <a:r>
                  <a:rPr lang="en-US" sz="11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</a:t>
                </a:r>
                <a:endParaRPr lang="en-US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39983"/>
        <c:crosses val="autoZero"/>
        <c:auto val="1"/>
        <c:lblAlgn val="ctr"/>
        <c:lblOffset val="100"/>
        <c:noMultiLvlLbl val="0"/>
      </c:catAx>
      <c:valAx>
        <c:axId val="95639983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Coefficient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of permeability, ft/day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4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2077865266844"/>
          <c:y val="0.17486116665901744"/>
          <c:w val="0.79442366579177603"/>
          <c:h val="0.634734087619264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'Drain Down'!$H$5:$H$16</c:f>
              <c:strCache>
                <c:ptCount val="12"/>
                <c:pt idx="0">
                  <c:v>0.07</c:v>
                </c:pt>
                <c:pt idx="1">
                  <c:v>0.068</c:v>
                </c:pt>
                <c:pt idx="2">
                  <c:v>0.047</c:v>
                </c:pt>
                <c:pt idx="3">
                  <c:v>0.045</c:v>
                </c:pt>
                <c:pt idx="4">
                  <c:v>0.084</c:v>
                </c:pt>
                <c:pt idx="5">
                  <c:v>0.081</c:v>
                </c:pt>
                <c:pt idx="6">
                  <c:v>0.041</c:v>
                </c:pt>
                <c:pt idx="7">
                  <c:v>0.04</c:v>
                </c:pt>
                <c:pt idx="8">
                  <c:v>0.0765</c:v>
                </c:pt>
                <c:pt idx="9">
                  <c:v>0.075</c:v>
                </c:pt>
                <c:pt idx="10">
                  <c:v>0.03825</c:v>
                </c:pt>
                <c:pt idx="11">
                  <c:v>0.04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6414662084765177E-3"/>
                  <c:y val="-1.48242192216343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85F-4F46-B3E7-EDC2BE935ED6}"/>
                </c:ext>
              </c:extLst>
            </c:dLbl>
            <c:dLbl>
              <c:idx val="2"/>
              <c:layout>
                <c:manualLayout>
                  <c:x val="-3.0355097365407169E-3"/>
                  <c:y val="1.95923626211937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812-4270-A2D5-D02C1CA27D29}"/>
                </c:ext>
              </c:extLst>
            </c:dLbl>
            <c:dLbl>
              <c:idx val="4"/>
              <c:layout>
                <c:manualLayout>
                  <c:x val="-5.5555555555555029E-3"/>
                  <c:y val="-7.23407163838727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812-4270-A2D5-D02C1CA27D29}"/>
                </c:ext>
              </c:extLst>
            </c:dLbl>
            <c:dLbl>
              <c:idx val="6"/>
              <c:layout>
                <c:manualLayout>
                  <c:x val="-2.9495990836198071E-3"/>
                  <c:y val="-1.65984597055046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5F-4F46-B3E7-EDC2BE935ED6}"/>
                </c:ext>
              </c:extLst>
            </c:dLbl>
            <c:dLbl>
              <c:idx val="8"/>
              <c:layout>
                <c:manualLayout>
                  <c:x val="-1.050006961486185E-16"/>
                  <c:y val="-6.13637544975052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42497136311564E-2"/>
                      <c:h val="7.536940832865728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7537-4ECF-B65E-1A13792B1FA4}"/>
                </c:ext>
              </c:extLst>
            </c:dLbl>
            <c:dLbl>
              <c:idx val="10"/>
              <c:layout>
                <c:manualLayout>
                  <c:x val="2.8636884306987398E-3"/>
                  <c:y val="-7.43543872444592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537-4ECF-B65E-1A13792B1F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'Drain Down'!$E$5:$E$16</c:f>
              <c:strCache>
                <c:ptCount val="11"/>
                <c:pt idx="0">
                  <c:v>CM</c:v>
                </c:pt>
                <c:pt idx="2">
                  <c:v>SS</c:v>
                </c:pt>
                <c:pt idx="4">
                  <c:v>RWP</c:v>
                </c:pt>
                <c:pt idx="6">
                  <c:v>RAP</c:v>
                </c:pt>
                <c:pt idx="8">
                  <c:v>HiMA</c:v>
                </c:pt>
                <c:pt idx="10">
                  <c:v>HL</c:v>
                </c:pt>
              </c:strCache>
            </c:strRef>
          </c:cat>
          <c:val>
            <c:numRef>
              <c:f>'Drain Down'!$H$5:$H$16</c:f>
              <c:numCache>
                <c:formatCode>0.00</c:formatCode>
                <c:ptCount val="12"/>
                <c:pt idx="0">
                  <c:v>6.9000000000000006E-2</c:v>
                </c:pt>
                <c:pt idx="2" formatCode="0.000">
                  <c:v>4.7299999999999995E-2</c:v>
                </c:pt>
                <c:pt idx="4" formatCode="0.000">
                  <c:v>8.3499999999999991E-2</c:v>
                </c:pt>
                <c:pt idx="6" formatCode="0.000">
                  <c:v>4.0500000000000001E-2</c:v>
                </c:pt>
                <c:pt idx="8" formatCode="General">
                  <c:v>7.6499999999999999E-2</c:v>
                </c:pt>
                <c:pt idx="10" formatCode="General">
                  <c:v>3.8249999999999999E-2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5F-4F46-B3E7-EDC2BE935E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95646223"/>
        <c:axId val="95639983"/>
      </c:barChart>
      <c:scatterChart>
        <c:scatterStyle val="lineMarker"/>
        <c:varyColors val="0"/>
        <c:ser>
          <c:idx val="1"/>
          <c:order val="1"/>
          <c:tx>
            <c:strRef>
              <c:f>'Drain Down'!$E$18</c:f>
              <c:strCache>
                <c:ptCount val="1"/>
                <c:pt idx="0">
                  <c:v>Max Drain down 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7468044619422571"/>
                      <c:h val="6.4694187831329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85F-4F46-B3E7-EDC2BE935E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12"/>
            <c:spPr>
              <a:noFill/>
              <a:ln w="15875" cap="flat" cmpd="sng" algn="ctr">
                <a:solidFill>
                  <a:srgbClr val="00B050"/>
                </a:solidFill>
                <a:prstDash val="sys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'Drain Down'!$F$18</c:f>
              <c:numCache>
                <c:formatCode>General</c:formatCode>
                <c:ptCount val="1"/>
                <c:pt idx="0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5F-4F46-B3E7-EDC2BE93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46223"/>
        <c:axId val="95639983"/>
      </c:scatterChart>
      <c:catAx>
        <c:axId val="9564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Mix</a:t>
                </a:r>
                <a:r>
                  <a:rPr lang="en-US" sz="11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</a:t>
                </a:r>
                <a:endParaRPr lang="en-US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39983"/>
        <c:crosses val="autoZero"/>
        <c:auto val="1"/>
        <c:lblAlgn val="ctr"/>
        <c:lblOffset val="100"/>
        <c:noMultiLvlLbl val="0"/>
      </c:catAx>
      <c:valAx>
        <c:axId val="95639983"/>
        <c:scaling>
          <c:orientation val="minMax"/>
          <c:max val="0.35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Drain down, %</a:t>
                </a:r>
                <a:endParaRPr lang="en-US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46223"/>
        <c:crosses val="autoZero"/>
        <c:crossBetween val="between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2077865266844"/>
          <c:y val="0.17486116665901744"/>
          <c:w val="0.79442366579177603"/>
          <c:h val="0.634734087619264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CA-4795-9DAE-DB298766F6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CA-4795-9DAE-DB298766F66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A/B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CA-4795-9DAE-DB298766F66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CCA-4795-9DAE-DB298766F66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A/B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CA-4795-9DAE-DB298766F66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CA-4795-9DAE-DB298766F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Rutting!$E$5:$E$16</c:f>
              <c:strCache>
                <c:ptCount val="11"/>
                <c:pt idx="0">
                  <c:v>CM</c:v>
                </c:pt>
                <c:pt idx="2">
                  <c:v>SS</c:v>
                </c:pt>
                <c:pt idx="4">
                  <c:v>RWP</c:v>
                </c:pt>
                <c:pt idx="6">
                  <c:v>RAP</c:v>
                </c:pt>
                <c:pt idx="8">
                  <c:v>HiMA</c:v>
                </c:pt>
                <c:pt idx="10">
                  <c:v>HL</c:v>
                </c:pt>
              </c:strCache>
            </c:strRef>
          </c:cat>
          <c:val>
            <c:numRef>
              <c:f>Rutting!$H$5:$H$16</c:f>
              <c:numCache>
                <c:formatCode>0.00</c:formatCode>
                <c:ptCount val="12"/>
                <c:pt idx="0">
                  <c:v>8.6980000000000004</c:v>
                </c:pt>
                <c:pt idx="2">
                  <c:v>6.5510000000000002</c:v>
                </c:pt>
                <c:pt idx="4">
                  <c:v>7.7294999999999998</c:v>
                </c:pt>
                <c:pt idx="6">
                  <c:v>8.1957000000000004</c:v>
                </c:pt>
                <c:pt idx="8">
                  <c:v>7.4695</c:v>
                </c:pt>
                <c:pt idx="10">
                  <c:v>6.8914999999999997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4-416E-8E9A-8CF12D731C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95646223"/>
        <c:axId val="95639983"/>
      </c:barChart>
      <c:scatterChart>
        <c:scatterStyle val="lineMarker"/>
        <c:varyColors val="0"/>
        <c:ser>
          <c:idx val="1"/>
          <c:order val="1"/>
          <c:tx>
            <c:strRef>
              <c:f>Rutting!$E$18</c:f>
              <c:strCache>
                <c:ptCount val="1"/>
                <c:pt idx="0">
                  <c:v>LADOTD Max rut depth at 5000 cycles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errBars>
            <c:errDir val="x"/>
            <c:errBarType val="plus"/>
            <c:errValType val="fixedVal"/>
            <c:noEndCap val="1"/>
            <c:val val="12"/>
            <c:spPr>
              <a:noFill/>
              <a:ln w="15875" cap="flat" cmpd="sng" algn="ctr">
                <a:solidFill>
                  <a:srgbClr val="00B050"/>
                </a:solidFill>
                <a:prstDash val="sys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Rutting!$F$18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234-416E-8E9A-8CF12D731C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5646223"/>
        <c:axId val="95639983"/>
      </c:scatterChart>
      <c:catAx>
        <c:axId val="9564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Mix</a:t>
                </a:r>
                <a:r>
                  <a:rPr lang="en-US" sz="11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type</a:t>
                </a:r>
                <a:endParaRPr lang="en-US" sz="11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39983"/>
        <c:crosses val="autoZero"/>
        <c:auto val="1"/>
        <c:lblAlgn val="ctr"/>
        <c:lblOffset val="100"/>
        <c:noMultiLvlLbl val="0"/>
      </c:catAx>
      <c:valAx>
        <c:axId val="95639983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depth at 5000 cycles,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64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E9B-40C6-818F-D19389E40F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E9B-40C6-818F-D19389E40F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E9B-40C6-818F-D19389E40F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E9B-40C6-818F-D19389E40F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E9B-40C6-818F-D19389E40F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E9B-40C6-818F-D19389E40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Rutting!$E$5:$E$16</c:f>
              <c:strCache>
                <c:ptCount val="11"/>
                <c:pt idx="0">
                  <c:v>CM</c:v>
                </c:pt>
                <c:pt idx="2">
                  <c:v>SS</c:v>
                </c:pt>
                <c:pt idx="4">
                  <c:v>RWP</c:v>
                </c:pt>
                <c:pt idx="6">
                  <c:v>RAP</c:v>
                </c:pt>
                <c:pt idx="8">
                  <c:v>HiMA</c:v>
                </c:pt>
                <c:pt idx="10">
                  <c:v>HL</c:v>
                </c:pt>
              </c:strCache>
            </c:strRef>
          </c:cat>
          <c:val>
            <c:numRef>
              <c:f>Rutting!$L$5:$L$16</c:f>
              <c:numCache>
                <c:formatCode>0.00</c:formatCode>
                <c:ptCount val="12"/>
                <c:pt idx="0">
                  <c:v>16.7</c:v>
                </c:pt>
                <c:pt idx="2">
                  <c:v>10.632</c:v>
                </c:pt>
                <c:pt idx="4">
                  <c:v>12.377000000000001</c:v>
                </c:pt>
                <c:pt idx="6">
                  <c:v>16.361000000000001</c:v>
                </c:pt>
                <c:pt idx="8">
                  <c:v>12.603999999999999</c:v>
                </c:pt>
                <c:pt idx="10">
                  <c:v>10.099499999999999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B-40C6-818F-D19389E40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54976351"/>
        <c:axId val="1254985951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6111111111111055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98-41A5-8E2D-2E80436932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11"/>
            <c:spPr>
              <a:noFill/>
              <a:ln w="19050" cap="flat" cmpd="sng" algn="ctr">
                <a:solidFill>
                  <a:srgbClr val="00B050"/>
                </a:solidFill>
                <a:prstDash val="dash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Rutting!$F$19</c:f>
              <c:numCache>
                <c:formatCode>General</c:formatCode>
                <c:ptCount val="1"/>
                <c:pt idx="0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9B-40C6-818F-D19389E40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54976351"/>
        <c:axId val="1254985951"/>
      </c:scatterChart>
      <c:catAx>
        <c:axId val="125497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4985951"/>
        <c:crosses val="autoZero"/>
        <c:auto val="1"/>
        <c:lblAlgn val="ctr"/>
        <c:lblOffset val="100"/>
        <c:noMultiLvlLbl val="0"/>
      </c:catAx>
      <c:valAx>
        <c:axId val="125498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Rut</a:t>
                </a:r>
                <a:r>
                  <a:rPr lang="en-US" b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depth @ 20,000 cycles, </a:t>
                </a:r>
              </a:p>
              <a:p>
                <a:pPr>
                  <a:defRPr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b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(mm)</a:t>
                </a:r>
                <a:endParaRPr lang="en-US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497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6B3-4314-AEE0-D0B161BDF8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B/C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6B3-4314-AEE0-D0B161BDF8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B/C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6B3-4314-AEE0-D0B161BDF8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B3-4314-AEE0-D0B161BDF81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6B3-4314-AEE0-D0B161BDF81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6B3-4314-AEE0-D0B161BDF8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CEI!$B$6:$B$17</c:f>
              <c:strCache>
                <c:ptCount val="11"/>
                <c:pt idx="0">
                  <c:v>CM</c:v>
                </c:pt>
                <c:pt idx="2">
                  <c:v>SS</c:v>
                </c:pt>
                <c:pt idx="4">
                  <c:v>RWP</c:v>
                </c:pt>
                <c:pt idx="6">
                  <c:v>RAP</c:v>
                </c:pt>
                <c:pt idx="8">
                  <c:v>HiMA</c:v>
                </c:pt>
                <c:pt idx="10">
                  <c:v>HL</c:v>
                </c:pt>
              </c:strCache>
            </c:strRef>
          </c:cat>
          <c:val>
            <c:numRef>
              <c:f>CEI!$C$6:$C$17</c:f>
              <c:numCache>
                <c:formatCode>General</c:formatCode>
                <c:ptCount val="12"/>
                <c:pt idx="0">
                  <c:v>987</c:v>
                </c:pt>
                <c:pt idx="2">
                  <c:v>913</c:v>
                </c:pt>
                <c:pt idx="4">
                  <c:v>893</c:v>
                </c:pt>
                <c:pt idx="6">
                  <c:v>755</c:v>
                </c:pt>
                <c:pt idx="8">
                  <c:v>687</c:v>
                </c:pt>
                <c:pt idx="10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314-AEE0-D0B161BDF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611576255"/>
        <c:axId val="611592095"/>
      </c:barChart>
      <c:catAx>
        <c:axId val="61157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592095"/>
        <c:crosses val="autoZero"/>
        <c:auto val="1"/>
        <c:lblAlgn val="ctr"/>
        <c:lblOffset val="100"/>
        <c:noMultiLvlLbl val="0"/>
      </c:catAx>
      <c:valAx>
        <c:axId val="61159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CEI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57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6689101013214"/>
          <c:y val="2.1289812821840177E-2"/>
          <c:w val="0.83936806258156282"/>
          <c:h val="0.867300886697121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6BD-4277-8BD7-5CC11B56DE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6BD-4277-8BD7-5CC11B56DE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6BD-4277-8BD7-5CC11B56DE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6BD-4277-8BD7-5CC11B56DEB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6BD-4277-8BD7-5CC11B56DEB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6BD-4277-8BD7-5CC11B56D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Cantabro!$C$4:$C$21</c:f>
              <c:strCache>
                <c:ptCount val="16"/>
                <c:pt idx="0">
                  <c:v>CM</c:v>
                </c:pt>
                <c:pt idx="3">
                  <c:v>SS</c:v>
                </c:pt>
                <c:pt idx="6">
                  <c:v>RWP</c:v>
                </c:pt>
                <c:pt idx="9">
                  <c:v>RAP</c:v>
                </c:pt>
                <c:pt idx="12">
                  <c:v>HiMA</c:v>
                </c:pt>
                <c:pt idx="15">
                  <c:v>HL</c:v>
                </c:pt>
              </c:strCache>
            </c:strRef>
          </c:cat>
          <c:val>
            <c:numRef>
              <c:f>Cantabro!$G$4:$G$21</c:f>
              <c:numCache>
                <c:formatCode>0.0</c:formatCode>
                <c:ptCount val="18"/>
                <c:pt idx="0">
                  <c:v>23.3</c:v>
                </c:pt>
                <c:pt idx="3">
                  <c:v>24.603333333333335</c:v>
                </c:pt>
                <c:pt idx="6">
                  <c:v>22.95</c:v>
                </c:pt>
                <c:pt idx="9">
                  <c:v>6.6866666666666665</c:v>
                </c:pt>
                <c:pt idx="12" formatCode="0.00">
                  <c:v>4.7033333333333331</c:v>
                </c:pt>
                <c:pt idx="15" formatCode="0.00">
                  <c:v>21.476666666666663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BD-4277-8BD7-5CC11B56D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90586975"/>
        <c:axId val="190586495"/>
      </c:barChart>
      <c:scatterChart>
        <c:scatterStyle val="lineMarker"/>
        <c:varyColors val="0"/>
        <c:ser>
          <c:idx val="1"/>
          <c:order val="1"/>
          <c:tx>
            <c:strRef>
              <c:f>Cantabro!$D$24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6815642458100561E-2"/>
                  <c:y val="-9.6116878123798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BD-4277-8BD7-5CC11B56D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plus"/>
            <c:errValType val="fixedVal"/>
            <c:noEndCap val="1"/>
            <c:val val="4"/>
            <c:spPr>
              <a:noFill/>
              <a:ln w="19050">
                <a:solidFill>
                  <a:srgbClr val="00B050"/>
                </a:solidFill>
                <a:prstDash val="sysDash"/>
              </a:ln>
              <a:effectLst/>
            </c:spPr>
          </c:errBars>
          <c:errBars>
            <c:errDir val="x"/>
            <c:errBarType val="plus"/>
            <c:errValType val="fixedVal"/>
            <c:noEndCap val="1"/>
            <c:val val="17"/>
            <c:spPr>
              <a:noFill/>
              <a:ln w="15875">
                <a:solidFill>
                  <a:srgbClr val="00B050"/>
                </a:solidFill>
                <a:prstDash val="sysDash"/>
              </a:ln>
              <a:effectLst/>
            </c:spPr>
          </c:errBars>
          <c:xVal>
            <c:numLit>
              <c:formatCode>General</c:formatCode>
              <c:ptCount val="1"/>
              <c:pt idx="0">
                <c:v>0.5</c:v>
              </c:pt>
            </c:numLit>
          </c:xVal>
          <c:yVal>
            <c:numRef>
              <c:f>Cantabro!$E$24</c:f>
              <c:numCache>
                <c:formatCode>General</c:formatCode>
                <c:ptCount val="1"/>
                <c:pt idx="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6BD-4277-8BD7-5CC11B56D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0586975"/>
        <c:axId val="190586495"/>
      </c:scatterChart>
      <c:catAx>
        <c:axId val="19058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586495"/>
        <c:crosses val="autoZero"/>
        <c:auto val="1"/>
        <c:lblAlgn val="ctr"/>
        <c:lblOffset val="100"/>
        <c:noMultiLvlLbl val="0"/>
      </c:catAx>
      <c:valAx>
        <c:axId val="190586495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%Aggregate</a:t>
                </a:r>
                <a:r>
                  <a:rPr lang="en-US"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loss</a:t>
                </a:r>
                <a:endParaRPr lang="en-US" sz="10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586975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91020</xdr:colOff>
      <xdr:row>8</xdr:row>
      <xdr:rowOff>157133</xdr:rowOff>
    </xdr:from>
    <xdr:to>
      <xdr:col>19</xdr:col>
      <xdr:colOff>574430</xdr:colOff>
      <xdr:row>23</xdr:row>
      <xdr:rowOff>52754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64A525-8845-4D09-ADE7-322333703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217170</xdr:rowOff>
    </xdr:from>
    <xdr:to>
      <xdr:col>19</xdr:col>
      <xdr:colOff>487680</xdr:colOff>
      <xdr:row>19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1A020F-81D6-402D-88E0-C11777A4C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0.49162</cdr:x>
      <cdr:y>0.19031</cdr:y>
    </cdr:from>
    <cdr:to>
      <cdr:x>0.86732</cdr:x>
      <cdr:y>0.2549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E70756E-8CA9-9B55-C0B9-87F6B3CE77F7}"/>
            </a:ext>
          </a:extLst>
        </cdr:cNvPr>
        <cdr:cNvSpPr txBox="1"/>
      </cdr:nvSpPr>
      <cdr:spPr>
        <a:xfrm xmlns:a="http://schemas.openxmlformats.org/drawingml/2006/main">
          <a:off x="2682240" y="628650"/>
          <a:ext cx="2049780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Maximum NCHRP requirement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2</xdr:row>
      <xdr:rowOff>19050</xdr:rowOff>
    </xdr:from>
    <xdr:to>
      <xdr:col>17</xdr:col>
      <xdr:colOff>659889</xdr:colOff>
      <xdr:row>15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A477C1-449D-86F0-712C-B068C8210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121920</xdr:colOff>
      <xdr:row>18</xdr:row>
      <xdr:rowOff>133350</xdr:rowOff>
    </xdr:from>
    <xdr:to>
      <xdr:col>9</xdr:col>
      <xdr:colOff>15240</xdr:colOff>
      <xdr:row>33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FE43C7-192C-DE4D-E9A6-A6D0DD5B0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</xdr:colOff>
      <xdr:row>0</xdr:row>
      <xdr:rowOff>422910</xdr:rowOff>
    </xdr:from>
    <xdr:to>
      <xdr:col>15</xdr:col>
      <xdr:colOff>388620</xdr:colOff>
      <xdr:row>14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5E400A-A890-12B6-7B6A-237CF4AFC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0.96471</cdr:x>
      <cdr:y>0.55008</cdr:y>
    </cdr:from>
    <cdr:to>
      <cdr:x>1</cdr:x>
      <cdr:y>0.68607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0C1375-CA10-577A-3375-8214D37E0D17}"/>
            </a:ext>
          </a:extLst>
        </cdr:cNvPr>
        <cdr:cNvSpPr txBox="1"/>
      </cdr:nvSpPr>
      <cdr:spPr>
        <a:xfrm xmlns:a="http://schemas.openxmlformats.org/drawingml/2006/main">
          <a:off x="4410640" y="1161713"/>
          <a:ext cx="161359" cy="28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0.92236</cdr:x>
      <cdr:y>0.19051</cdr:y>
    </cdr:from>
    <cdr:to>
      <cdr:x>0.96282</cdr:x>
      <cdr:y>0.27101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4A5E992-FA15-8900-C1B1-ABBCFA2D267F}"/>
            </a:ext>
          </a:extLst>
        </cdr:cNvPr>
        <cdr:cNvSpPr txBox="1"/>
      </cdr:nvSpPr>
      <cdr:spPr>
        <a:xfrm xmlns:a="http://schemas.openxmlformats.org/drawingml/2006/main">
          <a:off x="4944041" y="499360"/>
          <a:ext cx="216877" cy="211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0000"/>
              </a:solidFill>
            </a:rPr>
            <a:t>1</a:t>
          </a:r>
        </a:p>
      </cdr:txBody>
    </cdr:sp>
  </cdr:relSizeAnchor>
  <cdr:relSizeAnchor xmlns:cdr="http://schemas.openxmlformats.org/drawingml/2006/chartDrawing">
    <cdr:from>
      <cdr:x>0.92455</cdr:x>
      <cdr:y>0.33138</cdr:y>
    </cdr:from>
    <cdr:to>
      <cdr:x>0.95407</cdr:x>
      <cdr:y>0.41636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8C646BC-2354-6133-8229-B6525D5661A8}"/>
            </a:ext>
          </a:extLst>
        </cdr:cNvPr>
        <cdr:cNvSpPr txBox="1"/>
      </cdr:nvSpPr>
      <cdr:spPr>
        <a:xfrm xmlns:a="http://schemas.openxmlformats.org/drawingml/2006/main">
          <a:off x="4955765" y="868637"/>
          <a:ext cx="158260" cy="222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00B05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cdr:txBody>
    </cdr:sp>
  </cdr:relSizeAnchor>
  <cdr:relSizeAnchor xmlns:cdr="http://schemas.openxmlformats.org/drawingml/2006/chartDrawing">
    <cdr:from>
      <cdr:x>0.8819</cdr:x>
      <cdr:y>0.47003</cdr:y>
    </cdr:from>
    <cdr:to>
      <cdr:x>0.93001</cdr:x>
      <cdr:y>0.55947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A82841D-913F-5560-36BB-1C39CBCACEBF}"/>
            </a:ext>
          </a:extLst>
        </cdr:cNvPr>
        <cdr:cNvSpPr txBox="1"/>
      </cdr:nvSpPr>
      <cdr:spPr>
        <a:xfrm xmlns:a="http://schemas.openxmlformats.org/drawingml/2006/main">
          <a:off x="4727164" y="1232051"/>
          <a:ext cx="257908" cy="234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0.9322</cdr:x>
      <cdr:y>0.40294</cdr:y>
    </cdr:from>
    <cdr:to>
      <cdr:x>0.96063</cdr:x>
      <cdr:y>0.49015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7C7BA43-B15C-276D-9CF7-4EB3006411EA}"/>
            </a:ext>
          </a:extLst>
        </cdr:cNvPr>
        <cdr:cNvSpPr txBox="1"/>
      </cdr:nvSpPr>
      <cdr:spPr>
        <a:xfrm xmlns:a="http://schemas.openxmlformats.org/drawingml/2006/main">
          <a:off x="4996795" y="1056206"/>
          <a:ext cx="152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1</xdr:row>
      <xdr:rowOff>80010</xdr:rowOff>
    </xdr:from>
    <xdr:to>
      <xdr:col>20</xdr:col>
      <xdr:colOff>99060</xdr:colOff>
      <xdr:row>18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B8E2A4-8679-03D6-D856-2C2AC80A8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376238</xdr:colOff>
      <xdr:row>15</xdr:row>
      <xdr:rowOff>27623</xdr:rowOff>
    </xdr:from>
    <xdr:to>
      <xdr:col>24</xdr:col>
      <xdr:colOff>376238</xdr:colOff>
      <xdr:row>29</xdr:row>
      <xdr:rowOff>141923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365485-3A50-CF3E-A8BE-5E8AF3E16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254726</xdr:colOff>
      <xdr:row>3</xdr:row>
      <xdr:rowOff>419645</xdr:rowOff>
    </xdr:from>
    <xdr:to>
      <xdr:col>19</xdr:col>
      <xdr:colOff>559526</xdr:colOff>
      <xdr:row>15</xdr:row>
      <xdr:rowOff>149680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7C6101-146D-2DDF-D820-86F2E5E67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0.92762</cdr:x>
      <cdr:y>0.66428</cdr:y>
    </cdr:from>
    <cdr:to>
      <cdr:x>0.98119</cdr:x>
      <cdr:y>0.77273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2C48563-89D5-55FC-F876-2CF9D6250416}"/>
            </a:ext>
          </a:extLst>
        </cdr:cNvPr>
        <cdr:cNvSpPr txBox="1"/>
      </cdr:nvSpPr>
      <cdr:spPr>
        <a:xfrm xmlns:a="http://schemas.openxmlformats.org/drawingml/2006/main">
          <a:off x="4241074" y="1566999"/>
          <a:ext cx="244928" cy="2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00B050"/>
              </a:solidFill>
            </a:rPr>
            <a:t>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48986</xdr:colOff>
      <xdr:row>2</xdr:row>
      <xdr:rowOff>60415</xdr:rowOff>
    </xdr:from>
    <xdr:to>
      <xdr:col>17</xdr:col>
      <xdr:colOff>216626</xdr:colOff>
      <xdr:row>15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44EB3-0868-4F15-B696-8C58992D0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293914</xdr:colOff>
      <xdr:row>3</xdr:row>
      <xdr:rowOff>152401</xdr:rowOff>
    </xdr:from>
    <xdr:to>
      <xdr:col>16</xdr:col>
      <xdr:colOff>76200</xdr:colOff>
      <xdr:row>5</xdr:row>
      <xdr:rowOff>10887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25F0D0-BA16-1E4B-2466-4CEECC534DD3}"/>
            </a:ext>
          </a:extLst>
        </xdr:cNvPr>
        <xdr:cNvSpPr txBox="1"/>
      </xdr:nvSpPr>
      <xdr:spPr>
        <a:xfrm>
          <a:off x="7957457" y="707572"/>
          <a:ext cx="2220686" cy="2394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Maximum LADOTD requirement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543196</xdr:colOff>
      <xdr:row>3</xdr:row>
      <xdr:rowOff>278130</xdr:rowOff>
    </xdr:from>
    <xdr:to>
      <xdr:col>20</xdr:col>
      <xdr:colOff>238396</xdr:colOff>
      <xdr:row>12</xdr:row>
      <xdr:rowOff>13608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227AD7-481E-4CFD-9FA8-FDD2AC779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342899</xdr:colOff>
      <xdr:row>12</xdr:row>
      <xdr:rowOff>70758</xdr:rowOff>
    </xdr:from>
    <xdr:to>
      <xdr:col>23</xdr:col>
      <xdr:colOff>38099</xdr:colOff>
      <xdr:row>19</xdr:row>
      <xdr:rowOff>48986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E2C5F9-FEDF-239E-2940-17E9BF2DC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6</xdr:row>
      <xdr:rowOff>3810</xdr:rowOff>
    </xdr:from>
    <xdr:to>
      <xdr:col>14</xdr:col>
      <xdr:colOff>586740</xdr:colOff>
      <xdr:row>21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1DFDA3-AEBE-535D-C0B6-9F89EECCB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5CB0-9B48-49E9-BE8E-306283E1D2C6}">
  <dimension ref="A1:W26"/>
  <sheetViews>
    <sheetView topLeftCell="C4" zoomScale="130" zoomScaleNormal="130" workbookViewId="0">
      <selection activeCell="O5" sqref="O5:O22"/>
    </sheetView>
  </sheetViews>
  <sheetFormatPr defaultRowHeight="14.45"/>
  <sheetData>
    <row r="1" spans="1:23">
      <c r="A1" t="s">
        <v>0</v>
      </c>
    </row>
    <row r="4" spans="1:23" ht="28.9">
      <c r="E4" s="21" t="s">
        <v>1</v>
      </c>
      <c r="F4" s="4" t="s">
        <v>2</v>
      </c>
      <c r="G4" s="22" t="s">
        <v>3</v>
      </c>
      <c r="H4" s="9" t="s">
        <v>4</v>
      </c>
      <c r="I4" s="9" t="s">
        <v>5</v>
      </c>
      <c r="J4" s="9" t="s">
        <v>6</v>
      </c>
      <c r="N4" s="5"/>
      <c r="O4" s="35"/>
      <c r="P4" s="34"/>
      <c r="Q4" s="34"/>
      <c r="R4" s="34"/>
      <c r="S4" s="34"/>
      <c r="T4" s="34"/>
      <c r="U4" s="34"/>
      <c r="V4" s="34"/>
      <c r="W4" s="34"/>
    </row>
    <row r="5" spans="1:23">
      <c r="E5" s="55" t="s">
        <v>7</v>
      </c>
      <c r="F5" s="6">
        <v>1</v>
      </c>
      <c r="G5" s="13">
        <v>22.9</v>
      </c>
      <c r="H5" s="58">
        <f>AVERAGE(G5:G7)</f>
        <v>22.366666666666664</v>
      </c>
      <c r="I5" s="53">
        <f>STDEV(G5:G7)</f>
        <v>0.68068592855540344</v>
      </c>
      <c r="J5" s="53">
        <f>I5/H5*100</f>
        <v>3.0433051947335481</v>
      </c>
      <c r="N5" s="59"/>
      <c r="O5" s="52"/>
      <c r="P5" s="52"/>
      <c r="Q5" s="63"/>
      <c r="R5" s="52"/>
      <c r="S5" s="64"/>
      <c r="T5" s="59"/>
      <c r="U5" s="59"/>
      <c r="V5" s="52"/>
      <c r="W5" s="52"/>
    </row>
    <row r="6" spans="1:23">
      <c r="E6" s="56"/>
      <c r="F6" s="6">
        <v>2</v>
      </c>
      <c r="G6" s="13">
        <v>22.6</v>
      </c>
      <c r="H6" s="58"/>
      <c r="I6" s="53"/>
      <c r="J6" s="53"/>
      <c r="N6" s="59"/>
      <c r="O6" s="52"/>
      <c r="P6" s="52"/>
      <c r="Q6" s="63"/>
      <c r="R6" s="52"/>
      <c r="S6" s="64"/>
      <c r="T6" s="59"/>
      <c r="U6" s="59"/>
      <c r="V6" s="52"/>
      <c r="W6" s="52"/>
    </row>
    <row r="7" spans="1:23">
      <c r="E7" s="57"/>
      <c r="F7" s="6">
        <v>3</v>
      </c>
      <c r="G7" s="13">
        <v>21.6</v>
      </c>
      <c r="H7" s="58"/>
      <c r="I7" s="53"/>
      <c r="J7" s="53"/>
      <c r="N7" s="59"/>
      <c r="O7" s="52"/>
      <c r="P7" s="52"/>
      <c r="Q7" s="63"/>
      <c r="R7" s="52"/>
      <c r="S7" s="64"/>
      <c r="T7" s="59"/>
      <c r="U7" s="59"/>
      <c r="V7" s="52"/>
      <c r="W7" s="52"/>
    </row>
    <row r="8" spans="1:23">
      <c r="E8" s="55" t="s">
        <v>8</v>
      </c>
      <c r="F8" s="6">
        <v>1</v>
      </c>
      <c r="G8" s="13">
        <v>22.6</v>
      </c>
      <c r="H8" s="58">
        <f t="shared" ref="H8" si="0">AVERAGE(G8:G10)</f>
        <v>23</v>
      </c>
      <c r="I8" s="53">
        <f t="shared" ref="I8" si="1">STDEV(G8:G10)</f>
        <v>0.45825756949558355</v>
      </c>
      <c r="J8" s="53">
        <f>I8/H8*100</f>
        <v>1.9924242151981895</v>
      </c>
      <c r="N8" s="59"/>
      <c r="O8" s="52"/>
      <c r="P8" s="52"/>
      <c r="Q8" s="63"/>
      <c r="R8" s="52"/>
      <c r="S8" s="64"/>
      <c r="T8" s="59"/>
      <c r="U8" s="59"/>
      <c r="V8" s="52"/>
      <c r="W8" s="52"/>
    </row>
    <row r="9" spans="1:23">
      <c r="E9" s="56"/>
      <c r="F9" s="6">
        <v>2</v>
      </c>
      <c r="G9" s="13">
        <v>23.5</v>
      </c>
      <c r="H9" s="58"/>
      <c r="I9" s="53"/>
      <c r="J9" s="53"/>
      <c r="N9" s="59"/>
      <c r="O9" s="52"/>
      <c r="P9" s="52"/>
      <c r="Q9" s="63"/>
      <c r="R9" s="52"/>
      <c r="S9" s="64"/>
      <c r="T9" s="59"/>
      <c r="U9" s="59"/>
      <c r="V9" s="52"/>
      <c r="W9" s="52"/>
    </row>
    <row r="10" spans="1:23">
      <c r="E10" s="57"/>
      <c r="F10" s="6">
        <v>3</v>
      </c>
      <c r="G10" s="13">
        <v>22.9</v>
      </c>
      <c r="H10" s="58"/>
      <c r="I10" s="53"/>
      <c r="J10" s="53"/>
      <c r="N10" s="59"/>
      <c r="O10" s="52"/>
      <c r="P10" s="52"/>
      <c r="Q10" s="63"/>
      <c r="R10" s="52"/>
      <c r="S10" s="64"/>
      <c r="T10" s="59"/>
      <c r="U10" s="59"/>
      <c r="V10" s="52"/>
      <c r="W10" s="52"/>
    </row>
    <row r="11" spans="1:23">
      <c r="E11" s="60" t="s">
        <v>9</v>
      </c>
      <c r="F11" s="6">
        <v>1</v>
      </c>
      <c r="G11" s="13">
        <v>19.899999999999999</v>
      </c>
      <c r="H11" s="58">
        <f t="shared" ref="H11" si="2">AVERAGE(G11:G13)</f>
        <v>20.733333333333334</v>
      </c>
      <c r="I11" s="53">
        <f t="shared" ref="I11" si="3">STDEV(G11:G13)</f>
        <v>0.85049005481153972</v>
      </c>
      <c r="J11" s="53">
        <f>I11/H11*100</f>
        <v>4.1020420650074261</v>
      </c>
      <c r="N11" s="54"/>
      <c r="O11" s="52"/>
      <c r="P11" s="52"/>
      <c r="Q11" s="63"/>
      <c r="R11" s="52"/>
      <c r="S11" s="64"/>
      <c r="T11" s="59"/>
      <c r="U11" s="59"/>
      <c r="V11" s="52"/>
      <c r="W11" s="52"/>
    </row>
    <row r="12" spans="1:23">
      <c r="E12" s="61"/>
      <c r="F12" s="6">
        <v>2</v>
      </c>
      <c r="G12" s="13">
        <v>21.6</v>
      </c>
      <c r="H12" s="58"/>
      <c r="I12" s="53"/>
      <c r="J12" s="53"/>
      <c r="N12" s="54"/>
      <c r="O12" s="52"/>
      <c r="P12" s="52"/>
      <c r="Q12" s="63"/>
      <c r="R12" s="52"/>
      <c r="S12" s="64"/>
      <c r="T12" s="59"/>
      <c r="U12" s="59"/>
      <c r="V12" s="52"/>
      <c r="W12" s="52"/>
    </row>
    <row r="13" spans="1:23">
      <c r="E13" s="62"/>
      <c r="F13" s="6">
        <v>3</v>
      </c>
      <c r="G13" s="13">
        <v>20.7</v>
      </c>
      <c r="H13" s="58"/>
      <c r="I13" s="53"/>
      <c r="J13" s="53"/>
      <c r="N13" s="54"/>
      <c r="O13" s="52"/>
      <c r="P13" s="52"/>
      <c r="Q13" s="63"/>
      <c r="R13" s="52"/>
      <c r="S13" s="64"/>
      <c r="T13" s="59"/>
      <c r="U13" s="59"/>
      <c r="V13" s="52"/>
      <c r="W13" s="52"/>
    </row>
    <row r="14" spans="1:23">
      <c r="E14" s="55" t="s">
        <v>10</v>
      </c>
      <c r="F14" s="6">
        <v>1</v>
      </c>
      <c r="G14" s="13">
        <v>23.4</v>
      </c>
      <c r="H14" s="58">
        <f t="shared" ref="H14" si="4">AVERAGE(G14:G16)</f>
        <v>23.533333333333331</v>
      </c>
      <c r="I14" s="53">
        <f t="shared" ref="I14" si="5">STDEV(G14:G16)</f>
        <v>0.15275252316519489</v>
      </c>
      <c r="J14" s="53">
        <f>I14/H14*100</f>
        <v>0.64909004177844853</v>
      </c>
      <c r="N14" s="59"/>
      <c r="O14" s="52"/>
      <c r="P14" s="52"/>
      <c r="Q14" s="63"/>
      <c r="R14" s="52"/>
      <c r="S14" s="64"/>
      <c r="T14" s="59"/>
      <c r="U14" s="59"/>
      <c r="V14" s="52"/>
      <c r="W14" s="52"/>
    </row>
    <row r="15" spans="1:23">
      <c r="E15" s="56"/>
      <c r="F15" s="6">
        <v>2</v>
      </c>
      <c r="G15" s="13">
        <v>23.7</v>
      </c>
      <c r="H15" s="58"/>
      <c r="I15" s="53"/>
      <c r="J15" s="53"/>
      <c r="N15" s="59"/>
      <c r="O15" s="52"/>
      <c r="P15" s="52"/>
      <c r="Q15" s="63"/>
      <c r="R15" s="52"/>
      <c r="S15" s="64"/>
      <c r="T15" s="59"/>
      <c r="U15" s="59"/>
      <c r="V15" s="52"/>
      <c r="W15" s="52"/>
    </row>
    <row r="16" spans="1:23">
      <c r="E16" s="57"/>
      <c r="F16" s="6">
        <v>3</v>
      </c>
      <c r="G16" s="13">
        <v>23.5</v>
      </c>
      <c r="H16" s="58"/>
      <c r="I16" s="53"/>
      <c r="J16" s="53"/>
      <c r="N16" s="59"/>
      <c r="O16" s="52"/>
      <c r="P16" s="52"/>
      <c r="Q16" s="63"/>
      <c r="R16" s="52"/>
      <c r="S16" s="64"/>
      <c r="T16" s="59"/>
      <c r="U16" s="59"/>
      <c r="V16" s="52"/>
      <c r="W16" s="52"/>
    </row>
    <row r="17" spans="5:23">
      <c r="E17" s="55" t="s">
        <v>11</v>
      </c>
      <c r="F17" s="6">
        <v>1</v>
      </c>
      <c r="G17" s="13">
        <v>21.9</v>
      </c>
      <c r="H17" s="58">
        <f t="shared" ref="H17" si="6">AVERAGE(G17:G19)</f>
        <v>21.933333333333334</v>
      </c>
      <c r="I17" s="53">
        <f t="shared" ref="I17" si="7">STDEV(G17:G19)</f>
        <v>0.25166114784235838</v>
      </c>
      <c r="J17" s="53">
        <f>I17/H17*100</f>
        <v>1.1473912515609044</v>
      </c>
      <c r="N17" s="59"/>
      <c r="O17" s="52"/>
      <c r="P17" s="52"/>
      <c r="Q17" s="63"/>
      <c r="R17" s="52"/>
      <c r="S17" s="64"/>
      <c r="T17" s="59"/>
      <c r="U17" s="59"/>
      <c r="V17" s="52"/>
      <c r="W17" s="52"/>
    </row>
    <row r="18" spans="5:23">
      <c r="E18" s="56"/>
      <c r="F18" s="6">
        <v>2</v>
      </c>
      <c r="G18" s="13">
        <v>21.7</v>
      </c>
      <c r="H18" s="58"/>
      <c r="I18" s="53"/>
      <c r="J18" s="53"/>
      <c r="N18" s="59"/>
      <c r="O18" s="52"/>
      <c r="P18" s="52"/>
      <c r="Q18" s="63"/>
      <c r="R18" s="52"/>
      <c r="S18" s="64"/>
      <c r="T18" s="59"/>
      <c r="U18" s="59"/>
      <c r="V18" s="52"/>
      <c r="W18" s="52"/>
    </row>
    <row r="19" spans="5:23">
      <c r="E19" s="57"/>
      <c r="F19" s="6">
        <v>3</v>
      </c>
      <c r="G19" s="13">
        <v>22.2</v>
      </c>
      <c r="H19" s="58"/>
      <c r="I19" s="53"/>
      <c r="J19" s="53"/>
      <c r="N19" s="59"/>
      <c r="O19" s="52"/>
      <c r="P19" s="52"/>
      <c r="Q19" s="63"/>
      <c r="R19" s="52"/>
      <c r="S19" s="64"/>
      <c r="T19" s="59"/>
      <c r="U19" s="59"/>
      <c r="V19" s="52"/>
      <c r="W19" s="52"/>
    </row>
    <row r="20" spans="5:23">
      <c r="E20" s="65" t="s">
        <v>12</v>
      </c>
      <c r="F20" s="6">
        <v>1</v>
      </c>
      <c r="G20" s="13">
        <v>20.8</v>
      </c>
      <c r="H20" s="58">
        <f t="shared" ref="H20" si="8">AVERAGE(G20:G22)</f>
        <v>20.900000000000002</v>
      </c>
      <c r="I20" s="53">
        <f t="shared" ref="I20" si="9">STDEV(G20:G22)</f>
        <v>0.36055512754639862</v>
      </c>
      <c r="J20" s="53">
        <f>I20/H20*100</f>
        <v>1.7251441509397063</v>
      </c>
      <c r="N20" s="52"/>
      <c r="O20" s="52"/>
      <c r="P20" s="52"/>
      <c r="Q20" s="63"/>
      <c r="R20" s="52"/>
      <c r="S20" s="64"/>
      <c r="T20" s="59"/>
      <c r="U20" s="59"/>
      <c r="V20" s="52"/>
      <c r="W20" s="52"/>
    </row>
    <row r="21" spans="5:23">
      <c r="E21" s="66"/>
      <c r="F21" s="6">
        <v>2</v>
      </c>
      <c r="G21" s="13">
        <v>21.3</v>
      </c>
      <c r="H21" s="58"/>
      <c r="I21" s="53"/>
      <c r="J21" s="53"/>
      <c r="N21" s="52"/>
      <c r="O21" s="52"/>
      <c r="P21" s="52"/>
      <c r="Q21" s="63"/>
      <c r="R21" s="52"/>
      <c r="S21" s="64"/>
      <c r="T21" s="59"/>
      <c r="U21" s="59"/>
      <c r="V21" s="52"/>
      <c r="W21" s="52"/>
    </row>
    <row r="22" spans="5:23">
      <c r="E22" s="67"/>
      <c r="F22" s="6">
        <v>3</v>
      </c>
      <c r="G22" s="13">
        <v>20.6</v>
      </c>
      <c r="H22" s="58"/>
      <c r="I22" s="53"/>
      <c r="J22" s="53"/>
      <c r="N22" s="52"/>
      <c r="O22" s="52"/>
      <c r="P22" s="52"/>
      <c r="Q22" s="63"/>
      <c r="R22" s="52"/>
      <c r="S22" s="64"/>
      <c r="T22" s="59"/>
      <c r="U22" s="59"/>
      <c r="V22" s="52"/>
      <c r="W22" s="52"/>
    </row>
    <row r="24" spans="5:23">
      <c r="E24" s="28" t="s">
        <v>13</v>
      </c>
      <c r="F24" s="32">
        <v>18</v>
      </c>
      <c r="G24" s="33" t="s">
        <v>14</v>
      </c>
    </row>
    <row r="25" spans="5:23">
      <c r="E25" t="s">
        <v>15</v>
      </c>
      <c r="F25" s="5">
        <v>24</v>
      </c>
      <c r="G25" t="s">
        <v>14</v>
      </c>
    </row>
    <row r="26" spans="5:23">
      <c r="E26" t="s">
        <v>16</v>
      </c>
      <c r="F26" s="5">
        <v>15</v>
      </c>
    </row>
  </sheetData>
  <mergeCells count="39">
    <mergeCell ref="J17:J19"/>
    <mergeCell ref="N17:N19"/>
    <mergeCell ref="E20:E22"/>
    <mergeCell ref="H20:H22"/>
    <mergeCell ref="I20:I22"/>
    <mergeCell ref="J20:J22"/>
    <mergeCell ref="N20:N22"/>
    <mergeCell ref="V5:V22"/>
    <mergeCell ref="W5:W22"/>
    <mergeCell ref="E8:E10"/>
    <mergeCell ref="H8:H10"/>
    <mergeCell ref="I8:I10"/>
    <mergeCell ref="J8:J10"/>
    <mergeCell ref="N8:N10"/>
    <mergeCell ref="E11:E13"/>
    <mergeCell ref="H11:H13"/>
    <mergeCell ref="I11:I13"/>
    <mergeCell ref="P5:P22"/>
    <mergeCell ref="Q5:Q22"/>
    <mergeCell ref="R5:R22"/>
    <mergeCell ref="S5:S22"/>
    <mergeCell ref="T5:T22"/>
    <mergeCell ref="U5:U22"/>
    <mergeCell ref="O5:O22"/>
    <mergeCell ref="J11:J13"/>
    <mergeCell ref="N11:N13"/>
    <mergeCell ref="E14:E16"/>
    <mergeCell ref="H14:H16"/>
    <mergeCell ref="E5:E7"/>
    <mergeCell ref="H5:H7"/>
    <mergeCell ref="I5:I7"/>
    <mergeCell ref="J5:J7"/>
    <mergeCell ref="N5:N7"/>
    <mergeCell ref="I14:I16"/>
    <mergeCell ref="J14:J16"/>
    <mergeCell ref="N14:N16"/>
    <mergeCell ref="E17:E19"/>
    <mergeCell ref="H17:H19"/>
    <mergeCell ref="I17:I1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84C3-4A56-4755-AD98-5476F6109E4D}">
  <dimension ref="A1:Y17"/>
  <sheetViews>
    <sheetView workbookViewId="0">
      <selection activeCell="M18" sqref="M18"/>
    </sheetView>
  </sheetViews>
  <sheetFormatPr defaultRowHeight="14.45"/>
  <sheetData>
    <row r="1" spans="1:25" ht="57.6">
      <c r="A1" s="35" t="s">
        <v>62</v>
      </c>
      <c r="B1" s="34" t="s">
        <v>63</v>
      </c>
      <c r="C1" t="s">
        <v>64</v>
      </c>
      <c r="D1" t="s">
        <v>65</v>
      </c>
      <c r="E1" s="38" t="s">
        <v>66</v>
      </c>
      <c r="F1" t="s">
        <v>67</v>
      </c>
      <c r="G1" s="38" t="s">
        <v>68</v>
      </c>
      <c r="H1" s="38" t="s">
        <v>69</v>
      </c>
      <c r="U1" s="40"/>
      <c r="V1" s="38"/>
      <c r="W1" s="38"/>
      <c r="X1" s="38"/>
      <c r="Y1" s="38"/>
    </row>
    <row r="2" spans="1:25">
      <c r="A2" t="s">
        <v>70</v>
      </c>
      <c r="B2">
        <v>150</v>
      </c>
      <c r="C2">
        <v>186</v>
      </c>
      <c r="D2">
        <v>8.6999999999999993</v>
      </c>
      <c r="E2">
        <v>23.3</v>
      </c>
      <c r="F2">
        <v>0.8</v>
      </c>
      <c r="G2">
        <f t="shared" ref="G2:G7" si="0">(C2/$C$7+(1/D2)/(1/$D$5)+(1/E2)/(1/$E$3)+F2/$F$7)</f>
        <v>3.3428091827381392</v>
      </c>
      <c r="H2">
        <f>G2/B2*100</f>
        <v>2.2285394551587596</v>
      </c>
      <c r="R2" s="40"/>
      <c r="S2" s="48"/>
      <c r="T2" s="49"/>
      <c r="U2" s="47"/>
      <c r="X2" s="48"/>
    </row>
    <row r="3" spans="1:25">
      <c r="A3" t="s">
        <v>8</v>
      </c>
      <c r="B3">
        <v>140</v>
      </c>
      <c r="C3">
        <v>337.3</v>
      </c>
      <c r="D3">
        <v>6.55</v>
      </c>
      <c r="E3">
        <v>24.6</v>
      </c>
      <c r="F3">
        <v>0.84</v>
      </c>
      <c r="G3">
        <f t="shared" si="0"/>
        <v>3.9798775273137892</v>
      </c>
      <c r="H3">
        <f t="shared" ref="H3:H7" si="1">G3/B3*100</f>
        <v>2.8427696623669925</v>
      </c>
    </row>
    <row r="4" spans="1:25">
      <c r="A4" t="s">
        <v>9</v>
      </c>
      <c r="B4">
        <v>160</v>
      </c>
      <c r="C4">
        <v>314.3</v>
      </c>
      <c r="D4">
        <v>7.73</v>
      </c>
      <c r="E4">
        <v>23</v>
      </c>
      <c r="F4">
        <v>0.86</v>
      </c>
      <c r="G4">
        <f t="shared" si="0"/>
        <v>3.8303672872490018</v>
      </c>
      <c r="H4">
        <f t="shared" si="1"/>
        <v>2.3939795545306262</v>
      </c>
    </row>
    <row r="5" spans="1:25">
      <c r="A5" t="s">
        <v>10</v>
      </c>
      <c r="B5">
        <v>138</v>
      </c>
      <c r="C5">
        <v>328.7</v>
      </c>
      <c r="D5">
        <v>8.1999999999999993</v>
      </c>
      <c r="E5">
        <v>6.7</v>
      </c>
      <c r="F5">
        <v>0.83</v>
      </c>
      <c r="G5">
        <f t="shared" si="0"/>
        <v>6.3688293396022937</v>
      </c>
      <c r="H5">
        <f t="shared" si="1"/>
        <v>4.6150937243494878</v>
      </c>
    </row>
    <row r="6" spans="1:25">
      <c r="A6" t="s">
        <v>11</v>
      </c>
      <c r="B6" s="38">
        <v>165</v>
      </c>
      <c r="C6">
        <v>395</v>
      </c>
      <c r="D6">
        <v>7.47</v>
      </c>
      <c r="E6">
        <v>4.7</v>
      </c>
      <c r="F6">
        <v>0.83</v>
      </c>
      <c r="G6">
        <f t="shared" si="0"/>
        <v>8.176615801936542</v>
      </c>
      <c r="H6">
        <f t="shared" si="1"/>
        <v>4.955524728446389</v>
      </c>
    </row>
    <row r="7" spans="1:25">
      <c r="A7" t="s">
        <v>12</v>
      </c>
      <c r="B7">
        <v>152</v>
      </c>
      <c r="C7">
        <v>449</v>
      </c>
      <c r="D7">
        <v>6.89</v>
      </c>
      <c r="E7">
        <v>21.48</v>
      </c>
      <c r="F7">
        <v>0.86</v>
      </c>
      <c r="G7">
        <f t="shared" si="0"/>
        <v>4.3353820207409335</v>
      </c>
      <c r="H7">
        <f t="shared" si="1"/>
        <v>2.8522250136453509</v>
      </c>
    </row>
    <row r="12" spans="1:25">
      <c r="A12" t="s">
        <v>70</v>
      </c>
      <c r="B12">
        <v>90.045000000000002</v>
      </c>
    </row>
    <row r="13" spans="1:25">
      <c r="A13" t="s">
        <v>8</v>
      </c>
      <c r="B13">
        <v>89.063250000000011</v>
      </c>
    </row>
    <row r="14" spans="1:25">
      <c r="A14" t="s">
        <v>9</v>
      </c>
      <c r="B14">
        <v>92.324062499999997</v>
      </c>
      <c r="S14" s="46"/>
      <c r="T14" s="46"/>
      <c r="U14" s="40"/>
    </row>
    <row r="15" spans="1:25">
      <c r="A15" t="s">
        <v>10</v>
      </c>
      <c r="B15">
        <v>89.390500000000003</v>
      </c>
    </row>
    <row r="16" spans="1:25">
      <c r="A16" t="s">
        <v>11</v>
      </c>
      <c r="B16" s="38">
        <v>91.15</v>
      </c>
    </row>
    <row r="17" spans="1:2">
      <c r="A17" t="s">
        <v>12</v>
      </c>
      <c r="B17">
        <v>91.51762500000001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V24"/>
  <sheetViews>
    <sheetView workbookViewId="0">
      <selection activeCell="A5" sqref="A5"/>
    </sheetView>
  </sheetViews>
  <sheetFormatPr defaultRowHeight="14.45"/>
  <cols>
    <col min="7" max="7" width="9.5703125" bestFit="1" customWidth="1"/>
    <col min="15" max="16" width="11.28515625" customWidth="1"/>
    <col min="18" max="18" width="16.7109375" bestFit="1" customWidth="1"/>
    <col min="21" max="21" width="11.5703125" bestFit="1" customWidth="1"/>
  </cols>
  <sheetData>
    <row r="1" spans="3:22">
      <c r="N1" s="71"/>
      <c r="O1" s="71"/>
      <c r="P1" s="71"/>
      <c r="Q1" s="71"/>
      <c r="R1" s="71"/>
      <c r="S1" s="71"/>
      <c r="T1" s="71"/>
      <c r="U1" s="71"/>
      <c r="V1" s="71"/>
    </row>
    <row r="2" spans="3:22">
      <c r="N2" s="71"/>
      <c r="O2" s="71"/>
      <c r="P2" s="71"/>
      <c r="Q2" s="71"/>
      <c r="R2" s="71"/>
      <c r="S2" s="71"/>
      <c r="T2" s="71"/>
      <c r="U2" s="71"/>
      <c r="V2" s="71"/>
    </row>
    <row r="3" spans="3:22" ht="28.9">
      <c r="C3" s="21" t="s">
        <v>1</v>
      </c>
      <c r="D3" s="73" t="s">
        <v>2</v>
      </c>
      <c r="E3" s="74"/>
      <c r="F3" s="20" t="s">
        <v>17</v>
      </c>
      <c r="G3" s="22" t="s">
        <v>18</v>
      </c>
      <c r="H3" s="9" t="s">
        <v>5</v>
      </c>
      <c r="I3" s="9" t="s">
        <v>6</v>
      </c>
      <c r="J3" s="9" t="s">
        <v>19</v>
      </c>
      <c r="M3" s="5"/>
      <c r="N3" s="35"/>
      <c r="O3" s="34"/>
      <c r="P3" s="34"/>
      <c r="Q3" s="34"/>
      <c r="R3" s="34"/>
      <c r="S3" s="34"/>
      <c r="T3" s="34"/>
      <c r="U3" s="34"/>
      <c r="V3" s="34"/>
    </row>
    <row r="4" spans="3:22">
      <c r="C4" s="55" t="s">
        <v>7</v>
      </c>
      <c r="D4" s="68">
        <v>1</v>
      </c>
      <c r="E4" s="69"/>
      <c r="F4" s="8">
        <v>188</v>
      </c>
      <c r="G4" s="58">
        <f>AVERAGE(F4:F6)</f>
        <v>186</v>
      </c>
      <c r="H4" s="53">
        <f>STDEV(F4:F6)</f>
        <v>38.039453203220468</v>
      </c>
      <c r="I4" s="53">
        <f>H4/G4*100</f>
        <v>20.451318926462616</v>
      </c>
      <c r="J4" s="72" t="s">
        <v>20</v>
      </c>
      <c r="M4" s="59"/>
      <c r="N4" s="52"/>
      <c r="O4" s="52"/>
      <c r="P4" s="63"/>
      <c r="Q4" s="52"/>
      <c r="R4" s="64"/>
      <c r="S4" s="59"/>
      <c r="T4" s="59"/>
      <c r="U4" s="52"/>
      <c r="V4" s="52"/>
    </row>
    <row r="5" spans="3:22">
      <c r="C5" s="56"/>
      <c r="D5" s="68">
        <v>2</v>
      </c>
      <c r="E5" s="69"/>
      <c r="F5" s="8">
        <v>147</v>
      </c>
      <c r="G5" s="58"/>
      <c r="H5" s="53"/>
      <c r="I5" s="53"/>
      <c r="J5" s="72"/>
      <c r="M5" s="59"/>
      <c r="N5" s="52"/>
      <c r="O5" s="52"/>
      <c r="P5" s="63"/>
      <c r="Q5" s="52"/>
      <c r="R5" s="64"/>
      <c r="S5" s="59"/>
      <c r="T5" s="59"/>
      <c r="U5" s="52"/>
      <c r="V5" s="52"/>
    </row>
    <row r="6" spans="3:22">
      <c r="C6" s="57"/>
      <c r="D6" s="68">
        <v>3</v>
      </c>
      <c r="E6" s="69"/>
      <c r="F6" s="8">
        <v>223</v>
      </c>
      <c r="G6" s="58"/>
      <c r="H6" s="53"/>
      <c r="I6" s="53"/>
      <c r="J6" s="72"/>
      <c r="M6" s="59"/>
      <c r="N6" s="52"/>
      <c r="O6" s="52"/>
      <c r="P6" s="63"/>
      <c r="Q6" s="52"/>
      <c r="R6" s="64"/>
      <c r="S6" s="59"/>
      <c r="T6" s="59"/>
      <c r="U6" s="52"/>
      <c r="V6" s="52"/>
    </row>
    <row r="7" spans="3:22">
      <c r="C7" s="55" t="s">
        <v>8</v>
      </c>
      <c r="D7" s="68">
        <v>1</v>
      </c>
      <c r="E7" s="69"/>
      <c r="F7" s="8">
        <v>260</v>
      </c>
      <c r="G7" s="58">
        <f t="shared" ref="G7" si="0">AVERAGE(F7:F9)</f>
        <v>337.33333333333331</v>
      </c>
      <c r="H7" s="53">
        <f>STDEV(F7:F9)</f>
        <v>71.842420152256452</v>
      </c>
      <c r="I7" s="53">
        <f>H7/G7*100</f>
        <v>21.297160124186696</v>
      </c>
      <c r="J7" s="72" t="s">
        <v>21</v>
      </c>
      <c r="M7" s="59"/>
      <c r="N7" s="52"/>
      <c r="O7" s="52"/>
      <c r="P7" s="63"/>
      <c r="Q7" s="52"/>
      <c r="R7" s="64"/>
      <c r="S7" s="59"/>
      <c r="T7" s="59"/>
      <c r="U7" s="52"/>
      <c r="V7" s="52"/>
    </row>
    <row r="8" spans="3:22">
      <c r="C8" s="56"/>
      <c r="D8" s="68">
        <v>2</v>
      </c>
      <c r="E8" s="69"/>
      <c r="F8" s="8">
        <v>402</v>
      </c>
      <c r="G8" s="58"/>
      <c r="H8" s="53"/>
      <c r="I8" s="53"/>
      <c r="J8" s="72"/>
      <c r="M8" s="59"/>
      <c r="N8" s="52"/>
      <c r="O8" s="52"/>
      <c r="P8" s="63"/>
      <c r="Q8" s="52"/>
      <c r="R8" s="64"/>
      <c r="S8" s="59"/>
      <c r="T8" s="59"/>
      <c r="U8" s="52"/>
      <c r="V8" s="52"/>
    </row>
    <row r="9" spans="3:22">
      <c r="C9" s="57"/>
      <c r="D9" s="68">
        <v>3</v>
      </c>
      <c r="E9" s="69"/>
      <c r="F9" s="8">
        <v>350</v>
      </c>
      <c r="G9" s="58"/>
      <c r="H9" s="53"/>
      <c r="I9" s="53"/>
      <c r="J9" s="72"/>
      <c r="M9" s="59"/>
      <c r="N9" s="52"/>
      <c r="O9" s="52"/>
      <c r="P9" s="63"/>
      <c r="Q9" s="52"/>
      <c r="R9" s="64"/>
      <c r="S9" s="59"/>
      <c r="T9" s="59"/>
      <c r="U9" s="52"/>
      <c r="V9" s="52"/>
    </row>
    <row r="10" spans="3:22" ht="14.45" customHeight="1">
      <c r="C10" s="60" t="s">
        <v>9</v>
      </c>
      <c r="D10" s="68">
        <v>1</v>
      </c>
      <c r="E10" s="69"/>
      <c r="F10" s="8">
        <v>398</v>
      </c>
      <c r="G10" s="58">
        <f t="shared" ref="G10:G19" si="1">AVERAGE(F10:F12)</f>
        <v>314.33333333333331</v>
      </c>
      <c r="H10" s="53">
        <f>STDEV(F10:F12)</f>
        <v>73.894068323061916</v>
      </c>
      <c r="I10" s="53">
        <f>H10/G10*100</f>
        <v>23.508187165343134</v>
      </c>
      <c r="J10" s="72" t="s">
        <v>21</v>
      </c>
      <c r="M10" s="54"/>
      <c r="N10" s="52"/>
      <c r="O10" s="52"/>
      <c r="P10" s="63"/>
      <c r="Q10" s="52"/>
      <c r="R10" s="64"/>
      <c r="S10" s="59"/>
      <c r="T10" s="59"/>
      <c r="U10" s="52"/>
      <c r="V10" s="52"/>
    </row>
    <row r="11" spans="3:22">
      <c r="C11" s="61"/>
      <c r="D11" s="68">
        <v>2</v>
      </c>
      <c r="E11" s="69"/>
      <c r="F11" s="8">
        <v>258</v>
      </c>
      <c r="G11" s="58"/>
      <c r="H11" s="53"/>
      <c r="I11" s="53"/>
      <c r="J11" s="72"/>
      <c r="M11" s="54"/>
      <c r="N11" s="52"/>
      <c r="O11" s="52"/>
      <c r="P11" s="63"/>
      <c r="Q11" s="52"/>
      <c r="R11" s="64"/>
      <c r="S11" s="59"/>
      <c r="T11" s="59"/>
      <c r="U11" s="52"/>
      <c r="V11" s="52"/>
    </row>
    <row r="12" spans="3:22">
      <c r="C12" s="62"/>
      <c r="D12" s="68">
        <v>3</v>
      </c>
      <c r="E12" s="69"/>
      <c r="F12" s="8">
        <v>287</v>
      </c>
      <c r="G12" s="58"/>
      <c r="H12" s="53"/>
      <c r="I12" s="53"/>
      <c r="J12" s="72"/>
      <c r="M12" s="54"/>
      <c r="N12" s="52"/>
      <c r="O12" s="52"/>
      <c r="P12" s="63"/>
      <c r="Q12" s="52"/>
      <c r="R12" s="64"/>
      <c r="S12" s="59"/>
      <c r="T12" s="59"/>
      <c r="U12" s="52"/>
      <c r="V12" s="52"/>
    </row>
    <row r="13" spans="3:22">
      <c r="C13" s="55" t="s">
        <v>10</v>
      </c>
      <c r="D13" s="68">
        <v>1</v>
      </c>
      <c r="E13" s="69"/>
      <c r="F13" s="8">
        <v>308</v>
      </c>
      <c r="G13" s="58">
        <f t="shared" si="1"/>
        <v>328.66666666666669</v>
      </c>
      <c r="H13" s="53">
        <f>STDEV(F13:F15)</f>
        <v>22.722969289539019</v>
      </c>
      <c r="I13" s="53">
        <f>H13/G13*100</f>
        <v>6.9136823396163338</v>
      </c>
      <c r="J13" s="72" t="s">
        <v>21</v>
      </c>
      <c r="M13" s="59"/>
      <c r="N13" s="52"/>
      <c r="O13" s="52"/>
      <c r="P13" s="63"/>
      <c r="Q13" s="52"/>
      <c r="R13" s="64"/>
      <c r="S13" s="59"/>
      <c r="T13" s="59"/>
      <c r="U13" s="52"/>
      <c r="V13" s="52"/>
    </row>
    <row r="14" spans="3:22">
      <c r="C14" s="56"/>
      <c r="D14" s="68">
        <v>2</v>
      </c>
      <c r="E14" s="69"/>
      <c r="F14" s="8">
        <v>353</v>
      </c>
      <c r="G14" s="58"/>
      <c r="H14" s="53"/>
      <c r="I14" s="53"/>
      <c r="J14" s="72"/>
      <c r="M14" s="59"/>
      <c r="N14" s="52"/>
      <c r="O14" s="52"/>
      <c r="P14" s="63"/>
      <c r="Q14" s="52"/>
      <c r="R14" s="64"/>
      <c r="S14" s="59"/>
      <c r="T14" s="59"/>
      <c r="U14" s="52"/>
      <c r="V14" s="52"/>
    </row>
    <row r="15" spans="3:22">
      <c r="C15" s="57"/>
      <c r="D15" s="68">
        <v>3</v>
      </c>
      <c r="E15" s="69"/>
      <c r="F15" s="8">
        <v>325</v>
      </c>
      <c r="G15" s="58"/>
      <c r="H15" s="53"/>
      <c r="I15" s="53"/>
      <c r="J15" s="72"/>
      <c r="M15" s="59"/>
      <c r="N15" s="52"/>
      <c r="O15" s="52"/>
      <c r="P15" s="63"/>
      <c r="Q15" s="52"/>
      <c r="R15" s="64"/>
      <c r="S15" s="59"/>
      <c r="T15" s="59"/>
      <c r="U15" s="52"/>
      <c r="V15" s="52"/>
    </row>
    <row r="16" spans="3:22">
      <c r="C16" s="55" t="s">
        <v>11</v>
      </c>
      <c r="D16" s="68">
        <v>1</v>
      </c>
      <c r="E16" s="69"/>
      <c r="F16" s="7">
        <v>395</v>
      </c>
      <c r="G16" s="53">
        <f t="shared" si="1"/>
        <v>395</v>
      </c>
      <c r="H16" s="53">
        <f>STDEV(F16:F18)</f>
        <v>15</v>
      </c>
      <c r="I16" s="53">
        <f>H16/G16*100</f>
        <v>3.79746835443038</v>
      </c>
      <c r="J16" s="72" t="s">
        <v>22</v>
      </c>
      <c r="M16" s="59"/>
      <c r="N16" s="52"/>
      <c r="O16" s="52"/>
      <c r="P16" s="63"/>
      <c r="Q16" s="52"/>
      <c r="R16" s="64"/>
      <c r="S16" s="59"/>
      <c r="T16" s="59"/>
      <c r="U16" s="52"/>
      <c r="V16" s="52"/>
    </row>
    <row r="17" spans="3:22">
      <c r="C17" s="56"/>
      <c r="D17" s="68">
        <v>2</v>
      </c>
      <c r="E17" s="69"/>
      <c r="F17" s="7">
        <v>410</v>
      </c>
      <c r="G17" s="53"/>
      <c r="H17" s="53"/>
      <c r="I17" s="53"/>
      <c r="J17" s="72"/>
      <c r="M17" s="59"/>
      <c r="N17" s="52"/>
      <c r="O17" s="52"/>
      <c r="P17" s="63"/>
      <c r="Q17" s="52"/>
      <c r="R17" s="64"/>
      <c r="S17" s="59"/>
      <c r="T17" s="59"/>
      <c r="U17" s="52"/>
      <c r="V17" s="52"/>
    </row>
    <row r="18" spans="3:22">
      <c r="C18" s="57"/>
      <c r="D18" s="68">
        <v>3</v>
      </c>
      <c r="E18" s="69"/>
      <c r="F18" s="7">
        <v>380</v>
      </c>
      <c r="G18" s="53"/>
      <c r="H18" s="53"/>
      <c r="I18" s="53"/>
      <c r="J18" s="72"/>
      <c r="M18" s="59"/>
      <c r="N18" s="52"/>
      <c r="O18" s="52"/>
      <c r="P18" s="63"/>
      <c r="Q18" s="52"/>
      <c r="R18" s="64"/>
      <c r="S18" s="59"/>
      <c r="T18" s="59"/>
      <c r="U18" s="52"/>
      <c r="V18" s="52"/>
    </row>
    <row r="19" spans="3:22">
      <c r="C19" s="65" t="s">
        <v>12</v>
      </c>
      <c r="D19" s="68">
        <v>1</v>
      </c>
      <c r="E19" s="70"/>
      <c r="F19" s="36">
        <v>519.6</v>
      </c>
      <c r="G19" s="53">
        <f t="shared" si="1"/>
        <v>449.13333333333338</v>
      </c>
      <c r="H19" s="53">
        <f>STDEV(F19:F21)</f>
        <v>61.642950394455283</v>
      </c>
      <c r="I19" s="53">
        <f>H19/G19*100</f>
        <v>13.724866497206905</v>
      </c>
      <c r="J19" s="72" t="s">
        <v>22</v>
      </c>
      <c r="M19" s="52"/>
      <c r="N19" s="52"/>
      <c r="O19" s="52"/>
      <c r="P19" s="63"/>
      <c r="Q19" s="52"/>
      <c r="R19" s="64"/>
      <c r="S19" s="59"/>
      <c r="T19" s="59"/>
      <c r="U19" s="52"/>
      <c r="V19" s="52"/>
    </row>
    <row r="20" spans="3:22">
      <c r="C20" s="66"/>
      <c r="D20" s="68">
        <v>2</v>
      </c>
      <c r="E20" s="70"/>
      <c r="F20" s="36">
        <v>405.2</v>
      </c>
      <c r="G20" s="53"/>
      <c r="H20" s="53"/>
      <c r="I20" s="53"/>
      <c r="J20" s="72"/>
      <c r="M20" s="52"/>
      <c r="N20" s="52"/>
      <c r="O20" s="52"/>
      <c r="P20" s="63"/>
      <c r="Q20" s="52"/>
      <c r="R20" s="64"/>
      <c r="S20" s="59"/>
      <c r="T20" s="59"/>
      <c r="U20" s="52"/>
      <c r="V20" s="52"/>
    </row>
    <row r="21" spans="3:22">
      <c r="C21" s="67"/>
      <c r="D21" s="68">
        <v>3</v>
      </c>
      <c r="E21" s="70"/>
      <c r="F21" s="36">
        <v>422.6</v>
      </c>
      <c r="G21" s="53"/>
      <c r="H21" s="53"/>
      <c r="I21" s="53"/>
      <c r="J21" s="72"/>
      <c r="M21" s="52"/>
      <c r="N21" s="52"/>
      <c r="O21" s="52"/>
      <c r="P21" s="63"/>
      <c r="Q21" s="52"/>
      <c r="R21" s="64"/>
      <c r="S21" s="59"/>
      <c r="T21" s="59"/>
      <c r="U21" s="52"/>
      <c r="V21" s="52"/>
    </row>
    <row r="22" spans="3:22">
      <c r="N22" s="5"/>
      <c r="O22" s="5"/>
      <c r="P22" s="5"/>
      <c r="Q22" s="5"/>
      <c r="R22" s="5"/>
      <c r="S22" s="5"/>
      <c r="T22" s="5"/>
      <c r="U22" s="5"/>
      <c r="V22" s="5"/>
    </row>
    <row r="24" spans="3:22">
      <c r="D24" t="s">
        <v>23</v>
      </c>
      <c r="E24">
        <v>100</v>
      </c>
    </row>
  </sheetData>
  <mergeCells count="65"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D3:E3"/>
    <mergeCell ref="D4:E4"/>
    <mergeCell ref="D5:E5"/>
    <mergeCell ref="D6:E6"/>
    <mergeCell ref="D7:E7"/>
    <mergeCell ref="J19:J21"/>
    <mergeCell ref="J4:J6"/>
    <mergeCell ref="J7:J9"/>
    <mergeCell ref="J10:J12"/>
    <mergeCell ref="J13:J15"/>
    <mergeCell ref="J16:J18"/>
    <mergeCell ref="N1:V2"/>
    <mergeCell ref="O4:O21"/>
    <mergeCell ref="N4:N21"/>
    <mergeCell ref="M4:M6"/>
    <mergeCell ref="M7:M9"/>
    <mergeCell ref="M10:M12"/>
    <mergeCell ref="M13:M15"/>
    <mergeCell ref="M16:M18"/>
    <mergeCell ref="M19:M21"/>
    <mergeCell ref="U4:U21"/>
    <mergeCell ref="V4:V21"/>
    <mergeCell ref="T4:T21"/>
    <mergeCell ref="P4:P21"/>
    <mergeCell ref="Q4:Q21"/>
    <mergeCell ref="R4:R21"/>
    <mergeCell ref="S4:S21"/>
    <mergeCell ref="C4:C6"/>
    <mergeCell ref="C7:C9"/>
    <mergeCell ref="C10:C12"/>
    <mergeCell ref="C13:C15"/>
    <mergeCell ref="C16:C18"/>
    <mergeCell ref="C19:C21"/>
    <mergeCell ref="G16:G18"/>
    <mergeCell ref="H16:H18"/>
    <mergeCell ref="I16:I18"/>
    <mergeCell ref="G19:G21"/>
    <mergeCell ref="H19:H21"/>
    <mergeCell ref="I19:I21"/>
    <mergeCell ref="D18:E18"/>
    <mergeCell ref="D19:E19"/>
    <mergeCell ref="D20:E20"/>
    <mergeCell ref="D21:E21"/>
    <mergeCell ref="G10:G12"/>
    <mergeCell ref="H10:H12"/>
    <mergeCell ref="I10:I12"/>
    <mergeCell ref="G13:G15"/>
    <mergeCell ref="H13:H15"/>
    <mergeCell ref="I13:I15"/>
    <mergeCell ref="G4:G6"/>
    <mergeCell ref="H4:H6"/>
    <mergeCell ref="I4:I6"/>
    <mergeCell ref="G7:G9"/>
    <mergeCell ref="H7:H9"/>
    <mergeCell ref="I7:I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36EB-461D-445B-B2B2-165EDA1E12B9}">
  <dimension ref="D4:R40"/>
  <sheetViews>
    <sheetView zoomScaleNormal="100" workbookViewId="0">
      <selection activeCell="H23" sqref="H23:H28"/>
    </sheetView>
  </sheetViews>
  <sheetFormatPr defaultRowHeight="14.45"/>
  <cols>
    <col min="7" max="8" width="8.85546875" style="5"/>
  </cols>
  <sheetData>
    <row r="4" spans="4:18" ht="78">
      <c r="D4" s="1" t="s">
        <v>1</v>
      </c>
      <c r="E4" s="1" t="s">
        <v>24</v>
      </c>
      <c r="F4" s="23" t="s">
        <v>2</v>
      </c>
      <c r="G4" s="30" t="s">
        <v>25</v>
      </c>
      <c r="H4" s="30" t="s">
        <v>26</v>
      </c>
      <c r="I4" s="24" t="s">
        <v>27</v>
      </c>
      <c r="J4" s="2" t="s">
        <v>28</v>
      </c>
      <c r="K4" s="1" t="s">
        <v>29</v>
      </c>
      <c r="L4" s="1" t="s">
        <v>5</v>
      </c>
      <c r="M4" s="29" t="s">
        <v>30</v>
      </c>
      <c r="N4" s="30" t="s">
        <v>31</v>
      </c>
      <c r="O4" s="31"/>
    </row>
    <row r="5" spans="4:18" ht="15.6">
      <c r="D5" s="75" t="s">
        <v>7</v>
      </c>
      <c r="E5" s="76" t="s">
        <v>32</v>
      </c>
      <c r="F5" s="10">
        <v>1</v>
      </c>
      <c r="G5" s="3">
        <v>21.8</v>
      </c>
      <c r="H5" s="14">
        <v>412.6</v>
      </c>
      <c r="I5" s="77">
        <f>AVERAGE(H5:H7)</f>
        <v>411.5</v>
      </c>
      <c r="J5" s="3">
        <f>H5*0.1450377</f>
        <v>59.842555019999999</v>
      </c>
      <c r="K5" s="78">
        <f>I5*0.1450377</f>
        <v>59.683013549999998</v>
      </c>
      <c r="L5" s="79">
        <f>STDEV(H5:H7)</f>
        <v>2.2605309110914815</v>
      </c>
      <c r="M5" s="81">
        <f>(L5/I5)*100</f>
        <v>0.5493392250526079</v>
      </c>
      <c r="N5" s="80">
        <f>(I8/I5)</f>
        <v>0.79667881733495338</v>
      </c>
      <c r="O5" s="59"/>
    </row>
    <row r="6" spans="4:18" ht="15.6">
      <c r="D6" s="100"/>
      <c r="E6" s="101"/>
      <c r="F6" s="10">
        <v>2</v>
      </c>
      <c r="G6" s="3">
        <v>21.9</v>
      </c>
      <c r="H6" s="15">
        <v>408.9</v>
      </c>
      <c r="I6" s="102"/>
      <c r="J6" s="3">
        <f t="shared" ref="J6:J40" si="0">H6*0.1450377</f>
        <v>59.305915529999993</v>
      </c>
      <c r="K6" s="103"/>
      <c r="L6" s="100"/>
      <c r="M6" s="101"/>
      <c r="N6" s="104"/>
      <c r="O6" s="59"/>
    </row>
    <row r="7" spans="4:18" ht="15.6">
      <c r="D7" s="100"/>
      <c r="E7" s="105"/>
      <c r="F7" s="10">
        <v>3</v>
      </c>
      <c r="G7" s="3">
        <v>22.9</v>
      </c>
      <c r="H7" s="15">
        <v>413</v>
      </c>
      <c r="I7" s="106"/>
      <c r="J7" s="3">
        <f t="shared" si="0"/>
        <v>59.900570099999996</v>
      </c>
      <c r="K7" s="107"/>
      <c r="L7" s="108"/>
      <c r="M7" s="105"/>
      <c r="N7" s="104"/>
      <c r="O7" s="59"/>
      <c r="Q7" t="s">
        <v>23</v>
      </c>
      <c r="R7">
        <v>0.8</v>
      </c>
    </row>
    <row r="8" spans="4:18" ht="15.6">
      <c r="D8" s="100"/>
      <c r="E8" s="76" t="s">
        <v>33</v>
      </c>
      <c r="F8" s="10">
        <v>4</v>
      </c>
      <c r="G8" s="3">
        <v>21.3</v>
      </c>
      <c r="H8" s="16">
        <v>321.8</v>
      </c>
      <c r="I8" s="77">
        <f>AVERAGE(H8:H10)</f>
        <v>327.83333333333331</v>
      </c>
      <c r="J8" s="3">
        <f t="shared" si="0"/>
        <v>46.673131859999998</v>
      </c>
      <c r="K8" s="79">
        <f>I8*0.1450377</f>
        <v>47.548192649999997</v>
      </c>
      <c r="L8" s="79">
        <f>STDEV(H8:H10)</f>
        <v>6.4902490964009374</v>
      </c>
      <c r="M8" s="81">
        <f>(L8/I8)*100</f>
        <v>1.9797404462839667</v>
      </c>
      <c r="N8" s="104"/>
      <c r="O8" s="59"/>
    </row>
    <row r="9" spans="4:18" ht="15.6">
      <c r="D9" s="100"/>
      <c r="E9" s="101"/>
      <c r="F9" s="10">
        <v>5</v>
      </c>
      <c r="G9" s="3">
        <v>22.1</v>
      </c>
      <c r="H9" s="15">
        <v>327</v>
      </c>
      <c r="I9" s="102"/>
      <c r="J9" s="3">
        <f t="shared" si="0"/>
        <v>47.427327899999995</v>
      </c>
      <c r="K9" s="100"/>
      <c r="L9" s="100"/>
      <c r="M9" s="101"/>
      <c r="N9" s="104"/>
      <c r="O9" s="59"/>
    </row>
    <row r="10" spans="4:18" ht="15.6">
      <c r="D10" s="108"/>
      <c r="E10" s="105"/>
      <c r="F10" s="10">
        <v>6</v>
      </c>
      <c r="G10" s="3">
        <v>22.8</v>
      </c>
      <c r="H10" s="14">
        <v>334.7</v>
      </c>
      <c r="I10" s="106"/>
      <c r="J10" s="3">
        <f t="shared" si="0"/>
        <v>48.544118189999999</v>
      </c>
      <c r="K10" s="108"/>
      <c r="L10" s="108"/>
      <c r="M10" s="105"/>
      <c r="N10" s="104"/>
      <c r="O10" s="59"/>
    </row>
    <row r="11" spans="4:18" ht="15.6">
      <c r="D11" s="75" t="s">
        <v>8</v>
      </c>
      <c r="E11" s="76" t="s">
        <v>32</v>
      </c>
      <c r="F11" s="10">
        <v>1</v>
      </c>
      <c r="G11" s="3">
        <v>22.3</v>
      </c>
      <c r="H11" s="15">
        <v>489.78</v>
      </c>
      <c r="I11" s="77">
        <f>AVERAGE(H11:H13)</f>
        <v>473.69333333333333</v>
      </c>
      <c r="J11" s="3">
        <f t="shared" si="0"/>
        <v>71.036564705999993</v>
      </c>
      <c r="K11" s="82">
        <f>I11*0.1450377</f>
        <v>68.703391572000001</v>
      </c>
      <c r="L11" s="79">
        <f>STDEV(H11:H13)</f>
        <v>14.594798160075142</v>
      </c>
      <c r="M11" s="81">
        <f>(L11/I11)*100</f>
        <v>3.0810647169916843</v>
      </c>
      <c r="N11" s="80">
        <f>(I14/I11)</f>
        <v>0.83816533903791479</v>
      </c>
      <c r="O11" s="59"/>
    </row>
    <row r="12" spans="4:18" ht="15.6">
      <c r="D12" s="100"/>
      <c r="E12" s="101"/>
      <c r="F12" s="10">
        <v>2</v>
      </c>
      <c r="G12" s="3">
        <v>21.5</v>
      </c>
      <c r="H12" s="14">
        <v>470</v>
      </c>
      <c r="I12" s="102"/>
      <c r="J12" s="3">
        <f t="shared" si="0"/>
        <v>68.167718999999991</v>
      </c>
      <c r="K12" s="103"/>
      <c r="L12" s="100"/>
      <c r="M12" s="101"/>
      <c r="N12" s="104"/>
      <c r="O12" s="59"/>
    </row>
    <row r="13" spans="4:18" ht="15.6">
      <c r="D13" s="100"/>
      <c r="E13" s="105"/>
      <c r="F13" s="10">
        <v>3</v>
      </c>
      <c r="G13" s="3">
        <v>22.4</v>
      </c>
      <c r="H13" s="15">
        <v>461.3</v>
      </c>
      <c r="I13" s="106"/>
      <c r="J13" s="3">
        <f t="shared" si="0"/>
        <v>66.905891010000005</v>
      </c>
      <c r="K13" s="107"/>
      <c r="L13" s="108"/>
      <c r="M13" s="105"/>
      <c r="N13" s="104"/>
      <c r="O13" s="59"/>
    </row>
    <row r="14" spans="4:18" ht="15.6">
      <c r="D14" s="100"/>
      <c r="E14" s="76" t="s">
        <v>33</v>
      </c>
      <c r="F14" s="10">
        <v>4</v>
      </c>
      <c r="G14" s="3">
        <v>22.1</v>
      </c>
      <c r="H14" s="15">
        <v>386.8</v>
      </c>
      <c r="I14" s="77">
        <f>AVERAGE(H14:H16)</f>
        <v>397.0333333333333</v>
      </c>
      <c r="J14" s="3">
        <f t="shared" si="0"/>
        <v>56.100582359999997</v>
      </c>
      <c r="K14" s="82">
        <f>I14*0.1450377</f>
        <v>57.58480148999999</v>
      </c>
      <c r="L14" s="79">
        <f>STDEV(H14:H16)</f>
        <v>9.5101699949755574</v>
      </c>
      <c r="M14" s="81">
        <f>(L14/I14)*100</f>
        <v>2.3953076975003507</v>
      </c>
      <c r="N14" s="104"/>
      <c r="O14" s="59"/>
    </row>
    <row r="15" spans="4:18" ht="15.6">
      <c r="D15" s="100"/>
      <c r="E15" s="101"/>
      <c r="F15" s="10">
        <v>5</v>
      </c>
      <c r="G15" s="3">
        <v>21.6</v>
      </c>
      <c r="H15" s="17">
        <v>398.7</v>
      </c>
      <c r="I15" s="102"/>
      <c r="J15" s="3">
        <f t="shared" si="0"/>
        <v>57.826530989999995</v>
      </c>
      <c r="K15" s="103"/>
      <c r="L15" s="100"/>
      <c r="M15" s="101"/>
      <c r="N15" s="104"/>
      <c r="O15" s="59"/>
    </row>
    <row r="16" spans="4:18" ht="15.6">
      <c r="D16" s="108"/>
      <c r="E16" s="105"/>
      <c r="F16" s="10">
        <v>6</v>
      </c>
      <c r="G16" s="3">
        <v>22</v>
      </c>
      <c r="H16" s="15">
        <v>405.6</v>
      </c>
      <c r="I16" s="106"/>
      <c r="J16" s="3">
        <f t="shared" si="0"/>
        <v>58.827291119999998</v>
      </c>
      <c r="K16" s="107"/>
      <c r="L16" s="108"/>
      <c r="M16" s="105"/>
      <c r="N16" s="104"/>
      <c r="O16" s="59"/>
    </row>
    <row r="17" spans="4:15" ht="15.6">
      <c r="D17" s="75" t="s">
        <v>9</v>
      </c>
      <c r="E17" s="75" t="s">
        <v>32</v>
      </c>
      <c r="F17" s="11">
        <v>1</v>
      </c>
      <c r="G17" s="3">
        <v>22.3</v>
      </c>
      <c r="H17" s="16">
        <v>452.6</v>
      </c>
      <c r="I17" s="77">
        <f>AVERAGE(H17:H19)</f>
        <v>456.83333333333331</v>
      </c>
      <c r="J17" s="3">
        <f t="shared" si="0"/>
        <v>65.644063020000004</v>
      </c>
      <c r="K17" s="78">
        <f>I17*0.1450377</f>
        <v>66.258055949999999</v>
      </c>
      <c r="L17" s="79">
        <f>STDEV(H17:H19)</f>
        <v>39.619986538782825</v>
      </c>
      <c r="M17" s="81">
        <f>(L17/I17)*100</f>
        <v>8.6727442259283816</v>
      </c>
      <c r="N17" s="80">
        <f>(K20/K17)</f>
        <v>0.86114556731120029</v>
      </c>
      <c r="O17" s="59"/>
    </row>
    <row r="18" spans="4:15" ht="15.6">
      <c r="D18" s="100"/>
      <c r="E18" s="100"/>
      <c r="F18" s="12">
        <v>2</v>
      </c>
      <c r="G18" s="3">
        <v>22.3</v>
      </c>
      <c r="H18" s="18">
        <v>498.4</v>
      </c>
      <c r="I18" s="102"/>
      <c r="J18" s="3">
        <f t="shared" si="0"/>
        <v>72.286789679999998</v>
      </c>
      <c r="K18" s="103"/>
      <c r="L18" s="100"/>
      <c r="M18" s="101"/>
      <c r="N18" s="104"/>
      <c r="O18" s="59"/>
    </row>
    <row r="19" spans="4:15" ht="15.6">
      <c r="D19" s="100"/>
      <c r="E19" s="108"/>
      <c r="F19" s="12">
        <v>3</v>
      </c>
      <c r="G19" s="3">
        <v>22.4</v>
      </c>
      <c r="H19" s="18">
        <v>419.5</v>
      </c>
      <c r="I19" s="106"/>
      <c r="J19" s="3">
        <f t="shared" si="0"/>
        <v>60.843315149999995</v>
      </c>
      <c r="K19" s="107"/>
      <c r="L19" s="108"/>
      <c r="M19" s="105"/>
      <c r="N19" s="104"/>
      <c r="O19" s="59"/>
    </row>
    <row r="20" spans="4:15" ht="15.6">
      <c r="D20" s="100"/>
      <c r="E20" s="75" t="s">
        <v>33</v>
      </c>
      <c r="F20" s="12">
        <v>4</v>
      </c>
      <c r="G20" s="3">
        <v>22</v>
      </c>
      <c r="H20" s="16">
        <v>410.5</v>
      </c>
      <c r="I20" s="77">
        <f>AVERAGE(H20:H22)</f>
        <v>393.40000000000003</v>
      </c>
      <c r="J20" s="3">
        <f t="shared" si="0"/>
        <v>59.537975849999995</v>
      </c>
      <c r="K20" s="79">
        <f>I20*0.1450377</f>
        <v>57.057831180000001</v>
      </c>
      <c r="L20" s="79">
        <f>STDEV(H20:H22)</f>
        <v>15.886157496386582</v>
      </c>
      <c r="M20" s="81">
        <f>(L20/I20)*100</f>
        <v>4.0381691653244998</v>
      </c>
      <c r="N20" s="104"/>
      <c r="O20" s="59"/>
    </row>
    <row r="21" spans="4:15" ht="15.6">
      <c r="D21" s="100"/>
      <c r="E21" s="100"/>
      <c r="F21" s="12">
        <v>5</v>
      </c>
      <c r="G21" s="3">
        <v>22.3</v>
      </c>
      <c r="H21" s="18">
        <v>390.6</v>
      </c>
      <c r="I21" s="102"/>
      <c r="J21" s="3">
        <f t="shared" si="0"/>
        <v>56.651725620000001</v>
      </c>
      <c r="K21" s="100"/>
      <c r="L21" s="100"/>
      <c r="M21" s="101"/>
      <c r="N21" s="104"/>
      <c r="O21" s="59"/>
    </row>
    <row r="22" spans="4:15" ht="15.6">
      <c r="D22" s="108"/>
      <c r="E22" s="108"/>
      <c r="F22" s="12">
        <v>6</v>
      </c>
      <c r="G22" s="3">
        <v>22.3</v>
      </c>
      <c r="H22" s="18">
        <v>379.1</v>
      </c>
      <c r="I22" s="106"/>
      <c r="J22" s="3">
        <f t="shared" si="0"/>
        <v>54.98379207</v>
      </c>
      <c r="K22" s="108"/>
      <c r="L22" s="108"/>
      <c r="M22" s="105"/>
      <c r="N22" s="104"/>
      <c r="O22" s="59"/>
    </row>
    <row r="23" spans="4:15" ht="15.6">
      <c r="D23" s="75" t="s">
        <v>10</v>
      </c>
      <c r="E23" s="75" t="s">
        <v>32</v>
      </c>
      <c r="F23" s="12">
        <v>1</v>
      </c>
      <c r="G23" s="19">
        <v>22</v>
      </c>
      <c r="H23" s="37">
        <v>422.8</v>
      </c>
      <c r="I23" s="77">
        <f>AVERAGE(H23:H25)</f>
        <v>482.59999999999997</v>
      </c>
      <c r="J23" s="3">
        <f t="shared" si="0"/>
        <v>61.321939559999997</v>
      </c>
      <c r="K23" s="78">
        <f>I23*0.1450377</f>
        <v>69.995194019999985</v>
      </c>
      <c r="L23" s="79">
        <f>STDEV(H23:H25)</f>
        <v>52.029126458167639</v>
      </c>
      <c r="M23" s="81">
        <f>(L23/I23)*100</f>
        <v>10.781004239156163</v>
      </c>
      <c r="N23" s="80">
        <f>(K26/K23)</f>
        <v>0.83367868490122954</v>
      </c>
      <c r="O23" s="59"/>
    </row>
    <row r="24" spans="4:15" ht="15.6">
      <c r="D24" s="100"/>
      <c r="E24" s="100"/>
      <c r="F24" s="12">
        <v>2</v>
      </c>
      <c r="G24" s="19">
        <v>22.5</v>
      </c>
      <c r="H24" s="37">
        <v>507.5</v>
      </c>
      <c r="I24" s="102"/>
      <c r="J24" s="3">
        <f t="shared" si="0"/>
        <v>73.606632750000003</v>
      </c>
      <c r="K24" s="103"/>
      <c r="L24" s="100"/>
      <c r="M24" s="101"/>
      <c r="N24" s="104"/>
      <c r="O24" s="59"/>
    </row>
    <row r="25" spans="4:15" ht="15.6">
      <c r="D25" s="100"/>
      <c r="E25" s="108"/>
      <c r="F25" s="12">
        <v>3</v>
      </c>
      <c r="G25" s="19">
        <v>22.2</v>
      </c>
      <c r="H25" s="37">
        <v>517.5</v>
      </c>
      <c r="I25" s="106"/>
      <c r="J25" s="3">
        <f t="shared" si="0"/>
        <v>75.057009749999992</v>
      </c>
      <c r="K25" s="107"/>
      <c r="L25" s="108"/>
      <c r="M25" s="105"/>
      <c r="N25" s="104"/>
      <c r="O25" s="59"/>
    </row>
    <row r="26" spans="4:15" ht="15.6">
      <c r="D26" s="100"/>
      <c r="E26" s="75" t="s">
        <v>33</v>
      </c>
      <c r="F26" s="12">
        <v>4</v>
      </c>
      <c r="G26" s="19">
        <v>21.6</v>
      </c>
      <c r="H26" s="50">
        <v>382</v>
      </c>
      <c r="I26" s="77">
        <f>AVERAGE(H26:H28)</f>
        <v>402.33333333333331</v>
      </c>
      <c r="J26" s="3">
        <f t="shared" si="0"/>
        <v>55.404401399999998</v>
      </c>
      <c r="K26" s="79">
        <f>I26*0.1450377</f>
        <v>58.353501299999991</v>
      </c>
      <c r="L26" s="79">
        <f>STDEV(H26:H28)</f>
        <v>28.571547618799606</v>
      </c>
      <c r="M26" s="81">
        <f>(L26/I26)*100</f>
        <v>7.1014617113834984</v>
      </c>
      <c r="N26" s="104"/>
      <c r="O26" s="59"/>
    </row>
    <row r="27" spans="4:15" ht="15.6">
      <c r="D27" s="100"/>
      <c r="E27" s="100"/>
      <c r="F27" s="12">
        <v>5</v>
      </c>
      <c r="G27" s="19">
        <v>21.7</v>
      </c>
      <c r="H27" s="50">
        <v>435</v>
      </c>
      <c r="I27" s="102"/>
      <c r="J27" s="3">
        <f t="shared" si="0"/>
        <v>63.091399499999994</v>
      </c>
      <c r="K27" s="100"/>
      <c r="L27" s="100"/>
      <c r="M27" s="101"/>
      <c r="N27" s="104"/>
      <c r="O27" s="59"/>
    </row>
    <row r="28" spans="4:15" ht="15.6">
      <c r="D28" s="108"/>
      <c r="E28" s="108"/>
      <c r="F28" s="12">
        <v>6</v>
      </c>
      <c r="G28" s="19">
        <v>22.1</v>
      </c>
      <c r="H28" s="50">
        <v>390</v>
      </c>
      <c r="I28" s="106"/>
      <c r="J28" s="3">
        <f t="shared" si="0"/>
        <v>56.564702999999994</v>
      </c>
      <c r="K28" s="108"/>
      <c r="L28" s="108"/>
      <c r="M28" s="105"/>
      <c r="N28" s="104"/>
      <c r="O28" s="59"/>
    </row>
    <row r="29" spans="4:15" ht="15.6">
      <c r="D29" s="75" t="s">
        <v>11</v>
      </c>
      <c r="E29" s="75" t="s">
        <v>32</v>
      </c>
      <c r="F29" s="12">
        <v>1</v>
      </c>
      <c r="G29" s="13">
        <v>21.9</v>
      </c>
      <c r="H29" s="37">
        <v>430.25</v>
      </c>
      <c r="I29" s="77">
        <f>AVERAGE(H29:H31)</f>
        <v>451.34</v>
      </c>
      <c r="J29" s="3">
        <f t="shared" si="0"/>
        <v>62.402470424999997</v>
      </c>
      <c r="K29" s="79">
        <f>I29*0.1450377</f>
        <v>65.461315517999992</v>
      </c>
      <c r="L29" s="79">
        <f>STDEV(H29:H31)</f>
        <v>19.43571712080621</v>
      </c>
      <c r="M29" s="81">
        <f>(L29/I29)*100</f>
        <v>4.3062252671613885</v>
      </c>
      <c r="N29" s="80">
        <f>(K32/K29)</f>
        <v>0.82954461529371781</v>
      </c>
      <c r="O29" s="59"/>
    </row>
    <row r="30" spans="4:15" ht="15.6">
      <c r="D30" s="100"/>
      <c r="E30" s="100"/>
      <c r="F30" s="12">
        <v>2</v>
      </c>
      <c r="G30" s="13">
        <v>21.7</v>
      </c>
      <c r="H30" s="37">
        <v>468.53</v>
      </c>
      <c r="I30" s="102"/>
      <c r="J30" s="3">
        <f t="shared" si="0"/>
        <v>67.954513580999986</v>
      </c>
      <c r="K30" s="100"/>
      <c r="L30" s="100"/>
      <c r="M30" s="101"/>
      <c r="N30" s="104"/>
      <c r="O30" s="59"/>
    </row>
    <row r="31" spans="4:15" ht="15.6">
      <c r="D31" s="100"/>
      <c r="E31" s="108"/>
      <c r="F31" s="12">
        <v>3</v>
      </c>
      <c r="G31" s="13">
        <v>22.2</v>
      </c>
      <c r="H31" s="37">
        <v>455.24</v>
      </c>
      <c r="I31" s="106"/>
      <c r="J31" s="3">
        <f t="shared" si="0"/>
        <v>66.026962548</v>
      </c>
      <c r="K31" s="108"/>
      <c r="L31" s="108"/>
      <c r="M31" s="105"/>
      <c r="N31" s="104"/>
      <c r="O31" s="59"/>
    </row>
    <row r="32" spans="4:15" ht="15.6">
      <c r="D32" s="100"/>
      <c r="E32" s="75" t="s">
        <v>33</v>
      </c>
      <c r="F32" s="12">
        <v>4</v>
      </c>
      <c r="G32" s="3">
        <v>21.6</v>
      </c>
      <c r="H32" s="18">
        <v>380.3</v>
      </c>
      <c r="I32" s="77">
        <f>AVERAGE(H32:H34)</f>
        <v>374.40666666666658</v>
      </c>
      <c r="J32" s="3">
        <f t="shared" si="0"/>
        <v>55.157837309999998</v>
      </c>
      <c r="K32" s="79">
        <f>I32*0.1450377</f>
        <v>54.303081797999987</v>
      </c>
      <c r="L32" s="79">
        <f>STDEV(H32:H34)</f>
        <v>8.4066005812893003</v>
      </c>
      <c r="M32" s="81">
        <f>(L32/I32)*100</f>
        <v>2.2453127387215246</v>
      </c>
      <c r="N32" s="104"/>
      <c r="O32" s="59"/>
    </row>
    <row r="33" spans="4:15" ht="15.6">
      <c r="D33" s="100"/>
      <c r="E33" s="100"/>
      <c r="F33" s="12">
        <v>5</v>
      </c>
      <c r="G33" s="3">
        <v>21.8</v>
      </c>
      <c r="H33" s="18">
        <v>364.78</v>
      </c>
      <c r="I33" s="102"/>
      <c r="J33" s="3">
        <f t="shared" si="0"/>
        <v>52.906852205999996</v>
      </c>
      <c r="K33" s="100"/>
      <c r="L33" s="100"/>
      <c r="M33" s="101"/>
      <c r="N33" s="104"/>
      <c r="O33" s="59"/>
    </row>
    <row r="34" spans="4:15" ht="15.6">
      <c r="D34" s="108"/>
      <c r="E34" s="108"/>
      <c r="F34" s="12">
        <v>6</v>
      </c>
      <c r="G34" s="3">
        <v>21.9</v>
      </c>
      <c r="H34" s="18">
        <v>378.14</v>
      </c>
      <c r="I34" s="106"/>
      <c r="J34" s="3">
        <f t="shared" si="0"/>
        <v>54.844555877999994</v>
      </c>
      <c r="K34" s="108"/>
      <c r="L34" s="108"/>
      <c r="M34" s="105"/>
      <c r="N34" s="104"/>
      <c r="O34" s="59"/>
    </row>
    <row r="35" spans="4:15" ht="15.6">
      <c r="D35" s="75" t="s">
        <v>12</v>
      </c>
      <c r="E35" s="75" t="s">
        <v>32</v>
      </c>
      <c r="F35" s="12">
        <v>1</v>
      </c>
      <c r="G35" s="3">
        <v>20.8</v>
      </c>
      <c r="H35" s="37">
        <v>497.65</v>
      </c>
      <c r="I35" s="77">
        <f>AVERAGE(H35:H37)</f>
        <v>504.98</v>
      </c>
      <c r="J35" s="3">
        <f t="shared" si="0"/>
        <v>72.178011404999992</v>
      </c>
      <c r="K35" s="79">
        <f>I35*0.1450377</f>
        <v>73.241137745999993</v>
      </c>
      <c r="L35" s="79">
        <f>STDEV(H35:H37)</f>
        <v>7.198798510862761</v>
      </c>
      <c r="M35" s="81">
        <f>(L35/I35)*100</f>
        <v>1.4255611134822688</v>
      </c>
      <c r="N35" s="80">
        <f>(K38/K35)</f>
        <v>0.86481312791265663</v>
      </c>
      <c r="O35" s="59"/>
    </row>
    <row r="36" spans="4:15" ht="15.6">
      <c r="D36" s="100"/>
      <c r="E36" s="100"/>
      <c r="F36" s="12">
        <v>2</v>
      </c>
      <c r="G36" s="3">
        <v>21.3</v>
      </c>
      <c r="H36" s="37">
        <v>512.04</v>
      </c>
      <c r="I36" s="102"/>
      <c r="J36" s="3">
        <f t="shared" si="0"/>
        <v>74.265103907999986</v>
      </c>
      <c r="K36" s="100"/>
      <c r="L36" s="100"/>
      <c r="M36" s="101"/>
      <c r="N36" s="104"/>
      <c r="O36" s="59"/>
    </row>
    <row r="37" spans="4:15" ht="15.6">
      <c r="D37" s="100"/>
      <c r="E37" s="108"/>
      <c r="F37" s="12">
        <v>3</v>
      </c>
      <c r="G37" s="3">
        <v>20.6</v>
      </c>
      <c r="H37" s="37">
        <v>505.25</v>
      </c>
      <c r="I37" s="106"/>
      <c r="J37" s="3">
        <f t="shared" si="0"/>
        <v>73.280297924999999</v>
      </c>
      <c r="K37" s="108"/>
      <c r="L37" s="108"/>
      <c r="M37" s="105"/>
      <c r="N37" s="104"/>
      <c r="O37" s="59"/>
    </row>
    <row r="38" spans="4:15" ht="15.6">
      <c r="D38" s="100"/>
      <c r="E38" s="75" t="s">
        <v>33</v>
      </c>
      <c r="F38" s="12">
        <v>4</v>
      </c>
      <c r="G38" s="3">
        <v>21.2</v>
      </c>
      <c r="H38" s="37">
        <v>432.89</v>
      </c>
      <c r="I38" s="77">
        <f>AVERAGE(H38:H40)</f>
        <v>436.71333333333331</v>
      </c>
      <c r="J38" s="3">
        <f t="shared" si="0"/>
        <v>62.785369952999993</v>
      </c>
      <c r="K38" s="79">
        <f>I38*0.1450377</f>
        <v>63.339897425999993</v>
      </c>
      <c r="L38" s="79">
        <f>STDEV(H38:H40)</f>
        <v>4.3524743920364788</v>
      </c>
      <c r="M38" s="81">
        <f>(L38/I38)*100</f>
        <v>0.99664334926873754</v>
      </c>
      <c r="N38" s="104"/>
      <c r="O38" s="59"/>
    </row>
    <row r="39" spans="4:15" ht="15.6">
      <c r="D39" s="100"/>
      <c r="E39" s="100"/>
      <c r="F39" s="12">
        <v>5</v>
      </c>
      <c r="G39" s="3">
        <v>21</v>
      </c>
      <c r="H39" s="37">
        <v>441.45</v>
      </c>
      <c r="I39" s="102"/>
      <c r="J39" s="3">
        <f t="shared" si="0"/>
        <v>64.026892664999991</v>
      </c>
      <c r="K39" s="100"/>
      <c r="L39" s="100"/>
      <c r="M39" s="101"/>
      <c r="N39" s="104"/>
      <c r="O39" s="59"/>
    </row>
    <row r="40" spans="4:15" ht="15.6">
      <c r="D40" s="108"/>
      <c r="E40" s="108"/>
      <c r="F40" s="12">
        <v>6</v>
      </c>
      <c r="G40" s="3">
        <v>20.6</v>
      </c>
      <c r="H40" s="37">
        <v>435.8</v>
      </c>
      <c r="I40" s="106"/>
      <c r="J40" s="3">
        <f t="shared" si="0"/>
        <v>63.207429659999995</v>
      </c>
      <c r="K40" s="108"/>
      <c r="L40" s="108"/>
      <c r="M40" s="105"/>
      <c r="N40" s="104"/>
      <c r="O40" s="59"/>
    </row>
  </sheetData>
  <mergeCells count="78">
    <mergeCell ref="O35:O40"/>
    <mergeCell ref="O5:O10"/>
    <mergeCell ref="O11:O16"/>
    <mergeCell ref="O17:O22"/>
    <mergeCell ref="O23:O28"/>
    <mergeCell ref="O29:O34"/>
    <mergeCell ref="N35:N40"/>
    <mergeCell ref="E38:E40"/>
    <mergeCell ref="I38:I40"/>
    <mergeCell ref="K38:K40"/>
    <mergeCell ref="L38:L40"/>
    <mergeCell ref="M38:M40"/>
    <mergeCell ref="M35:M37"/>
    <mergeCell ref="D35:D40"/>
    <mergeCell ref="E35:E37"/>
    <mergeCell ref="I35:I37"/>
    <mergeCell ref="K35:K37"/>
    <mergeCell ref="L35:L37"/>
    <mergeCell ref="N29:N34"/>
    <mergeCell ref="E32:E34"/>
    <mergeCell ref="I32:I34"/>
    <mergeCell ref="K32:K34"/>
    <mergeCell ref="L32:L34"/>
    <mergeCell ref="M32:M34"/>
    <mergeCell ref="M29:M31"/>
    <mergeCell ref="D29:D34"/>
    <mergeCell ref="E29:E31"/>
    <mergeCell ref="I29:I31"/>
    <mergeCell ref="K29:K31"/>
    <mergeCell ref="L29:L31"/>
    <mergeCell ref="N23:N28"/>
    <mergeCell ref="E26:E28"/>
    <mergeCell ref="I26:I28"/>
    <mergeCell ref="K26:K28"/>
    <mergeCell ref="L26:L28"/>
    <mergeCell ref="M26:M28"/>
    <mergeCell ref="M23:M25"/>
    <mergeCell ref="D23:D28"/>
    <mergeCell ref="E23:E25"/>
    <mergeCell ref="I23:I25"/>
    <mergeCell ref="K23:K25"/>
    <mergeCell ref="L23:L25"/>
    <mergeCell ref="N17:N22"/>
    <mergeCell ref="E20:E22"/>
    <mergeCell ref="I20:I22"/>
    <mergeCell ref="K20:K22"/>
    <mergeCell ref="L20:L22"/>
    <mergeCell ref="M20:M22"/>
    <mergeCell ref="M17:M19"/>
    <mergeCell ref="D17:D22"/>
    <mergeCell ref="E17:E19"/>
    <mergeCell ref="I17:I19"/>
    <mergeCell ref="K17:K19"/>
    <mergeCell ref="L17:L19"/>
    <mergeCell ref="N11:N16"/>
    <mergeCell ref="E14:E16"/>
    <mergeCell ref="I14:I16"/>
    <mergeCell ref="K14:K16"/>
    <mergeCell ref="L14:L16"/>
    <mergeCell ref="M14:M16"/>
    <mergeCell ref="M11:M13"/>
    <mergeCell ref="D11:D16"/>
    <mergeCell ref="E11:E13"/>
    <mergeCell ref="I11:I13"/>
    <mergeCell ref="K11:K13"/>
    <mergeCell ref="L11:L13"/>
    <mergeCell ref="N5:N10"/>
    <mergeCell ref="E8:E10"/>
    <mergeCell ref="I8:I10"/>
    <mergeCell ref="K8:K10"/>
    <mergeCell ref="L8:L10"/>
    <mergeCell ref="M8:M10"/>
    <mergeCell ref="M5:M7"/>
    <mergeCell ref="D5:D10"/>
    <mergeCell ref="E5:E7"/>
    <mergeCell ref="I5:I7"/>
    <mergeCell ref="K5:K7"/>
    <mergeCell ref="L5:L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7F4F-6C5F-4F45-88DB-0C9D8CCC2965}">
  <dimension ref="A1:X24"/>
  <sheetViews>
    <sheetView topLeftCell="A3" zoomScale="140" zoomScaleNormal="140" workbookViewId="0">
      <selection activeCell="M18" sqref="M18"/>
    </sheetView>
  </sheetViews>
  <sheetFormatPr defaultRowHeight="14.45"/>
  <cols>
    <col min="8" max="8" width="14" customWidth="1"/>
  </cols>
  <sheetData>
    <row r="1" spans="1:24">
      <c r="A1" t="s">
        <v>0</v>
      </c>
    </row>
    <row r="4" spans="1:24" ht="42" thickBot="1">
      <c r="E4" s="21" t="s">
        <v>1</v>
      </c>
      <c r="F4" s="4" t="s">
        <v>2</v>
      </c>
      <c r="G4" s="22" t="s">
        <v>3</v>
      </c>
      <c r="H4" s="20" t="s">
        <v>34</v>
      </c>
      <c r="I4" s="22" t="s">
        <v>4</v>
      </c>
      <c r="J4" s="9" t="s">
        <v>5</v>
      </c>
      <c r="K4" s="9" t="s">
        <v>6</v>
      </c>
      <c r="O4" s="5"/>
      <c r="P4" s="35"/>
      <c r="Q4" s="34"/>
      <c r="R4" s="34"/>
      <c r="S4" s="34"/>
      <c r="T4" s="34"/>
      <c r="U4" s="34"/>
      <c r="V4" s="34"/>
      <c r="W4" s="34"/>
      <c r="X4" s="34"/>
    </row>
    <row r="5" spans="1:24" ht="15" thickBot="1">
      <c r="E5" s="55" t="s">
        <v>7</v>
      </c>
      <c r="F5" s="6">
        <v>1</v>
      </c>
      <c r="G5" s="13">
        <v>22.4</v>
      </c>
      <c r="H5" s="25">
        <v>460</v>
      </c>
      <c r="I5" s="58">
        <f>AVERAGE(H5:H7)</f>
        <v>432.33333333333331</v>
      </c>
      <c r="J5" s="53">
        <f>STDEV(H5:H7)</f>
        <v>32.192131543800166</v>
      </c>
      <c r="K5" s="53">
        <f>J5/I5*100</f>
        <v>7.446136825859714</v>
      </c>
      <c r="O5" s="59"/>
      <c r="P5" s="52"/>
      <c r="Q5" s="52"/>
      <c r="R5" s="63"/>
      <c r="S5" s="52"/>
      <c r="T5" s="64"/>
      <c r="U5" s="59"/>
      <c r="V5" s="59"/>
      <c r="W5" s="52"/>
      <c r="X5" s="52"/>
    </row>
    <row r="6" spans="1:24" ht="15" thickBot="1">
      <c r="E6" s="56"/>
      <c r="F6" s="6">
        <v>2</v>
      </c>
      <c r="G6" s="13">
        <v>22</v>
      </c>
      <c r="H6" s="26">
        <v>440</v>
      </c>
      <c r="I6" s="58"/>
      <c r="J6" s="53"/>
      <c r="K6" s="53"/>
      <c r="O6" s="59"/>
      <c r="P6" s="52"/>
      <c r="Q6" s="52"/>
      <c r="R6" s="63"/>
      <c r="S6" s="52"/>
      <c r="T6" s="64"/>
      <c r="U6" s="59"/>
      <c r="V6" s="59"/>
      <c r="W6" s="52"/>
      <c r="X6" s="52"/>
    </row>
    <row r="7" spans="1:24" ht="15" thickBot="1">
      <c r="E7" s="57"/>
      <c r="F7" s="6">
        <v>3</v>
      </c>
      <c r="G7" s="13">
        <v>21.8</v>
      </c>
      <c r="H7" s="27">
        <v>397</v>
      </c>
      <c r="I7" s="58"/>
      <c r="J7" s="53"/>
      <c r="K7" s="53"/>
      <c r="O7" s="59"/>
      <c r="P7" s="52"/>
      <c r="Q7" s="52"/>
      <c r="R7" s="63"/>
      <c r="S7" s="52"/>
      <c r="T7" s="64"/>
      <c r="U7" s="59"/>
      <c r="V7" s="59"/>
      <c r="W7" s="52"/>
      <c r="X7" s="52"/>
    </row>
    <row r="8" spans="1:24" ht="15" thickBot="1">
      <c r="E8" s="55" t="s">
        <v>8</v>
      </c>
      <c r="F8" s="6">
        <v>1</v>
      </c>
      <c r="G8" s="13">
        <v>22.1</v>
      </c>
      <c r="H8" s="26">
        <v>455</v>
      </c>
      <c r="I8" s="58">
        <f t="shared" ref="I8" si="0">AVERAGE(H8:H10)</f>
        <v>452</v>
      </c>
      <c r="J8" s="53">
        <f>STDEV(H8:H10)</f>
        <v>10.816653826391969</v>
      </c>
      <c r="K8" s="53">
        <f>J8/I8*100</f>
        <v>2.3930650058389311</v>
      </c>
      <c r="O8" s="59"/>
      <c r="P8" s="52"/>
      <c r="Q8" s="52"/>
      <c r="R8" s="63"/>
      <c r="S8" s="52"/>
      <c r="T8" s="64"/>
      <c r="U8" s="59"/>
      <c r="V8" s="59"/>
      <c r="W8" s="52"/>
      <c r="X8" s="52"/>
    </row>
    <row r="9" spans="1:24" ht="15" thickBot="1">
      <c r="E9" s="56"/>
      <c r="F9" s="6">
        <v>2</v>
      </c>
      <c r="G9" s="13">
        <v>22</v>
      </c>
      <c r="H9" s="27">
        <v>461</v>
      </c>
      <c r="I9" s="58"/>
      <c r="J9" s="53"/>
      <c r="K9" s="53"/>
      <c r="O9" s="59"/>
      <c r="P9" s="52"/>
      <c r="Q9" s="52"/>
      <c r="R9" s="63"/>
      <c r="S9" s="52"/>
      <c r="T9" s="64"/>
      <c r="U9" s="59"/>
      <c r="V9" s="59"/>
      <c r="W9" s="52"/>
      <c r="X9" s="52"/>
    </row>
    <row r="10" spans="1:24" ht="15" thickBot="1">
      <c r="E10" s="57"/>
      <c r="F10" s="6">
        <v>3</v>
      </c>
      <c r="G10" s="13">
        <v>23.1</v>
      </c>
      <c r="H10" s="26">
        <v>440</v>
      </c>
      <c r="I10" s="58"/>
      <c r="J10" s="53"/>
      <c r="K10" s="53"/>
      <c r="O10" s="59"/>
      <c r="P10" s="52"/>
      <c r="Q10" s="52"/>
      <c r="R10" s="63"/>
      <c r="S10" s="52"/>
      <c r="T10" s="64"/>
      <c r="U10" s="59"/>
      <c r="V10" s="59"/>
      <c r="W10" s="52"/>
      <c r="X10" s="52"/>
    </row>
    <row r="11" spans="1:24" ht="15" thickBot="1">
      <c r="E11" s="60" t="s">
        <v>9</v>
      </c>
      <c r="F11" s="6">
        <v>1</v>
      </c>
      <c r="G11" s="13">
        <v>22.9</v>
      </c>
      <c r="H11" s="26">
        <v>363</v>
      </c>
      <c r="I11" s="58">
        <f t="shared" ref="I11:I20" si="1">AVERAGE(H11:H13)</f>
        <v>380.33333333333331</v>
      </c>
      <c r="J11" s="53">
        <f>STDEV(H11:H13)</f>
        <v>15.307950004273378</v>
      </c>
      <c r="K11" s="53">
        <f>J11/I11*100</f>
        <v>4.0248773017370851</v>
      </c>
      <c r="O11" s="54"/>
      <c r="P11" s="52"/>
      <c r="Q11" s="52"/>
      <c r="R11" s="63"/>
      <c r="S11" s="52"/>
      <c r="T11" s="64"/>
      <c r="U11" s="59"/>
      <c r="V11" s="59"/>
      <c r="W11" s="52"/>
      <c r="X11" s="52"/>
    </row>
    <row r="12" spans="1:24" ht="15" thickBot="1">
      <c r="E12" s="61"/>
      <c r="F12" s="6">
        <v>2</v>
      </c>
      <c r="G12" s="13">
        <v>22.6</v>
      </c>
      <c r="H12" s="26">
        <v>386</v>
      </c>
      <c r="I12" s="58"/>
      <c r="J12" s="53"/>
      <c r="K12" s="53"/>
      <c r="O12" s="54"/>
      <c r="P12" s="52"/>
      <c r="Q12" s="52"/>
      <c r="R12" s="63"/>
      <c r="S12" s="52"/>
      <c r="T12" s="64"/>
      <c r="U12" s="59"/>
      <c r="V12" s="59"/>
      <c r="W12" s="52"/>
      <c r="X12" s="52"/>
    </row>
    <row r="13" spans="1:24" ht="15" thickBot="1">
      <c r="E13" s="62"/>
      <c r="F13" s="6">
        <v>3</v>
      </c>
      <c r="G13" s="13">
        <v>21.7</v>
      </c>
      <c r="H13" s="27">
        <v>392</v>
      </c>
      <c r="I13" s="58"/>
      <c r="J13" s="53"/>
      <c r="K13" s="53"/>
      <c r="O13" s="54"/>
      <c r="P13" s="52"/>
      <c r="Q13" s="52"/>
      <c r="R13" s="63"/>
      <c r="S13" s="52"/>
      <c r="T13" s="64"/>
      <c r="U13" s="59"/>
      <c r="V13" s="59"/>
      <c r="W13" s="52"/>
      <c r="X13" s="52"/>
    </row>
    <row r="14" spans="1:24" ht="15" thickBot="1">
      <c r="E14" s="55" t="s">
        <v>10</v>
      </c>
      <c r="F14" s="6">
        <v>1</v>
      </c>
      <c r="G14" s="13">
        <v>23.5</v>
      </c>
      <c r="H14" s="27">
        <v>475</v>
      </c>
      <c r="I14" s="58">
        <f t="shared" si="1"/>
        <v>473.33333333333331</v>
      </c>
      <c r="J14" s="53">
        <f>STDEV(H14:H16)</f>
        <v>7.6376261582597333</v>
      </c>
      <c r="K14" s="53">
        <f>J14/I14*100</f>
        <v>1.613582991181634</v>
      </c>
      <c r="O14" s="59"/>
      <c r="P14" s="52"/>
      <c r="Q14" s="52"/>
      <c r="R14" s="63"/>
      <c r="S14" s="52"/>
      <c r="T14" s="64"/>
      <c r="U14" s="59"/>
      <c r="V14" s="59"/>
      <c r="W14" s="52"/>
      <c r="X14" s="52"/>
    </row>
    <row r="15" spans="1:24" ht="15" thickBot="1">
      <c r="E15" s="56"/>
      <c r="F15" s="6">
        <v>2</v>
      </c>
      <c r="G15" s="13">
        <v>23.7</v>
      </c>
      <c r="H15" s="26">
        <v>465</v>
      </c>
      <c r="I15" s="58"/>
      <c r="J15" s="53"/>
      <c r="K15" s="53"/>
      <c r="O15" s="59"/>
      <c r="P15" s="52"/>
      <c r="Q15" s="52"/>
      <c r="R15" s="63"/>
      <c r="S15" s="52"/>
      <c r="T15" s="64"/>
      <c r="U15" s="59"/>
      <c r="V15" s="59"/>
      <c r="W15" s="52"/>
      <c r="X15" s="52"/>
    </row>
    <row r="16" spans="1:24" ht="15" thickBot="1">
      <c r="E16" s="57"/>
      <c r="F16" s="6">
        <v>3</v>
      </c>
      <c r="G16" s="13">
        <v>23.2</v>
      </c>
      <c r="H16" s="26">
        <v>480</v>
      </c>
      <c r="I16" s="58"/>
      <c r="J16" s="53"/>
      <c r="K16" s="53"/>
      <c r="O16" s="59"/>
      <c r="P16" s="52"/>
      <c r="Q16" s="52"/>
      <c r="R16" s="63"/>
      <c r="S16" s="52"/>
      <c r="T16" s="64"/>
      <c r="U16" s="59"/>
      <c r="V16" s="59"/>
      <c r="W16" s="52"/>
      <c r="X16" s="52"/>
    </row>
    <row r="17" spans="5:24">
      <c r="E17" s="55" t="s">
        <v>11</v>
      </c>
      <c r="F17" s="6">
        <v>1</v>
      </c>
      <c r="G17" s="13"/>
      <c r="H17" s="7">
        <v>278</v>
      </c>
      <c r="I17" s="53">
        <f t="shared" si="1"/>
        <v>271.66666666666669</v>
      </c>
      <c r="J17" s="53">
        <f>STDEV(H17:H19)</f>
        <v>6.5064070986477116</v>
      </c>
      <c r="K17" s="53">
        <f>J17/I17*100</f>
        <v>2.3949964780298325</v>
      </c>
      <c r="O17" s="59"/>
      <c r="P17" s="52"/>
      <c r="Q17" s="52"/>
      <c r="R17" s="63"/>
      <c r="S17" s="52"/>
      <c r="T17" s="64"/>
      <c r="U17" s="59"/>
      <c r="V17" s="59"/>
      <c r="W17" s="52"/>
      <c r="X17" s="52"/>
    </row>
    <row r="18" spans="5:24">
      <c r="E18" s="56"/>
      <c r="F18" s="6">
        <v>2</v>
      </c>
      <c r="G18" s="13"/>
      <c r="H18" s="7">
        <v>265</v>
      </c>
      <c r="I18" s="53"/>
      <c r="J18" s="53"/>
      <c r="K18" s="53"/>
      <c r="O18" s="59"/>
      <c r="P18" s="52"/>
      <c r="Q18" s="52"/>
      <c r="R18" s="63"/>
      <c r="S18" s="52"/>
      <c r="T18" s="64"/>
      <c r="U18" s="59"/>
      <c r="V18" s="59"/>
      <c r="W18" s="52"/>
      <c r="X18" s="52"/>
    </row>
    <row r="19" spans="5:24">
      <c r="E19" s="57"/>
      <c r="F19" s="6">
        <v>3</v>
      </c>
      <c r="G19" s="13"/>
      <c r="H19" s="7">
        <v>272</v>
      </c>
      <c r="I19" s="53"/>
      <c r="J19" s="53"/>
      <c r="K19" s="53"/>
      <c r="O19" s="59"/>
      <c r="P19" s="52"/>
      <c r="Q19" s="52"/>
      <c r="R19" s="63"/>
      <c r="S19" s="52"/>
      <c r="T19" s="64"/>
      <c r="U19" s="59"/>
      <c r="V19" s="59"/>
      <c r="W19" s="52"/>
      <c r="X19" s="52"/>
    </row>
    <row r="20" spans="5:24">
      <c r="E20" s="65" t="s">
        <v>12</v>
      </c>
      <c r="F20" s="6">
        <v>1</v>
      </c>
      <c r="G20" s="13"/>
      <c r="H20" s="7">
        <v>245</v>
      </c>
      <c r="I20" s="53">
        <f t="shared" si="1"/>
        <v>234.33333333333334</v>
      </c>
      <c r="J20" s="53">
        <f>STDEV(H20:H22)</f>
        <v>12.897028081435401</v>
      </c>
      <c r="K20" s="53">
        <f>J20/I20*100</f>
        <v>5.5037104188202273</v>
      </c>
      <c r="O20" s="52"/>
      <c r="P20" s="52"/>
      <c r="Q20" s="52"/>
      <c r="R20" s="63"/>
      <c r="S20" s="52"/>
      <c r="T20" s="64"/>
      <c r="U20" s="59"/>
      <c r="V20" s="59"/>
      <c r="W20" s="52"/>
      <c r="X20" s="52"/>
    </row>
    <row r="21" spans="5:24">
      <c r="E21" s="66"/>
      <c r="F21" s="6">
        <v>2</v>
      </c>
      <c r="G21" s="13"/>
      <c r="H21" s="7">
        <v>238</v>
      </c>
      <c r="I21" s="53"/>
      <c r="J21" s="53"/>
      <c r="K21" s="53"/>
      <c r="O21" s="52"/>
      <c r="P21" s="52"/>
      <c r="Q21" s="52"/>
      <c r="R21" s="63"/>
      <c r="S21" s="52"/>
      <c r="T21" s="64"/>
      <c r="U21" s="59"/>
      <c r="V21" s="59"/>
      <c r="W21" s="52"/>
      <c r="X21" s="52"/>
    </row>
    <row r="22" spans="5:24">
      <c r="E22" s="67"/>
      <c r="F22" s="6">
        <v>3</v>
      </c>
      <c r="G22" s="13"/>
      <c r="H22" s="7">
        <v>220</v>
      </c>
      <c r="I22" s="53"/>
      <c r="J22" s="53"/>
      <c r="K22" s="53"/>
      <c r="O22" s="52"/>
      <c r="P22" s="52"/>
      <c r="Q22" s="52"/>
      <c r="R22" s="63"/>
      <c r="S22" s="52"/>
      <c r="T22" s="64"/>
      <c r="U22" s="59"/>
      <c r="V22" s="59"/>
      <c r="W22" s="52"/>
      <c r="X22" s="52"/>
    </row>
    <row r="24" spans="5:24" ht="28.9">
      <c r="E24" s="28" t="s">
        <v>35</v>
      </c>
      <c r="F24" s="32">
        <v>164</v>
      </c>
      <c r="G24" s="33" t="s">
        <v>36</v>
      </c>
    </row>
  </sheetData>
  <mergeCells count="39">
    <mergeCell ref="U5:U22"/>
    <mergeCell ref="V5:V22"/>
    <mergeCell ref="W5:W22"/>
    <mergeCell ref="X5:X22"/>
    <mergeCell ref="O8:O10"/>
    <mergeCell ref="O11:O13"/>
    <mergeCell ref="O14:O16"/>
    <mergeCell ref="O17:O19"/>
    <mergeCell ref="O20:O22"/>
    <mergeCell ref="O5:O7"/>
    <mergeCell ref="P5:P22"/>
    <mergeCell ref="Q5:Q22"/>
    <mergeCell ref="R5:R22"/>
    <mergeCell ref="S5:S22"/>
    <mergeCell ref="T5:T22"/>
    <mergeCell ref="E17:E19"/>
    <mergeCell ref="I17:I19"/>
    <mergeCell ref="J17:J19"/>
    <mergeCell ref="K17:K19"/>
    <mergeCell ref="E20:E22"/>
    <mergeCell ref="I20:I22"/>
    <mergeCell ref="J20:J22"/>
    <mergeCell ref="K20:K22"/>
    <mergeCell ref="E11:E13"/>
    <mergeCell ref="I11:I13"/>
    <mergeCell ref="J11:J13"/>
    <mergeCell ref="K11:K13"/>
    <mergeCell ref="E14:E16"/>
    <mergeCell ref="I14:I16"/>
    <mergeCell ref="J14:J16"/>
    <mergeCell ref="K14:K16"/>
    <mergeCell ref="E5:E7"/>
    <mergeCell ref="I5:I7"/>
    <mergeCell ref="J5:J7"/>
    <mergeCell ref="K5:K7"/>
    <mergeCell ref="E8:E10"/>
    <mergeCell ref="I8:I10"/>
    <mergeCell ref="J8:J10"/>
    <mergeCell ref="K8:K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40E1-A162-4DB6-9428-66BCA4A013C6}">
  <dimension ref="A1:W18"/>
  <sheetViews>
    <sheetView topLeftCell="A2" zoomScale="140" zoomScaleNormal="140" workbookViewId="0">
      <selection activeCell="H18" sqref="H18"/>
    </sheetView>
  </sheetViews>
  <sheetFormatPr defaultRowHeight="14.45"/>
  <cols>
    <col min="7" max="7" width="14" customWidth="1"/>
  </cols>
  <sheetData>
    <row r="1" spans="1:23">
      <c r="A1" t="s">
        <v>0</v>
      </c>
    </row>
    <row r="4" spans="1:23" ht="15" thickBot="1">
      <c r="E4" s="21" t="s">
        <v>1</v>
      </c>
      <c r="F4" s="4" t="s">
        <v>2</v>
      </c>
      <c r="G4" s="20" t="s">
        <v>37</v>
      </c>
      <c r="H4" s="9" t="s">
        <v>38</v>
      </c>
      <c r="I4" s="9" t="s">
        <v>5</v>
      </c>
      <c r="J4" s="9" t="s">
        <v>6</v>
      </c>
      <c r="N4" s="5"/>
      <c r="O4" s="35"/>
      <c r="P4" s="34"/>
      <c r="Q4" s="34"/>
      <c r="R4" s="34"/>
      <c r="S4" s="34"/>
      <c r="T4" s="34"/>
      <c r="U4" s="34"/>
      <c r="V4" s="34"/>
      <c r="W4" s="34"/>
    </row>
    <row r="5" spans="1:23" ht="15" thickBot="1">
      <c r="E5" s="55" t="s">
        <v>7</v>
      </c>
      <c r="F5" s="6">
        <v>1</v>
      </c>
      <c r="G5" s="25">
        <v>7.0000000000000007E-2</v>
      </c>
      <c r="H5" s="84">
        <f>AVERAGE(G5:G6)</f>
        <v>6.9000000000000006E-2</v>
      </c>
      <c r="I5" s="53">
        <f>STDEV(G5:G6)</f>
        <v>1.4142135623730963E-3</v>
      </c>
      <c r="J5" s="53">
        <f>I5/H5*100</f>
        <v>2.0495848730044872</v>
      </c>
      <c r="N5" s="59"/>
      <c r="O5" s="52"/>
      <c r="P5" s="52"/>
      <c r="Q5" s="63"/>
      <c r="R5" s="52"/>
      <c r="S5" s="64"/>
      <c r="T5" s="59"/>
      <c r="U5" s="59"/>
      <c r="V5" s="52"/>
      <c r="W5" s="52"/>
    </row>
    <row r="6" spans="1:23" ht="15" thickBot="1">
      <c r="E6" s="56"/>
      <c r="F6" s="6">
        <v>2</v>
      </c>
      <c r="G6" s="26">
        <v>6.8000000000000005E-2</v>
      </c>
      <c r="H6" s="84"/>
      <c r="I6" s="53"/>
      <c r="J6" s="53"/>
      <c r="N6" s="59"/>
      <c r="O6" s="52"/>
      <c r="P6" s="52"/>
      <c r="Q6" s="63"/>
      <c r="R6" s="52"/>
      <c r="S6" s="64"/>
      <c r="T6" s="59"/>
      <c r="U6" s="59"/>
      <c r="V6" s="52"/>
      <c r="W6" s="52"/>
    </row>
    <row r="7" spans="1:23" ht="15" thickBot="1">
      <c r="E7" s="55" t="s">
        <v>8</v>
      </c>
      <c r="F7" s="6">
        <v>1</v>
      </c>
      <c r="G7" s="26">
        <v>4.9599999999999998E-2</v>
      </c>
      <c r="H7" s="83">
        <f>AVERAGE(G7:G8)</f>
        <v>4.7299999999999995E-2</v>
      </c>
      <c r="I7" s="53">
        <f>STDEV(G7:G8)</f>
        <v>3.2526911934581187E-3</v>
      </c>
      <c r="J7" s="53">
        <f>I7/H7*100</f>
        <v>6.8767255675647343</v>
      </c>
      <c r="N7" s="59"/>
      <c r="O7" s="52"/>
      <c r="P7" s="52"/>
      <c r="Q7" s="63"/>
      <c r="R7" s="52"/>
      <c r="S7" s="64"/>
      <c r="T7" s="59"/>
      <c r="U7" s="59"/>
      <c r="V7" s="52"/>
      <c r="W7" s="52"/>
    </row>
    <row r="8" spans="1:23" ht="15" thickBot="1">
      <c r="E8" s="56"/>
      <c r="F8" s="6">
        <v>2</v>
      </c>
      <c r="G8" s="27">
        <v>4.4999999999999998E-2</v>
      </c>
      <c r="H8" s="83"/>
      <c r="I8" s="53"/>
      <c r="J8" s="53"/>
      <c r="N8" s="59"/>
      <c r="O8" s="52"/>
      <c r="P8" s="52"/>
      <c r="Q8" s="63"/>
      <c r="R8" s="52"/>
      <c r="S8" s="64"/>
      <c r="T8" s="59"/>
      <c r="U8" s="59"/>
      <c r="V8" s="52"/>
      <c r="W8" s="52"/>
    </row>
    <row r="9" spans="1:23" ht="15" thickBot="1">
      <c r="E9" s="60" t="s">
        <v>9</v>
      </c>
      <c r="F9" s="6">
        <v>1</v>
      </c>
      <c r="G9" s="26">
        <v>8.5999999999999993E-2</v>
      </c>
      <c r="H9" s="83">
        <f>AVERAGE(G9:G10)</f>
        <v>8.3499999999999991E-2</v>
      </c>
      <c r="I9" s="53">
        <f>STDEV(G9:G10)</f>
        <v>3.5355339059327312E-3</v>
      </c>
      <c r="J9" s="53">
        <f>I9/H9*100</f>
        <v>4.2341723424344089</v>
      </c>
      <c r="N9" s="54"/>
      <c r="O9" s="52"/>
      <c r="P9" s="52"/>
      <c r="Q9" s="63"/>
      <c r="R9" s="52"/>
      <c r="S9" s="64"/>
      <c r="T9" s="59"/>
      <c r="U9" s="59"/>
      <c r="V9" s="52"/>
      <c r="W9" s="52"/>
    </row>
    <row r="10" spans="1:23" ht="15" thickBot="1">
      <c r="E10" s="61"/>
      <c r="F10" s="6">
        <v>2</v>
      </c>
      <c r="G10" s="26">
        <v>8.1000000000000003E-2</v>
      </c>
      <c r="H10" s="83"/>
      <c r="I10" s="53"/>
      <c r="J10" s="53"/>
      <c r="N10" s="54"/>
      <c r="O10" s="52"/>
      <c r="P10" s="52"/>
      <c r="Q10" s="63"/>
      <c r="R10" s="52"/>
      <c r="S10" s="64"/>
      <c r="T10" s="59"/>
      <c r="U10" s="59"/>
      <c r="V10" s="52"/>
      <c r="W10" s="52"/>
    </row>
    <row r="11" spans="1:23" ht="15" thickBot="1">
      <c r="E11" s="55" t="s">
        <v>10</v>
      </c>
      <c r="F11" s="6">
        <v>1</v>
      </c>
      <c r="G11" s="27">
        <v>4.1000000000000002E-2</v>
      </c>
      <c r="H11" s="83">
        <f>AVERAGE(G11:G12)</f>
        <v>4.0500000000000001E-2</v>
      </c>
      <c r="I11" s="53">
        <f>STDEV(G11:G12)</f>
        <v>7.0710678118654816E-4</v>
      </c>
      <c r="J11" s="53">
        <f>I11/H11*100</f>
        <v>1.7459426695964151</v>
      </c>
      <c r="N11" s="59"/>
      <c r="O11" s="52"/>
      <c r="P11" s="52"/>
      <c r="Q11" s="63"/>
      <c r="R11" s="52"/>
      <c r="S11" s="64"/>
      <c r="T11" s="59"/>
      <c r="U11" s="59"/>
      <c r="V11" s="52"/>
      <c r="W11" s="52"/>
    </row>
    <row r="12" spans="1:23" ht="15" thickBot="1">
      <c r="E12" s="56"/>
      <c r="F12" s="6">
        <v>2</v>
      </c>
      <c r="G12" s="26">
        <v>0.04</v>
      </c>
      <c r="H12" s="83"/>
      <c r="I12" s="53"/>
      <c r="J12" s="53"/>
      <c r="N12" s="59"/>
      <c r="O12" s="52"/>
      <c r="P12" s="52"/>
      <c r="Q12" s="63"/>
      <c r="R12" s="52"/>
      <c r="S12" s="64"/>
      <c r="T12" s="59"/>
      <c r="U12" s="59"/>
      <c r="V12" s="52"/>
      <c r="W12" s="52"/>
    </row>
    <row r="13" spans="1:23">
      <c r="E13" s="55" t="s">
        <v>11</v>
      </c>
      <c r="F13" s="6">
        <v>1</v>
      </c>
      <c r="G13" s="7">
        <v>7.8E-2</v>
      </c>
      <c r="H13" s="53">
        <f>AVERAGE(G13:G14)</f>
        <v>7.6499999999999999E-2</v>
      </c>
      <c r="I13" s="53">
        <f>STDEV(G13:G14)</f>
        <v>2.1213203435596446E-3</v>
      </c>
      <c r="J13" s="53">
        <f>I13/H13*100</f>
        <v>2.7729677693590129</v>
      </c>
      <c r="N13" s="59"/>
      <c r="O13" s="52"/>
      <c r="P13" s="52"/>
      <c r="Q13" s="63"/>
      <c r="R13" s="52"/>
      <c r="S13" s="64"/>
      <c r="T13" s="59"/>
      <c r="U13" s="59"/>
      <c r="V13" s="52"/>
      <c r="W13" s="52"/>
    </row>
    <row r="14" spans="1:23">
      <c r="E14" s="56"/>
      <c r="F14" s="6">
        <v>2</v>
      </c>
      <c r="G14" s="7">
        <v>7.4999999999999997E-2</v>
      </c>
      <c r="H14" s="53"/>
      <c r="I14" s="53"/>
      <c r="J14" s="53"/>
      <c r="N14" s="59"/>
      <c r="O14" s="52"/>
      <c r="P14" s="52"/>
      <c r="Q14" s="63"/>
      <c r="R14" s="52"/>
      <c r="S14" s="64"/>
      <c r="T14" s="59"/>
      <c r="U14" s="59"/>
      <c r="V14" s="52"/>
      <c r="W14" s="52"/>
    </row>
    <row r="15" spans="1:23">
      <c r="E15" s="65" t="s">
        <v>12</v>
      </c>
      <c r="F15" s="6">
        <v>1</v>
      </c>
      <c r="G15" s="7">
        <v>3.6499999999999998E-2</v>
      </c>
      <c r="H15" s="53">
        <f>AVERAGE(G15:G16)</f>
        <v>3.8249999999999999E-2</v>
      </c>
      <c r="I15" s="53">
        <f>STDEV(G15:G16)</f>
        <v>2.4748737341529184E-3</v>
      </c>
      <c r="J15" s="53">
        <f>I15/H15*100</f>
        <v>6.4702581285043621</v>
      </c>
      <c r="N15" s="52"/>
      <c r="O15" s="52"/>
      <c r="P15" s="52"/>
      <c r="Q15" s="63"/>
      <c r="R15" s="52"/>
      <c r="S15" s="64"/>
      <c r="T15" s="59"/>
      <c r="U15" s="59"/>
      <c r="V15" s="52"/>
      <c r="W15" s="52"/>
    </row>
    <row r="16" spans="1:23">
      <c r="E16" s="66"/>
      <c r="F16" s="6">
        <v>2</v>
      </c>
      <c r="G16" s="7">
        <v>0.04</v>
      </c>
      <c r="H16" s="53"/>
      <c r="I16" s="53"/>
      <c r="J16" s="53"/>
      <c r="N16" s="52"/>
      <c r="O16" s="52"/>
      <c r="P16" s="52"/>
      <c r="Q16" s="63"/>
      <c r="R16" s="52"/>
      <c r="S16" s="64"/>
      <c r="T16" s="59"/>
      <c r="U16" s="59"/>
      <c r="V16" s="52"/>
      <c r="W16" s="52"/>
    </row>
    <row r="18" spans="5:7" ht="43.15">
      <c r="E18" s="28" t="s">
        <v>39</v>
      </c>
      <c r="F18" s="32">
        <v>0.3</v>
      </c>
      <c r="G18" s="5" t="s">
        <v>14</v>
      </c>
    </row>
  </sheetData>
  <mergeCells count="39">
    <mergeCell ref="O5:O16"/>
    <mergeCell ref="J9:J10"/>
    <mergeCell ref="N9:N10"/>
    <mergeCell ref="E11:E12"/>
    <mergeCell ref="H11:H12"/>
    <mergeCell ref="E5:E6"/>
    <mergeCell ref="H5:H6"/>
    <mergeCell ref="I5:I6"/>
    <mergeCell ref="J5:J6"/>
    <mergeCell ref="N5:N6"/>
    <mergeCell ref="I11:I12"/>
    <mergeCell ref="J11:J12"/>
    <mergeCell ref="N11:N12"/>
    <mergeCell ref="E13:E14"/>
    <mergeCell ref="H13:H14"/>
    <mergeCell ref="I13:I14"/>
    <mergeCell ref="V5:V16"/>
    <mergeCell ref="W5:W16"/>
    <mergeCell ref="E7:E8"/>
    <mergeCell ref="H7:H8"/>
    <mergeCell ref="I7:I8"/>
    <mergeCell ref="J7:J8"/>
    <mergeCell ref="N7:N8"/>
    <mergeCell ref="E9:E10"/>
    <mergeCell ref="H9:H10"/>
    <mergeCell ref="I9:I10"/>
    <mergeCell ref="P5:P16"/>
    <mergeCell ref="Q5:Q16"/>
    <mergeCell ref="R5:R16"/>
    <mergeCell ref="S5:S16"/>
    <mergeCell ref="T5:T16"/>
    <mergeCell ref="U5:U16"/>
    <mergeCell ref="J13:J14"/>
    <mergeCell ref="N13:N14"/>
    <mergeCell ref="E15:E16"/>
    <mergeCell ref="H15:H16"/>
    <mergeCell ref="I15:I16"/>
    <mergeCell ref="J15:J16"/>
    <mergeCell ref="N15:N1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421E-EF1F-4BA2-BD6F-2A4B4FFAA61C}">
  <dimension ref="A1:W19"/>
  <sheetViews>
    <sheetView topLeftCell="D4" zoomScale="140" zoomScaleNormal="140" workbookViewId="0">
      <selection activeCell="I18" sqref="I18"/>
    </sheetView>
  </sheetViews>
  <sheetFormatPr defaultRowHeight="14.45"/>
  <cols>
    <col min="7" max="7" width="14" customWidth="1"/>
  </cols>
  <sheetData>
    <row r="1" spans="1:23">
      <c r="A1" t="s">
        <v>0</v>
      </c>
    </row>
    <row r="4" spans="1:23" ht="55.9" thickBot="1">
      <c r="E4" s="21" t="s">
        <v>1</v>
      </c>
      <c r="F4" s="4" t="s">
        <v>2</v>
      </c>
      <c r="G4" s="20" t="s">
        <v>40</v>
      </c>
      <c r="H4" s="9" t="s">
        <v>41</v>
      </c>
      <c r="I4" s="9" t="s">
        <v>5</v>
      </c>
      <c r="J4" s="9" t="s">
        <v>6</v>
      </c>
      <c r="K4" s="20" t="s">
        <v>42</v>
      </c>
      <c r="L4" s="22" t="s">
        <v>41</v>
      </c>
      <c r="N4" s="5"/>
      <c r="O4" s="35"/>
      <c r="P4" s="34"/>
      <c r="Q4" s="34"/>
      <c r="R4" s="34"/>
      <c r="S4" s="34"/>
      <c r="T4" s="34"/>
      <c r="U4" s="34"/>
      <c r="V4" s="34"/>
      <c r="W4" s="34"/>
    </row>
    <row r="5" spans="1:23" ht="15" thickBot="1">
      <c r="E5" s="55" t="s">
        <v>7</v>
      </c>
      <c r="F5" s="6">
        <v>1</v>
      </c>
      <c r="G5" s="25">
        <v>9.7449999999999992</v>
      </c>
      <c r="H5" s="84">
        <f>AVERAGE(G5:G6)</f>
        <v>8.6980000000000004</v>
      </c>
      <c r="I5" s="53">
        <f>STDEV(G5:G6)</f>
        <v>1.4806815998046126</v>
      </c>
      <c r="J5" s="53">
        <f>I5/H5*100</f>
        <v>17.023242122380001</v>
      </c>
      <c r="K5" s="25"/>
      <c r="L5" s="84">
        <v>16.7</v>
      </c>
      <c r="N5" s="59"/>
      <c r="O5" s="52"/>
      <c r="P5" s="52"/>
      <c r="Q5" s="63"/>
      <c r="R5" s="52"/>
      <c r="S5" s="64"/>
      <c r="T5" s="59"/>
      <c r="U5" s="59"/>
      <c r="V5" s="52"/>
      <c r="W5" s="52"/>
    </row>
    <row r="6" spans="1:23" ht="15" thickBot="1">
      <c r="E6" s="56"/>
      <c r="F6" s="6">
        <v>2</v>
      </c>
      <c r="G6" s="26">
        <v>7.6509999999999998</v>
      </c>
      <c r="H6" s="84"/>
      <c r="I6" s="53"/>
      <c r="J6" s="53"/>
      <c r="K6" s="26"/>
      <c r="L6" s="84"/>
      <c r="N6" s="59"/>
      <c r="O6" s="52"/>
      <c r="P6" s="52"/>
      <c r="Q6" s="63"/>
      <c r="R6" s="52"/>
      <c r="S6" s="64"/>
      <c r="T6" s="59"/>
      <c r="U6" s="59"/>
      <c r="V6" s="52"/>
      <c r="W6" s="52"/>
    </row>
    <row r="7" spans="1:23" ht="15" thickBot="1">
      <c r="E7" s="55" t="s">
        <v>8</v>
      </c>
      <c r="F7" s="6">
        <v>1</v>
      </c>
      <c r="G7" s="26">
        <v>6.7759999999999998</v>
      </c>
      <c r="H7" s="84">
        <f t="shared" ref="H7" si="0">AVERAGE(G7:G8)</f>
        <v>6.5510000000000002</v>
      </c>
      <c r="I7" s="53">
        <f>STDEV(G7:G8)</f>
        <v>0.31819805153394648</v>
      </c>
      <c r="J7" s="53">
        <f>I7/H7*100</f>
        <v>4.857243955639543</v>
      </c>
      <c r="K7" s="26">
        <v>11.878</v>
      </c>
      <c r="L7" s="84">
        <f t="shared" ref="L7" si="1">AVERAGE(K7:K8)</f>
        <v>10.632</v>
      </c>
      <c r="N7" s="59"/>
      <c r="O7" s="52"/>
      <c r="P7" s="52"/>
      <c r="Q7" s="63"/>
      <c r="R7" s="52"/>
      <c r="S7" s="64"/>
      <c r="T7" s="59"/>
      <c r="U7" s="59"/>
      <c r="V7" s="52"/>
      <c r="W7" s="52"/>
    </row>
    <row r="8" spans="1:23" ht="15" thickBot="1">
      <c r="E8" s="56"/>
      <c r="F8" s="6">
        <v>2</v>
      </c>
      <c r="G8" s="27">
        <v>6.3259999999999996</v>
      </c>
      <c r="H8" s="84"/>
      <c r="I8" s="53"/>
      <c r="J8" s="53"/>
      <c r="K8" s="27">
        <v>9.3859999999999992</v>
      </c>
      <c r="L8" s="84"/>
      <c r="N8" s="59"/>
      <c r="O8" s="52"/>
      <c r="P8" s="52"/>
      <c r="Q8" s="63"/>
      <c r="R8" s="52"/>
      <c r="S8" s="64"/>
      <c r="T8" s="59"/>
      <c r="U8" s="59"/>
      <c r="V8" s="52"/>
      <c r="W8" s="52"/>
    </row>
    <row r="9" spans="1:23" ht="15" thickBot="1">
      <c r="E9" s="60" t="s">
        <v>9</v>
      </c>
      <c r="F9" s="6">
        <v>1</v>
      </c>
      <c r="G9" s="26">
        <v>8.7669999999999995</v>
      </c>
      <c r="H9" s="84">
        <f t="shared" ref="H9" si="2">AVERAGE(G9:G10)</f>
        <v>7.7294999999999998</v>
      </c>
      <c r="I9" s="53">
        <f>STDEV(G9:G10)</f>
        <v>1.4672465709620897</v>
      </c>
      <c r="J9" s="53">
        <f>I9/H9*100</f>
        <v>18.982425395718867</v>
      </c>
      <c r="K9" s="26">
        <v>12.377000000000001</v>
      </c>
      <c r="L9" s="84">
        <f t="shared" ref="L9" si="3">AVERAGE(K9:K10)</f>
        <v>12.377000000000001</v>
      </c>
      <c r="N9" s="54"/>
      <c r="O9" s="52"/>
      <c r="P9" s="52"/>
      <c r="Q9" s="63"/>
      <c r="R9" s="52"/>
      <c r="S9" s="64"/>
      <c r="T9" s="59"/>
      <c r="U9" s="59"/>
      <c r="V9" s="52"/>
      <c r="W9" s="52"/>
    </row>
    <row r="10" spans="1:23" ht="23.45" customHeight="1" thickBot="1">
      <c r="E10" s="61"/>
      <c r="F10" s="6">
        <v>2</v>
      </c>
      <c r="G10" s="26">
        <v>6.6920000000000002</v>
      </c>
      <c r="H10" s="84"/>
      <c r="I10" s="53"/>
      <c r="J10" s="53"/>
      <c r="K10" s="26"/>
      <c r="L10" s="84"/>
      <c r="N10" s="54"/>
      <c r="O10" s="52"/>
      <c r="P10" s="52"/>
      <c r="Q10" s="63"/>
      <c r="R10" s="52"/>
      <c r="S10" s="64"/>
      <c r="T10" s="59"/>
      <c r="U10" s="59"/>
      <c r="V10" s="52"/>
      <c r="W10" s="52"/>
    </row>
    <row r="11" spans="1:23">
      <c r="E11" s="55" t="s">
        <v>10</v>
      </c>
      <c r="F11" s="6">
        <v>1</v>
      </c>
      <c r="G11" s="7">
        <v>8.2140000000000004</v>
      </c>
      <c r="H11" s="84">
        <f t="shared" ref="H11" si="4">AVERAGE(G11:G12)</f>
        <v>8.1957000000000004</v>
      </c>
      <c r="I11" s="53">
        <f>STDEV(G13:G14)</f>
        <v>0.58901994872839425</v>
      </c>
      <c r="J11" s="53">
        <f>I11/H11*100</f>
        <v>7.1869388670692462</v>
      </c>
      <c r="K11" s="7">
        <v>16.702000000000002</v>
      </c>
      <c r="L11" s="84">
        <f t="shared" ref="L11" si="5">AVERAGE(K11:K12)</f>
        <v>16.361000000000001</v>
      </c>
      <c r="N11" s="59"/>
      <c r="O11" s="52"/>
      <c r="P11" s="52"/>
      <c r="Q11" s="63"/>
      <c r="R11" s="52"/>
      <c r="S11" s="64"/>
      <c r="T11" s="59"/>
      <c r="U11" s="59"/>
      <c r="V11" s="52"/>
      <c r="W11" s="52"/>
    </row>
    <row r="12" spans="1:23" ht="15" thickBot="1">
      <c r="E12" s="56"/>
      <c r="F12" s="6">
        <v>2</v>
      </c>
      <c r="G12" s="7">
        <v>8.1774000000000004</v>
      </c>
      <c r="H12" s="84"/>
      <c r="I12" s="53"/>
      <c r="J12" s="53"/>
      <c r="K12" s="7">
        <v>16.02</v>
      </c>
      <c r="L12" s="84"/>
      <c r="N12" s="59"/>
      <c r="O12" s="52"/>
      <c r="P12" s="52"/>
      <c r="Q12" s="63"/>
      <c r="R12" s="52"/>
      <c r="S12" s="64"/>
      <c r="T12" s="59"/>
      <c r="U12" s="59"/>
      <c r="V12" s="52"/>
      <c r="W12" s="52"/>
    </row>
    <row r="13" spans="1:23" ht="15" thickBot="1">
      <c r="E13" s="55" t="s">
        <v>11</v>
      </c>
      <c r="F13" s="6">
        <v>1</v>
      </c>
      <c r="G13" s="27">
        <v>7.0529999999999999</v>
      </c>
      <c r="H13" s="84">
        <f t="shared" ref="H13" si="6">AVERAGE(G13:G14)</f>
        <v>7.4695</v>
      </c>
      <c r="I13" s="53">
        <f>STDEV(G11:G12)</f>
        <v>2.5880108191427616E-2</v>
      </c>
      <c r="J13" s="53">
        <f>I13/H13*100</f>
        <v>0.34647711615807769</v>
      </c>
      <c r="K13" s="27">
        <v>10.709</v>
      </c>
      <c r="L13" s="84">
        <f t="shared" ref="L13" si="7">AVERAGE(K13:K14)</f>
        <v>12.603999999999999</v>
      </c>
      <c r="N13" s="59"/>
      <c r="O13" s="52"/>
      <c r="P13" s="52"/>
      <c r="Q13" s="63"/>
      <c r="R13" s="52"/>
      <c r="S13" s="64"/>
      <c r="T13" s="59"/>
      <c r="U13" s="59"/>
      <c r="V13" s="52"/>
      <c r="W13" s="52"/>
    </row>
    <row r="14" spans="1:23" ht="15" thickBot="1">
      <c r="E14" s="56"/>
      <c r="F14" s="6">
        <v>2</v>
      </c>
      <c r="G14" s="26">
        <v>7.8860000000000001</v>
      </c>
      <c r="H14" s="84"/>
      <c r="I14" s="53"/>
      <c r="J14" s="53"/>
      <c r="K14" s="26">
        <v>14.499000000000001</v>
      </c>
      <c r="L14" s="84"/>
      <c r="N14" s="59"/>
      <c r="O14" s="52"/>
      <c r="P14" s="52"/>
      <c r="Q14" s="63"/>
      <c r="R14" s="52"/>
      <c r="S14" s="64"/>
      <c r="T14" s="59"/>
      <c r="U14" s="59"/>
      <c r="V14" s="52"/>
      <c r="W14" s="52"/>
    </row>
    <row r="15" spans="1:23">
      <c r="E15" s="65" t="s">
        <v>12</v>
      </c>
      <c r="F15" s="6">
        <v>1</v>
      </c>
      <c r="G15" s="7">
        <v>6.85</v>
      </c>
      <c r="H15" s="84">
        <f t="shared" ref="H15" si="8">AVERAGE(G15:G16)</f>
        <v>6.8914999999999997</v>
      </c>
      <c r="I15" s="53">
        <f>STDEV(G15:G16)</f>
        <v>5.8689862838483577E-2</v>
      </c>
      <c r="J15" s="53">
        <f>I15/H15*100</f>
        <v>0.85162682780938226</v>
      </c>
      <c r="K15" s="7">
        <v>9.9130000000000003</v>
      </c>
      <c r="L15" s="84">
        <f t="shared" ref="L15" si="9">AVERAGE(K15:K16)</f>
        <v>10.099499999999999</v>
      </c>
      <c r="N15" s="52"/>
      <c r="O15" s="52"/>
      <c r="P15" s="52"/>
      <c r="Q15" s="63"/>
      <c r="R15" s="52"/>
      <c r="S15" s="64"/>
      <c r="T15" s="59"/>
      <c r="U15" s="59"/>
      <c r="V15" s="52"/>
      <c r="W15" s="52"/>
    </row>
    <row r="16" spans="1:23">
      <c r="E16" s="66"/>
      <c r="F16" s="6">
        <v>2</v>
      </c>
      <c r="G16" s="7">
        <v>6.9329999999999998</v>
      </c>
      <c r="H16" s="84"/>
      <c r="I16" s="53"/>
      <c r="J16" s="53"/>
      <c r="K16" s="7">
        <v>10.286</v>
      </c>
      <c r="L16" s="84"/>
      <c r="N16" s="52"/>
      <c r="O16" s="52"/>
      <c r="P16" s="52"/>
      <c r="Q16" s="63"/>
      <c r="R16" s="52"/>
      <c r="S16" s="64"/>
      <c r="T16" s="59"/>
      <c r="U16" s="59"/>
      <c r="V16" s="52"/>
      <c r="W16" s="52"/>
    </row>
    <row r="18" spans="5:7" ht="72">
      <c r="E18" s="28" t="s">
        <v>43</v>
      </c>
      <c r="F18" s="6">
        <v>12</v>
      </c>
      <c r="G18" s="5" t="s">
        <v>44</v>
      </c>
    </row>
    <row r="19" spans="5:7" ht="72">
      <c r="E19" s="28" t="s">
        <v>45</v>
      </c>
      <c r="F19" s="6">
        <v>12.5</v>
      </c>
      <c r="G19" t="s">
        <v>44</v>
      </c>
    </row>
  </sheetData>
  <mergeCells count="45">
    <mergeCell ref="E15:E16"/>
    <mergeCell ref="H15:H16"/>
    <mergeCell ref="I15:I16"/>
    <mergeCell ref="J15:J16"/>
    <mergeCell ref="J13:J14"/>
    <mergeCell ref="N13:N14"/>
    <mergeCell ref="N15:N16"/>
    <mergeCell ref="L5:L6"/>
    <mergeCell ref="L7:L8"/>
    <mergeCell ref="L9:L10"/>
    <mergeCell ref="L11:L12"/>
    <mergeCell ref="L13:L14"/>
    <mergeCell ref="L15:L16"/>
    <mergeCell ref="V5:V16"/>
    <mergeCell ref="W5:W16"/>
    <mergeCell ref="E7:E8"/>
    <mergeCell ref="H7:H8"/>
    <mergeCell ref="I7:I8"/>
    <mergeCell ref="J7:J8"/>
    <mergeCell ref="N7:N8"/>
    <mergeCell ref="E9:E10"/>
    <mergeCell ref="H9:H10"/>
    <mergeCell ref="I9:I10"/>
    <mergeCell ref="P5:P16"/>
    <mergeCell ref="Q5:Q16"/>
    <mergeCell ref="R5:R16"/>
    <mergeCell ref="S5:S16"/>
    <mergeCell ref="T5:T16"/>
    <mergeCell ref="U5:U16"/>
    <mergeCell ref="O5:O16"/>
    <mergeCell ref="J9:J10"/>
    <mergeCell ref="N9:N10"/>
    <mergeCell ref="E11:E12"/>
    <mergeCell ref="H11:H12"/>
    <mergeCell ref="E5:E6"/>
    <mergeCell ref="H5:H6"/>
    <mergeCell ref="I5:I6"/>
    <mergeCell ref="J5:J6"/>
    <mergeCell ref="N5:N6"/>
    <mergeCell ref="I11:I12"/>
    <mergeCell ref="J11:J12"/>
    <mergeCell ref="N11:N12"/>
    <mergeCell ref="E13:E14"/>
    <mergeCell ref="H13:H14"/>
    <mergeCell ref="I13:I1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365C-8435-4A94-9BA7-44E6BD620D9D}">
  <dimension ref="B2:E17"/>
  <sheetViews>
    <sheetView workbookViewId="0">
      <selection activeCell="P12" sqref="P12"/>
    </sheetView>
  </sheetViews>
  <sheetFormatPr defaultRowHeight="14.45"/>
  <sheetData>
    <row r="2" spans="2:5" ht="15.6">
      <c r="C2" s="87" t="s">
        <v>46</v>
      </c>
      <c r="D2" s="87"/>
      <c r="E2" s="87"/>
    </row>
    <row r="5" spans="2:5">
      <c r="B5" s="21" t="s">
        <v>1</v>
      </c>
      <c r="C5" s="39" t="s">
        <v>47</v>
      </c>
    </row>
    <row r="6" spans="2:5">
      <c r="B6" s="53" t="s">
        <v>7</v>
      </c>
      <c r="C6" s="85">
        <v>987</v>
      </c>
    </row>
    <row r="7" spans="2:5">
      <c r="B7" s="53"/>
      <c r="C7" s="86"/>
    </row>
    <row r="8" spans="2:5">
      <c r="B8" s="53" t="s">
        <v>8</v>
      </c>
      <c r="C8" s="85">
        <v>913</v>
      </c>
    </row>
    <row r="9" spans="2:5">
      <c r="B9" s="53"/>
      <c r="C9" s="86"/>
    </row>
    <row r="10" spans="2:5">
      <c r="B10" s="88" t="s">
        <v>9</v>
      </c>
      <c r="C10" s="85">
        <v>893</v>
      </c>
    </row>
    <row r="11" spans="2:5">
      <c r="B11" s="88"/>
      <c r="C11" s="86"/>
    </row>
    <row r="12" spans="2:5">
      <c r="B12" s="53" t="s">
        <v>10</v>
      </c>
      <c r="C12" s="85">
        <v>755</v>
      </c>
    </row>
    <row r="13" spans="2:5">
      <c r="B13" s="53"/>
      <c r="C13" s="86"/>
    </row>
    <row r="14" spans="2:5">
      <c r="B14" s="53" t="s">
        <v>11</v>
      </c>
      <c r="C14" s="85">
        <v>687</v>
      </c>
    </row>
    <row r="15" spans="2:5">
      <c r="B15" s="53"/>
      <c r="C15" s="86"/>
    </row>
    <row r="16" spans="2:5">
      <c r="B16" s="72" t="s">
        <v>12</v>
      </c>
      <c r="C16" s="85">
        <v>447</v>
      </c>
    </row>
    <row r="17" spans="2:3">
      <c r="B17" s="72"/>
      <c r="C17" s="86"/>
    </row>
  </sheetData>
  <mergeCells count="13">
    <mergeCell ref="C2:E2"/>
    <mergeCell ref="B6:B7"/>
    <mergeCell ref="B8:B9"/>
    <mergeCell ref="B10:B11"/>
    <mergeCell ref="B12:B13"/>
    <mergeCell ref="B16:B17"/>
    <mergeCell ref="C6:C7"/>
    <mergeCell ref="C8:C9"/>
    <mergeCell ref="C10:C11"/>
    <mergeCell ref="C12:C13"/>
    <mergeCell ref="C14:C15"/>
    <mergeCell ref="C16:C17"/>
    <mergeCell ref="B14:B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54AC-70B8-4228-8FFD-2B5A483117D6}">
  <dimension ref="C1:V24"/>
  <sheetViews>
    <sheetView tabSelected="1" topLeftCell="B1" workbookViewId="0">
      <selection activeCell="H24" sqref="H24"/>
    </sheetView>
  </sheetViews>
  <sheetFormatPr defaultRowHeight="14.45"/>
  <cols>
    <col min="7" max="7" width="9.5703125" bestFit="1" customWidth="1"/>
    <col min="15" max="16" width="11.28515625" customWidth="1"/>
    <col min="18" max="18" width="16.7109375" bestFit="1" customWidth="1"/>
    <col min="21" max="21" width="11.5703125" bestFit="1" customWidth="1"/>
  </cols>
  <sheetData>
    <row r="1" spans="3:22">
      <c r="N1" s="71"/>
      <c r="O1" s="71"/>
      <c r="P1" s="71"/>
      <c r="Q1" s="71"/>
      <c r="R1" s="71"/>
      <c r="S1" s="71"/>
      <c r="T1" s="71"/>
      <c r="U1" s="71"/>
      <c r="V1" s="71"/>
    </row>
    <row r="2" spans="3:22">
      <c r="N2" s="71"/>
      <c r="O2" s="71"/>
      <c r="P2" s="71"/>
      <c r="Q2" s="71"/>
      <c r="R2" s="71"/>
      <c r="S2" s="71"/>
      <c r="T2" s="71"/>
      <c r="U2" s="71"/>
      <c r="V2" s="71"/>
    </row>
    <row r="3" spans="3:22" ht="41.45">
      <c r="C3" s="21" t="s">
        <v>1</v>
      </c>
      <c r="D3" s="73" t="s">
        <v>2</v>
      </c>
      <c r="E3" s="74"/>
      <c r="F3" s="20" t="s">
        <v>48</v>
      </c>
      <c r="G3" s="22" t="s">
        <v>49</v>
      </c>
      <c r="H3" s="9" t="s">
        <v>5</v>
      </c>
      <c r="I3" s="9" t="s">
        <v>6</v>
      </c>
      <c r="J3" s="9" t="s">
        <v>19</v>
      </c>
      <c r="M3" s="5"/>
      <c r="N3" s="35"/>
      <c r="O3" s="34"/>
      <c r="P3" s="34"/>
      <c r="Q3" s="34"/>
      <c r="R3" s="34"/>
      <c r="S3" s="34"/>
      <c r="T3" s="34"/>
      <c r="U3" s="34"/>
      <c r="V3" s="34"/>
    </row>
    <row r="4" spans="3:22">
      <c r="C4" s="55" t="s">
        <v>7</v>
      </c>
      <c r="D4" s="68">
        <v>1</v>
      </c>
      <c r="E4" s="69"/>
      <c r="F4" s="8">
        <v>24.7</v>
      </c>
      <c r="G4" s="58">
        <f>AVERAGE(F4:F6)</f>
        <v>23.3</v>
      </c>
      <c r="H4" s="53">
        <f>STDEV(F4:F6)</f>
        <v>1.6779749700159408</v>
      </c>
      <c r="I4" s="53">
        <f>H4/G4*100</f>
        <v>7.2016093133731367</v>
      </c>
      <c r="J4" s="72"/>
      <c r="M4" s="59"/>
      <c r="N4" s="52"/>
      <c r="O4" s="52"/>
      <c r="P4" s="63"/>
      <c r="Q4" s="52"/>
      <c r="R4" s="64"/>
      <c r="S4" s="59"/>
      <c r="T4" s="59"/>
      <c r="U4" s="52"/>
      <c r="V4" s="52"/>
    </row>
    <row r="5" spans="3:22">
      <c r="C5" s="56"/>
      <c r="D5" s="68">
        <v>2</v>
      </c>
      <c r="E5" s="69"/>
      <c r="F5" s="8">
        <v>21.44</v>
      </c>
      <c r="G5" s="58"/>
      <c r="H5" s="53"/>
      <c r="I5" s="53"/>
      <c r="J5" s="72"/>
      <c r="M5" s="59"/>
      <c r="N5" s="52"/>
      <c r="O5" s="52"/>
      <c r="P5" s="63"/>
      <c r="Q5" s="52"/>
      <c r="R5" s="64"/>
      <c r="S5" s="59"/>
      <c r="T5" s="59"/>
      <c r="U5" s="52"/>
      <c r="V5" s="52"/>
    </row>
    <row r="6" spans="3:22">
      <c r="C6" s="57"/>
      <c r="D6" s="68">
        <v>3</v>
      </c>
      <c r="E6" s="69"/>
      <c r="F6" s="8">
        <v>23.76</v>
      </c>
      <c r="G6" s="58"/>
      <c r="H6" s="53"/>
      <c r="I6" s="53"/>
      <c r="J6" s="72"/>
      <c r="M6" s="59"/>
      <c r="N6" s="52"/>
      <c r="O6" s="52"/>
      <c r="P6" s="63"/>
      <c r="Q6" s="52"/>
      <c r="R6" s="64"/>
      <c r="S6" s="59"/>
      <c r="T6" s="59"/>
      <c r="U6" s="52"/>
      <c r="V6" s="52"/>
    </row>
    <row r="7" spans="3:22">
      <c r="C7" s="55" t="s">
        <v>8</v>
      </c>
      <c r="D7" s="68">
        <v>1</v>
      </c>
      <c r="E7" s="69"/>
      <c r="F7" s="8">
        <v>28.82</v>
      </c>
      <c r="G7" s="58">
        <f t="shared" ref="G7" si="0">AVERAGE(F7:F9)</f>
        <v>24.603333333333335</v>
      </c>
      <c r="H7" s="53">
        <f>STDEV(F7:F9)</f>
        <v>4.9387076582172158</v>
      </c>
      <c r="I7" s="53">
        <f>H7/G7*100</f>
        <v>20.073327428060757</v>
      </c>
      <c r="J7" s="72"/>
      <c r="M7" s="59"/>
      <c r="N7" s="52"/>
      <c r="O7" s="52"/>
      <c r="P7" s="63"/>
      <c r="Q7" s="52"/>
      <c r="R7" s="64"/>
      <c r="S7" s="59"/>
      <c r="T7" s="59"/>
      <c r="U7" s="52"/>
      <c r="V7" s="52"/>
    </row>
    <row r="8" spans="3:22">
      <c r="C8" s="56"/>
      <c r="D8" s="68">
        <v>2</v>
      </c>
      <c r="E8" s="69"/>
      <c r="F8" s="8">
        <v>19.170000000000002</v>
      </c>
      <c r="G8" s="58"/>
      <c r="H8" s="53"/>
      <c r="I8" s="53"/>
      <c r="J8" s="72"/>
      <c r="M8" s="59"/>
      <c r="N8" s="52"/>
      <c r="O8" s="52"/>
      <c r="P8" s="63"/>
      <c r="Q8" s="52"/>
      <c r="R8" s="64"/>
      <c r="S8" s="59"/>
      <c r="T8" s="59"/>
      <c r="U8" s="52"/>
      <c r="V8" s="52"/>
    </row>
    <row r="9" spans="3:22">
      <c r="C9" s="57"/>
      <c r="D9" s="68">
        <v>3</v>
      </c>
      <c r="E9" s="69"/>
      <c r="F9" s="8">
        <v>25.82</v>
      </c>
      <c r="G9" s="58"/>
      <c r="H9" s="53"/>
      <c r="I9" s="53"/>
      <c r="J9" s="72"/>
      <c r="M9" s="59"/>
      <c r="N9" s="52"/>
      <c r="O9" s="52"/>
      <c r="P9" s="63"/>
      <c r="Q9" s="52"/>
      <c r="R9" s="64"/>
      <c r="S9" s="59"/>
      <c r="T9" s="59"/>
      <c r="U9" s="52"/>
      <c r="V9" s="52"/>
    </row>
    <row r="10" spans="3:22" ht="14.45" customHeight="1">
      <c r="C10" s="60" t="s">
        <v>9</v>
      </c>
      <c r="D10" s="68">
        <v>1</v>
      </c>
      <c r="E10" s="69"/>
      <c r="F10" s="8">
        <v>20.14</v>
      </c>
      <c r="G10" s="58">
        <f t="shared" ref="G10:G19" si="1">AVERAGE(F10:F12)</f>
        <v>22.95</v>
      </c>
      <c r="H10" s="53">
        <f>STDEV(F10:F12)</f>
        <v>2.5728000310945274</v>
      </c>
      <c r="I10" s="53">
        <f>H10/G10*100</f>
        <v>11.210457651828007</v>
      </c>
      <c r="J10" s="72"/>
      <c r="M10" s="54"/>
      <c r="N10" s="52"/>
      <c r="O10" s="52"/>
      <c r="P10" s="63"/>
      <c r="Q10" s="52"/>
      <c r="R10" s="64"/>
      <c r="S10" s="59"/>
      <c r="T10" s="59"/>
      <c r="U10" s="52"/>
      <c r="V10" s="52"/>
    </row>
    <row r="11" spans="3:22">
      <c r="C11" s="61"/>
      <c r="D11" s="68">
        <v>2</v>
      </c>
      <c r="E11" s="69"/>
      <c r="F11" s="8">
        <v>23.52</v>
      </c>
      <c r="G11" s="58"/>
      <c r="H11" s="53"/>
      <c r="I11" s="53"/>
      <c r="J11" s="72"/>
      <c r="M11" s="54"/>
      <c r="N11" s="52"/>
      <c r="O11" s="52"/>
      <c r="P11" s="63"/>
      <c r="Q11" s="52"/>
      <c r="R11" s="64"/>
      <c r="S11" s="59"/>
      <c r="T11" s="59"/>
      <c r="U11" s="52"/>
      <c r="V11" s="52"/>
    </row>
    <row r="12" spans="3:22">
      <c r="C12" s="62"/>
      <c r="D12" s="68">
        <v>3</v>
      </c>
      <c r="E12" s="69"/>
      <c r="F12" s="8">
        <v>25.19</v>
      </c>
      <c r="G12" s="58"/>
      <c r="H12" s="53"/>
      <c r="I12" s="53"/>
      <c r="J12" s="72"/>
      <c r="M12" s="54"/>
      <c r="N12" s="52"/>
      <c r="O12" s="52"/>
      <c r="P12" s="63"/>
      <c r="Q12" s="52"/>
      <c r="R12" s="64"/>
      <c r="S12" s="59"/>
      <c r="T12" s="59"/>
      <c r="U12" s="52"/>
      <c r="V12" s="52"/>
    </row>
    <row r="13" spans="3:22">
      <c r="C13" s="55" t="s">
        <v>10</v>
      </c>
      <c r="D13" s="68">
        <v>1</v>
      </c>
      <c r="E13" s="69"/>
      <c r="F13" s="8">
        <v>7.84</v>
      </c>
      <c r="G13" s="58">
        <f t="shared" si="1"/>
        <v>6.6866666666666665</v>
      </c>
      <c r="H13" s="53">
        <f>STDEV(F13:F15)</f>
        <v>1.0488247390929253</v>
      </c>
      <c r="I13" s="53">
        <f>H13/G13*100</f>
        <v>15.685315140970967</v>
      </c>
      <c r="J13" s="72"/>
      <c r="M13" s="59"/>
      <c r="N13" s="52"/>
      <c r="O13" s="52"/>
      <c r="P13" s="63"/>
      <c r="Q13" s="52"/>
      <c r="R13" s="64"/>
      <c r="S13" s="59"/>
      <c r="T13" s="59"/>
      <c r="U13" s="52"/>
      <c r="V13" s="52"/>
    </row>
    <row r="14" spans="3:22">
      <c r="C14" s="56"/>
      <c r="D14" s="68">
        <v>2</v>
      </c>
      <c r="E14" s="69"/>
      <c r="F14" s="8">
        <v>6.43</v>
      </c>
      <c r="G14" s="58"/>
      <c r="H14" s="53"/>
      <c r="I14" s="53"/>
      <c r="J14" s="72"/>
      <c r="M14" s="59"/>
      <c r="N14" s="52"/>
      <c r="O14" s="52"/>
      <c r="P14" s="63"/>
      <c r="Q14" s="52"/>
      <c r="R14" s="64"/>
      <c r="S14" s="59"/>
      <c r="T14" s="59"/>
      <c r="U14" s="52"/>
      <c r="V14" s="52"/>
    </row>
    <row r="15" spans="3:22">
      <c r="C15" s="57"/>
      <c r="D15" s="68">
        <v>3</v>
      </c>
      <c r="E15" s="69"/>
      <c r="F15" s="8">
        <v>5.79</v>
      </c>
      <c r="G15" s="58"/>
      <c r="H15" s="53"/>
      <c r="I15" s="53"/>
      <c r="J15" s="72"/>
      <c r="M15" s="59"/>
      <c r="N15" s="52"/>
      <c r="O15" s="52"/>
      <c r="P15" s="63"/>
      <c r="Q15" s="52"/>
      <c r="R15" s="64"/>
      <c r="S15" s="59"/>
      <c r="T15" s="59"/>
      <c r="U15" s="52"/>
      <c r="V15" s="52"/>
    </row>
    <row r="16" spans="3:22">
      <c r="C16" s="55" t="s">
        <v>11</v>
      </c>
      <c r="D16" s="68">
        <v>1</v>
      </c>
      <c r="E16" s="69"/>
      <c r="F16" s="7">
        <v>3.52</v>
      </c>
      <c r="G16" s="84">
        <f t="shared" si="1"/>
        <v>4.7033333333333331</v>
      </c>
      <c r="H16" s="53">
        <f>STDEV(F16:F18)</f>
        <v>1.0781620162727583</v>
      </c>
      <c r="I16" s="53">
        <f>H16/G16*100</f>
        <v>22.923359665614989</v>
      </c>
      <c r="J16" s="72"/>
      <c r="M16" s="59"/>
      <c r="N16" s="52"/>
      <c r="O16" s="52"/>
      <c r="P16" s="63"/>
      <c r="Q16" s="52"/>
      <c r="R16" s="64"/>
      <c r="S16" s="59"/>
      <c r="T16" s="59"/>
      <c r="U16" s="52"/>
      <c r="V16" s="52"/>
    </row>
    <row r="17" spans="3:22">
      <c r="C17" s="56"/>
      <c r="D17" s="68">
        <v>2</v>
      </c>
      <c r="E17" s="69"/>
      <c r="F17" s="7">
        <v>5.63</v>
      </c>
      <c r="G17" s="84"/>
      <c r="H17" s="53"/>
      <c r="I17" s="53"/>
      <c r="J17" s="72"/>
      <c r="M17" s="59"/>
      <c r="N17" s="52"/>
      <c r="O17" s="52"/>
      <c r="P17" s="63"/>
      <c r="Q17" s="52"/>
      <c r="R17" s="64"/>
      <c r="S17" s="59"/>
      <c r="T17" s="59"/>
      <c r="U17" s="52"/>
      <c r="V17" s="52"/>
    </row>
    <row r="18" spans="3:22">
      <c r="C18" s="57"/>
      <c r="D18" s="68">
        <v>3</v>
      </c>
      <c r="E18" s="69"/>
      <c r="F18" s="7">
        <v>4.96</v>
      </c>
      <c r="G18" s="84"/>
      <c r="H18" s="53"/>
      <c r="I18" s="53"/>
      <c r="J18" s="72"/>
      <c r="M18" s="59"/>
      <c r="N18" s="52"/>
      <c r="O18" s="52"/>
      <c r="P18" s="63"/>
      <c r="Q18" s="52"/>
      <c r="R18" s="64"/>
      <c r="S18" s="59"/>
      <c r="T18" s="59"/>
      <c r="U18" s="52"/>
      <c r="V18" s="52"/>
    </row>
    <row r="19" spans="3:22">
      <c r="C19" s="65" t="s">
        <v>12</v>
      </c>
      <c r="D19" s="68">
        <v>1</v>
      </c>
      <c r="E19" s="70"/>
      <c r="F19" s="36">
        <v>20.59</v>
      </c>
      <c r="G19" s="84">
        <f t="shared" si="1"/>
        <v>21.476666666666663</v>
      </c>
      <c r="H19" s="53">
        <f>STDEV(F19:F21)</f>
        <v>2.1610259908972265</v>
      </c>
      <c r="I19" s="53">
        <f>H19/G19*100</f>
        <v>10.062203899878442</v>
      </c>
      <c r="J19" s="72"/>
      <c r="M19" s="52"/>
      <c r="N19" s="52"/>
      <c r="O19" s="52"/>
      <c r="P19" s="63"/>
      <c r="Q19" s="52"/>
      <c r="R19" s="64"/>
      <c r="S19" s="59"/>
      <c r="T19" s="59"/>
      <c r="U19" s="52"/>
      <c r="V19" s="52"/>
    </row>
    <row r="20" spans="3:22">
      <c r="C20" s="66"/>
      <c r="D20" s="68">
        <v>2</v>
      </c>
      <c r="E20" s="70"/>
      <c r="F20" s="36">
        <v>19.899999999999999</v>
      </c>
      <c r="G20" s="84"/>
      <c r="H20" s="53"/>
      <c r="I20" s="53"/>
      <c r="J20" s="72"/>
      <c r="M20" s="52"/>
      <c r="N20" s="52"/>
      <c r="O20" s="52"/>
      <c r="P20" s="63"/>
      <c r="Q20" s="52"/>
      <c r="R20" s="64"/>
      <c r="S20" s="59"/>
      <c r="T20" s="59"/>
      <c r="U20" s="52"/>
      <c r="V20" s="52"/>
    </row>
    <row r="21" spans="3:22">
      <c r="C21" s="67"/>
      <c r="D21" s="68">
        <v>3</v>
      </c>
      <c r="E21" s="70"/>
      <c r="F21" s="36">
        <v>23.94</v>
      </c>
      <c r="G21" s="84"/>
      <c r="H21" s="53"/>
      <c r="I21" s="53"/>
      <c r="J21" s="72"/>
      <c r="M21" s="52"/>
      <c r="N21" s="52"/>
      <c r="O21" s="52"/>
      <c r="P21" s="63"/>
      <c r="Q21" s="52"/>
      <c r="R21" s="64"/>
      <c r="S21" s="59"/>
      <c r="T21" s="59"/>
      <c r="U21" s="52"/>
      <c r="V21" s="52"/>
    </row>
    <row r="22" spans="3:22">
      <c r="N22" s="5"/>
      <c r="O22" s="5"/>
      <c r="P22" s="5"/>
      <c r="Q22" s="5"/>
      <c r="R22" s="5"/>
      <c r="S22" s="5"/>
      <c r="T22" s="5"/>
      <c r="U22" s="5"/>
      <c r="V22" s="5"/>
    </row>
    <row r="24" spans="3:22">
      <c r="D24" t="s">
        <v>50</v>
      </c>
      <c r="E24">
        <v>20</v>
      </c>
    </row>
  </sheetData>
  <mergeCells count="65">
    <mergeCell ref="J16:J18"/>
    <mergeCell ref="M16:M18"/>
    <mergeCell ref="D17:E17"/>
    <mergeCell ref="D18:E18"/>
    <mergeCell ref="J19:J21"/>
    <mergeCell ref="C19:C21"/>
    <mergeCell ref="D19:E19"/>
    <mergeCell ref="G19:G21"/>
    <mergeCell ref="H19:H21"/>
    <mergeCell ref="I19:I21"/>
    <mergeCell ref="D20:E20"/>
    <mergeCell ref="D21:E21"/>
    <mergeCell ref="C13:C15"/>
    <mergeCell ref="D13:E13"/>
    <mergeCell ref="G13:G15"/>
    <mergeCell ref="C16:C18"/>
    <mergeCell ref="D16:E16"/>
    <mergeCell ref="G16:G18"/>
    <mergeCell ref="D14:E14"/>
    <mergeCell ref="D15:E15"/>
    <mergeCell ref="D8:E8"/>
    <mergeCell ref="D9:E9"/>
    <mergeCell ref="C10:C12"/>
    <mergeCell ref="D10:E10"/>
    <mergeCell ref="G10:G12"/>
    <mergeCell ref="D11:E11"/>
    <mergeCell ref="D12:E12"/>
    <mergeCell ref="G7:G9"/>
    <mergeCell ref="P4:P21"/>
    <mergeCell ref="Q4:Q21"/>
    <mergeCell ref="R4:R21"/>
    <mergeCell ref="S4:S21"/>
    <mergeCell ref="T4:T21"/>
    <mergeCell ref="H7:H9"/>
    <mergeCell ref="I7:I9"/>
    <mergeCell ref="J7:J9"/>
    <mergeCell ref="O4:O21"/>
    <mergeCell ref="M7:M9"/>
    <mergeCell ref="H10:H12"/>
    <mergeCell ref="I10:I12"/>
    <mergeCell ref="J10:J12"/>
    <mergeCell ref="M10:M12"/>
    <mergeCell ref="H16:H18"/>
    <mergeCell ref="I16:I18"/>
    <mergeCell ref="I13:I15"/>
    <mergeCell ref="J13:J15"/>
    <mergeCell ref="M13:M15"/>
    <mergeCell ref="H13:H15"/>
    <mergeCell ref="M19:M21"/>
    <mergeCell ref="N1:V2"/>
    <mergeCell ref="D3:E3"/>
    <mergeCell ref="C4:C6"/>
    <mergeCell ref="D4:E4"/>
    <mergeCell ref="G4:G6"/>
    <mergeCell ref="H4:H6"/>
    <mergeCell ref="I4:I6"/>
    <mergeCell ref="J4:J6"/>
    <mergeCell ref="M4:M6"/>
    <mergeCell ref="N4:N21"/>
    <mergeCell ref="U4:U21"/>
    <mergeCell ref="V4:V21"/>
    <mergeCell ref="D5:E5"/>
    <mergeCell ref="D6:E6"/>
    <mergeCell ref="C7:C9"/>
    <mergeCell ref="D7:E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3B06-1064-40C8-AD33-C626FF77F3DE}">
  <dimension ref="A1:X39"/>
  <sheetViews>
    <sheetView workbookViewId="0">
      <selection activeCell="K26" sqref="K26"/>
    </sheetView>
  </sheetViews>
  <sheetFormatPr defaultRowHeight="14.45"/>
  <cols>
    <col min="7" max="8" width="11.5703125" bestFit="1" customWidth="1"/>
    <col min="9" max="9" width="9.5703125" bestFit="1" customWidth="1"/>
    <col min="17" max="18" width="11.28515625" customWidth="1"/>
    <col min="20" max="20" width="16.7109375" bestFit="1" customWidth="1"/>
    <col min="23" max="23" width="11.5703125" bestFit="1" customWidth="1"/>
  </cols>
  <sheetData>
    <row r="1" spans="1:24">
      <c r="P1" s="71"/>
      <c r="Q1" s="71"/>
      <c r="R1" s="71"/>
      <c r="S1" s="71"/>
      <c r="T1" s="71"/>
      <c r="U1" s="71"/>
      <c r="V1" s="71"/>
      <c r="W1" s="71"/>
      <c r="X1" s="71"/>
    </row>
    <row r="2" spans="1:24">
      <c r="P2" s="71"/>
      <c r="Q2" s="71"/>
      <c r="R2" s="71"/>
      <c r="S2" s="71"/>
      <c r="T2" s="71"/>
      <c r="U2" s="71"/>
      <c r="V2" s="71"/>
      <c r="W2" s="71"/>
      <c r="X2" s="71"/>
    </row>
    <row r="3" spans="1:24" ht="43.15">
      <c r="A3" s="9" t="s">
        <v>51</v>
      </c>
      <c r="B3" s="9" t="s">
        <v>24</v>
      </c>
      <c r="C3" s="9" t="s">
        <v>52</v>
      </c>
      <c r="D3" s="22" t="s">
        <v>53</v>
      </c>
      <c r="E3" s="22" t="s">
        <v>54</v>
      </c>
      <c r="F3" s="22" t="s">
        <v>55</v>
      </c>
      <c r="G3" s="22" t="s">
        <v>56</v>
      </c>
      <c r="H3" s="22" t="s">
        <v>6</v>
      </c>
      <c r="I3" s="22" t="s">
        <v>57</v>
      </c>
      <c r="J3" s="9" t="s">
        <v>58</v>
      </c>
      <c r="K3" s="35"/>
      <c r="L3" s="35"/>
      <c r="O3" s="5"/>
      <c r="P3" s="35"/>
      <c r="Q3" s="34"/>
      <c r="R3" s="34"/>
      <c r="S3" s="34"/>
      <c r="T3" s="34"/>
      <c r="U3" s="34"/>
      <c r="V3" s="34"/>
      <c r="W3" s="34"/>
      <c r="X3" s="34"/>
    </row>
    <row r="4" spans="1:24">
      <c r="A4" s="55" t="s">
        <v>7</v>
      </c>
      <c r="B4" s="65" t="s">
        <v>32</v>
      </c>
      <c r="C4" s="6">
        <v>1</v>
      </c>
      <c r="D4" s="6">
        <v>36</v>
      </c>
      <c r="E4" s="6">
        <f>((D4*2.009)-0.1775)/0.1963*0.00689476</f>
        <v>2.5340438224146715</v>
      </c>
      <c r="F4" s="90">
        <f>AVERAGE(E4:E6)</f>
        <v>2.5105227274240112</v>
      </c>
      <c r="G4" s="89">
        <f>STDEV(E4:E6)</f>
        <v>4.0739731573477794E-2</v>
      </c>
      <c r="H4" s="89">
        <f>G4/F4*100</f>
        <v>1.6227589230104236</v>
      </c>
      <c r="I4" s="93">
        <f>(F4-F7)/F4*100</f>
        <v>13.116604214419134</v>
      </c>
      <c r="J4" s="65"/>
      <c r="K4" s="33"/>
      <c r="L4" s="42"/>
      <c r="O4" s="33"/>
      <c r="P4" s="42"/>
      <c r="Q4" s="42"/>
      <c r="R4" s="44"/>
      <c r="S4" s="42"/>
      <c r="T4" s="45"/>
      <c r="U4" s="33"/>
      <c r="V4" s="33"/>
      <c r="W4" s="42"/>
      <c r="X4" s="52"/>
    </row>
    <row r="5" spans="1:24">
      <c r="A5" s="56"/>
      <c r="B5" s="66"/>
      <c r="C5" s="6">
        <v>2</v>
      </c>
      <c r="D5" s="6">
        <v>35</v>
      </c>
      <c r="E5" s="6">
        <f t="shared" ref="E5:E39" si="0">((D5*2.009)-0.1775)/0.1963*0.00689476</f>
        <v>2.46348053744269</v>
      </c>
      <c r="F5" s="91"/>
      <c r="G5" s="89"/>
      <c r="H5" s="89"/>
      <c r="I5" s="94"/>
      <c r="J5" s="66"/>
      <c r="K5" s="33"/>
      <c r="L5" s="42"/>
      <c r="O5" s="33"/>
      <c r="P5" s="42"/>
      <c r="Q5" s="42"/>
      <c r="R5" s="44"/>
      <c r="S5" s="42"/>
      <c r="T5" s="45"/>
      <c r="U5" s="33"/>
      <c r="V5" s="33"/>
      <c r="W5" s="42"/>
      <c r="X5" s="52"/>
    </row>
    <row r="6" spans="1:24">
      <c r="A6" s="56"/>
      <c r="B6" s="67"/>
      <c r="C6" s="6">
        <v>3</v>
      </c>
      <c r="D6" s="6">
        <v>36</v>
      </c>
      <c r="E6" s="6">
        <f t="shared" si="0"/>
        <v>2.5340438224146715</v>
      </c>
      <c r="F6" s="92"/>
      <c r="G6" s="89"/>
      <c r="H6" s="89"/>
      <c r="I6" s="94"/>
      <c r="J6" s="66"/>
      <c r="K6" s="33"/>
      <c r="L6" s="42"/>
      <c r="O6" s="33"/>
      <c r="P6" s="42"/>
      <c r="Q6" s="42"/>
      <c r="R6" s="44"/>
      <c r="S6" s="42"/>
      <c r="T6" s="45"/>
      <c r="U6" s="33"/>
      <c r="V6" s="33"/>
      <c r="W6" s="42"/>
      <c r="X6" s="52"/>
    </row>
    <row r="7" spans="1:24">
      <c r="A7" s="56"/>
      <c r="B7" s="65" t="s">
        <v>33</v>
      </c>
      <c r="C7" s="6">
        <v>1</v>
      </c>
      <c r="D7" s="6">
        <v>31</v>
      </c>
      <c r="E7" s="6">
        <f t="shared" si="0"/>
        <v>2.1812273975547627</v>
      </c>
      <c r="F7" s="90">
        <f t="shared" ref="F7" si="1">AVERAGE(E7:E9)</f>
        <v>2.1812273975547631</v>
      </c>
      <c r="G7" s="89">
        <f t="shared" ref="G7" si="2">STDEV(E7:E9)</f>
        <v>7.0563284971981943E-2</v>
      </c>
      <c r="H7" s="89">
        <f t="shared" ref="H7" si="3">G7/F7*100</f>
        <v>3.2350265291498723</v>
      </c>
      <c r="I7" s="94"/>
      <c r="J7" s="66"/>
      <c r="K7" s="33"/>
      <c r="L7" s="42"/>
      <c r="O7" s="33"/>
      <c r="P7" s="42"/>
      <c r="Q7" s="42"/>
      <c r="R7" s="44"/>
      <c r="S7" s="42"/>
      <c r="T7" s="45"/>
      <c r="U7" s="33"/>
      <c r="V7" s="33"/>
      <c r="W7" s="42"/>
      <c r="X7" s="52"/>
    </row>
    <row r="8" spans="1:24">
      <c r="A8" s="56"/>
      <c r="B8" s="66"/>
      <c r="C8" s="6">
        <v>2</v>
      </c>
      <c r="D8" s="6">
        <v>32</v>
      </c>
      <c r="E8" s="6">
        <f t="shared" si="0"/>
        <v>2.2517906825267451</v>
      </c>
      <c r="F8" s="91"/>
      <c r="G8" s="89"/>
      <c r="H8" s="89"/>
      <c r="I8" s="94"/>
      <c r="J8" s="66"/>
      <c r="K8" s="33"/>
      <c r="L8" s="42"/>
      <c r="O8" s="33"/>
      <c r="P8" s="42"/>
      <c r="Q8" s="42"/>
      <c r="R8" s="44"/>
      <c r="S8" s="42"/>
      <c r="T8" s="45"/>
      <c r="U8" s="33"/>
      <c r="V8" s="33"/>
      <c r="W8" s="42"/>
      <c r="X8" s="52"/>
    </row>
    <row r="9" spans="1:24">
      <c r="A9" s="57"/>
      <c r="B9" s="67"/>
      <c r="C9" s="6">
        <v>3</v>
      </c>
      <c r="D9" s="6">
        <v>30</v>
      </c>
      <c r="E9" s="6">
        <f t="shared" si="0"/>
        <v>2.1106641125827812</v>
      </c>
      <c r="F9" s="92"/>
      <c r="G9" s="89"/>
      <c r="H9" s="89"/>
      <c r="I9" s="95"/>
      <c r="J9" s="67"/>
      <c r="K9" s="33"/>
      <c r="L9" s="42"/>
      <c r="O9" s="33"/>
      <c r="P9" s="42"/>
      <c r="Q9" s="42"/>
      <c r="R9" s="44"/>
      <c r="S9" s="42"/>
      <c r="T9" s="45"/>
      <c r="U9" s="33"/>
      <c r="V9" s="33"/>
      <c r="W9" s="42"/>
      <c r="X9" s="52"/>
    </row>
    <row r="10" spans="1:24" ht="14.45" customHeight="1">
      <c r="A10" s="55" t="s">
        <v>8</v>
      </c>
      <c r="B10" s="65" t="s">
        <v>32</v>
      </c>
      <c r="C10" s="6">
        <v>1</v>
      </c>
      <c r="D10" s="6">
        <v>33</v>
      </c>
      <c r="E10" s="6">
        <f t="shared" si="0"/>
        <v>2.3223539674987266</v>
      </c>
      <c r="F10" s="90">
        <f t="shared" ref="F10" si="4">AVERAGE(E10:E12)</f>
        <v>2.3693961574800473</v>
      </c>
      <c r="G10" s="89">
        <f t="shared" ref="G10" si="5">STDEV(E10:E12)</f>
        <v>8.1479463146955838E-2</v>
      </c>
      <c r="H10" s="89">
        <f t="shared" ref="H10" si="6">G10/F10*100</f>
        <v>3.4388281963625991</v>
      </c>
      <c r="I10" s="93">
        <f t="shared" ref="I10" si="7">(F10-F13)/F10*100</f>
        <v>14.890562886501154</v>
      </c>
      <c r="J10" s="65"/>
      <c r="L10" s="42"/>
      <c r="O10" s="43"/>
      <c r="P10" s="42"/>
      <c r="Q10" s="42"/>
      <c r="R10" s="44"/>
      <c r="S10" s="42"/>
      <c r="T10" s="45"/>
      <c r="U10" s="33"/>
      <c r="V10" s="33"/>
      <c r="W10" s="42"/>
      <c r="X10" s="52"/>
    </row>
    <row r="11" spans="1:24">
      <c r="A11" s="56"/>
      <c r="B11" s="66"/>
      <c r="C11" s="6">
        <v>2</v>
      </c>
      <c r="D11" s="6">
        <v>35</v>
      </c>
      <c r="E11" s="6">
        <f t="shared" si="0"/>
        <v>2.46348053744269</v>
      </c>
      <c r="F11" s="91"/>
      <c r="G11" s="89"/>
      <c r="H11" s="89"/>
      <c r="I11" s="94"/>
      <c r="J11" s="66"/>
      <c r="L11" s="42"/>
      <c r="O11" s="43"/>
      <c r="P11" s="42"/>
      <c r="Q11" s="42"/>
      <c r="R11" s="44"/>
      <c r="S11" s="42"/>
      <c r="T11" s="45"/>
      <c r="U11" s="33"/>
      <c r="V11" s="33"/>
      <c r="W11" s="42"/>
      <c r="X11" s="52"/>
    </row>
    <row r="12" spans="1:24">
      <c r="A12" s="56"/>
      <c r="B12" s="67"/>
      <c r="C12" s="6">
        <v>3</v>
      </c>
      <c r="D12" s="6">
        <v>33</v>
      </c>
      <c r="E12" s="6">
        <f t="shared" si="0"/>
        <v>2.3223539674987266</v>
      </c>
      <c r="F12" s="92"/>
      <c r="G12" s="89"/>
      <c r="H12" s="89"/>
      <c r="I12" s="94"/>
      <c r="J12" s="66"/>
      <c r="L12" s="42"/>
      <c r="O12" s="43"/>
      <c r="P12" s="42"/>
      <c r="Q12" s="42"/>
      <c r="R12" s="44"/>
      <c r="S12" s="42"/>
      <c r="T12" s="45"/>
      <c r="U12" s="33"/>
      <c r="V12" s="33"/>
      <c r="W12" s="42"/>
      <c r="X12" s="52"/>
    </row>
    <row r="13" spans="1:24">
      <c r="A13" s="56"/>
      <c r="B13" s="65" t="s">
        <v>33</v>
      </c>
      <c r="C13" s="6">
        <v>1</v>
      </c>
      <c r="D13" s="6">
        <v>29</v>
      </c>
      <c r="E13" s="6">
        <f t="shared" si="0"/>
        <v>2.0401008276107997</v>
      </c>
      <c r="F13" s="90">
        <f t="shared" ref="F13" si="8">AVERAGE(E13:E15)</f>
        <v>2.0165797326201389</v>
      </c>
      <c r="G13" s="89">
        <f t="shared" ref="G13" si="9">STDEV(E13:E15)</f>
        <v>4.0739731573478044E-2</v>
      </c>
      <c r="H13" s="89">
        <f t="shared" ref="H13" si="10">G13/F13*100</f>
        <v>2.0202390668949635</v>
      </c>
      <c r="I13" s="94"/>
      <c r="J13" s="66"/>
      <c r="L13" s="42"/>
      <c r="O13" s="33"/>
      <c r="P13" s="42"/>
      <c r="Q13" s="42"/>
      <c r="R13" s="44"/>
      <c r="S13" s="42"/>
      <c r="T13" s="45"/>
      <c r="U13" s="33"/>
      <c r="V13" s="33"/>
      <c r="W13" s="42"/>
      <c r="X13" s="52"/>
    </row>
    <row r="14" spans="1:24">
      <c r="A14" s="56"/>
      <c r="B14" s="66"/>
      <c r="C14" s="6">
        <v>2</v>
      </c>
      <c r="D14" s="6">
        <v>28</v>
      </c>
      <c r="E14" s="6">
        <f t="shared" si="0"/>
        <v>1.9695375426388178</v>
      </c>
      <c r="F14" s="91"/>
      <c r="G14" s="89"/>
      <c r="H14" s="89"/>
      <c r="I14" s="94"/>
      <c r="J14" s="66"/>
      <c r="L14" s="42"/>
      <c r="O14" s="33"/>
      <c r="P14" s="42"/>
      <c r="Q14" s="42"/>
      <c r="R14" s="44"/>
      <c r="S14" s="42"/>
      <c r="T14" s="45"/>
      <c r="U14" s="33"/>
      <c r="V14" s="33"/>
      <c r="W14" s="42"/>
      <c r="X14" s="52"/>
    </row>
    <row r="15" spans="1:24">
      <c r="A15" s="57"/>
      <c r="B15" s="67"/>
      <c r="C15" s="6">
        <v>3</v>
      </c>
      <c r="D15" s="6">
        <v>29</v>
      </c>
      <c r="E15" s="6">
        <f t="shared" si="0"/>
        <v>2.0401008276107997</v>
      </c>
      <c r="F15" s="92"/>
      <c r="G15" s="89"/>
      <c r="H15" s="89"/>
      <c r="I15" s="95"/>
      <c r="J15" s="67"/>
      <c r="L15" s="42"/>
      <c r="O15" s="33"/>
      <c r="P15" s="42"/>
      <c r="Q15" s="42"/>
      <c r="R15" s="44"/>
      <c r="S15" s="42"/>
      <c r="T15" s="45"/>
      <c r="U15" s="33"/>
      <c r="V15" s="33"/>
      <c r="W15" s="42"/>
      <c r="X15" s="52"/>
    </row>
    <row r="16" spans="1:24">
      <c r="A16" s="55" t="s">
        <v>9</v>
      </c>
      <c r="B16" s="65" t="s">
        <v>32</v>
      </c>
      <c r="C16" s="6">
        <v>1</v>
      </c>
      <c r="D16" s="6">
        <v>38</v>
      </c>
      <c r="E16" s="6">
        <f t="shared" si="0"/>
        <v>2.675170392358635</v>
      </c>
      <c r="F16" s="90">
        <f t="shared" ref="F16" si="11">AVERAGE(E16:E18)</f>
        <v>2.6516492973679746</v>
      </c>
      <c r="G16" s="89">
        <f t="shared" ref="G16" si="12">STDEV(E16:E18)</f>
        <v>4.0739731573477794E-2</v>
      </c>
      <c r="H16" s="89">
        <f t="shared" ref="H16" si="13">G16/F16*100</f>
        <v>1.5363921471031643</v>
      </c>
      <c r="I16" s="93">
        <f t="shared" ref="I16" si="14">(F16-F19)/F16*100</f>
        <v>13.305546295662635</v>
      </c>
      <c r="J16" s="65"/>
      <c r="K16" s="33"/>
      <c r="L16" s="42"/>
      <c r="O16" s="33"/>
      <c r="P16" s="42"/>
      <c r="Q16" s="42"/>
      <c r="R16" s="44"/>
      <c r="S16" s="42"/>
      <c r="T16" s="45"/>
      <c r="U16" s="33"/>
      <c r="V16" s="33"/>
      <c r="W16" s="42"/>
      <c r="X16" s="52"/>
    </row>
    <row r="17" spans="1:24">
      <c r="A17" s="56"/>
      <c r="B17" s="66"/>
      <c r="C17" s="6">
        <v>2</v>
      </c>
      <c r="D17" s="6">
        <v>38</v>
      </c>
      <c r="E17" s="6">
        <f t="shared" si="0"/>
        <v>2.675170392358635</v>
      </c>
      <c r="F17" s="91"/>
      <c r="G17" s="89"/>
      <c r="H17" s="89"/>
      <c r="I17" s="94"/>
      <c r="J17" s="66"/>
      <c r="K17" s="33"/>
      <c r="L17" s="42"/>
      <c r="O17" s="33"/>
      <c r="P17" s="42"/>
      <c r="Q17" s="42"/>
      <c r="R17" s="44"/>
      <c r="S17" s="42"/>
      <c r="T17" s="45"/>
      <c r="U17" s="33"/>
      <c r="V17" s="33"/>
      <c r="W17" s="42"/>
      <c r="X17" s="52"/>
    </row>
    <row r="18" spans="1:24">
      <c r="A18" s="56"/>
      <c r="B18" s="67"/>
      <c r="C18" s="6">
        <v>3</v>
      </c>
      <c r="D18" s="6">
        <v>37</v>
      </c>
      <c r="E18" s="6">
        <f t="shared" si="0"/>
        <v>2.6046071073866535</v>
      </c>
      <c r="F18" s="92"/>
      <c r="G18" s="89"/>
      <c r="H18" s="89"/>
      <c r="I18" s="94"/>
      <c r="J18" s="66"/>
      <c r="K18" s="33"/>
      <c r="L18" s="42"/>
      <c r="M18" t="s">
        <v>59</v>
      </c>
      <c r="N18" t="s">
        <v>60</v>
      </c>
      <c r="O18" s="33" t="s">
        <v>61</v>
      </c>
      <c r="P18" s="42"/>
      <c r="Q18" s="42"/>
      <c r="R18" s="44"/>
      <c r="S18" s="42"/>
      <c r="T18" s="45"/>
      <c r="U18" s="33"/>
      <c r="V18" s="33"/>
      <c r="W18" s="42"/>
      <c r="X18" s="52"/>
    </row>
    <row r="19" spans="1:24">
      <c r="A19" s="56"/>
      <c r="B19" s="65" t="s">
        <v>33</v>
      </c>
      <c r="C19" s="6">
        <v>1</v>
      </c>
      <c r="D19" s="6">
        <v>31</v>
      </c>
      <c r="E19" s="6">
        <f t="shared" si="0"/>
        <v>2.1812273975547627</v>
      </c>
      <c r="F19" s="90">
        <f t="shared" ref="F19" si="15">AVERAGE(E19:E21)</f>
        <v>2.2988328725080658</v>
      </c>
      <c r="G19" s="89">
        <f t="shared" ref="G19" si="16">STDEV(E19:E21)</f>
        <v>0.10778719822294885</v>
      </c>
      <c r="H19" s="89">
        <f t="shared" ref="H19" si="17">G19/F19*100</f>
        <v>4.6887792284504437</v>
      </c>
      <c r="I19" s="94"/>
      <c r="J19" s="66"/>
      <c r="K19" s="33"/>
      <c r="L19" s="42"/>
      <c r="M19" s="5" t="s">
        <v>7</v>
      </c>
      <c r="N19">
        <v>2.5099999999999998</v>
      </c>
      <c r="O19" s="42">
        <v>2.1800000000000002</v>
      </c>
      <c r="P19" s="42"/>
      <c r="Q19" s="42"/>
      <c r="R19" s="44"/>
      <c r="S19" s="42"/>
      <c r="T19" s="45"/>
      <c r="U19" s="33"/>
      <c r="V19" s="33"/>
      <c r="W19" s="42"/>
      <c r="X19" s="52"/>
    </row>
    <row r="20" spans="1:24">
      <c r="A20" s="56"/>
      <c r="B20" s="66"/>
      <c r="C20" s="6">
        <v>2</v>
      </c>
      <c r="D20" s="6">
        <v>33</v>
      </c>
      <c r="E20" s="6">
        <f t="shared" si="0"/>
        <v>2.3223539674987266</v>
      </c>
      <c r="F20" s="91"/>
      <c r="G20" s="89"/>
      <c r="H20" s="89"/>
      <c r="I20" s="94"/>
      <c r="J20" s="66"/>
      <c r="K20" s="33"/>
      <c r="L20" s="42"/>
      <c r="M20" s="5" t="s">
        <v>8</v>
      </c>
      <c r="N20">
        <v>2.37</v>
      </c>
      <c r="O20" s="42">
        <v>2.02</v>
      </c>
      <c r="P20" s="42"/>
      <c r="Q20" s="42"/>
      <c r="R20" s="44"/>
      <c r="S20" s="42"/>
      <c r="T20" s="45"/>
      <c r="U20" s="33"/>
      <c r="V20" s="33"/>
      <c r="W20" s="42"/>
      <c r="X20" s="52"/>
    </row>
    <row r="21" spans="1:24">
      <c r="A21" s="57"/>
      <c r="B21" s="67"/>
      <c r="C21" s="6">
        <v>3</v>
      </c>
      <c r="D21" s="6">
        <v>34</v>
      </c>
      <c r="E21" s="6">
        <f t="shared" si="0"/>
        <v>2.3929172524707081</v>
      </c>
      <c r="F21" s="92"/>
      <c r="G21" s="89"/>
      <c r="H21" s="89"/>
      <c r="I21" s="95"/>
      <c r="J21" s="67"/>
      <c r="K21" s="33"/>
      <c r="L21" s="42"/>
      <c r="M21" t="s">
        <v>9</v>
      </c>
      <c r="N21">
        <v>2.65</v>
      </c>
      <c r="O21" s="42">
        <v>2.2999999999999998</v>
      </c>
      <c r="P21" s="42"/>
      <c r="Q21" s="42"/>
      <c r="R21" s="44"/>
      <c r="S21" s="42"/>
      <c r="T21" s="45"/>
      <c r="U21" s="33"/>
      <c r="V21" s="33"/>
      <c r="W21" s="42"/>
      <c r="X21" s="52"/>
    </row>
    <row r="22" spans="1:24">
      <c r="A22" s="55" t="s">
        <v>10</v>
      </c>
      <c r="B22" s="65" t="s">
        <v>32</v>
      </c>
      <c r="C22" s="6">
        <v>1</v>
      </c>
      <c r="D22" s="6">
        <v>41</v>
      </c>
      <c r="E22" s="6">
        <f t="shared" si="0"/>
        <v>2.8868602472745799</v>
      </c>
      <c r="F22" s="90">
        <f t="shared" ref="F22" si="18">AVERAGE(E22:E24)</f>
        <v>2.816296962302598</v>
      </c>
      <c r="G22" s="89">
        <f t="shared" ref="G22" si="19">STDEV(E22:E24)</f>
        <v>7.0563284971981721E-2</v>
      </c>
      <c r="H22" s="89">
        <f t="shared" ref="H22" si="20">G22/F22*100</f>
        <v>2.5055342499922073</v>
      </c>
      <c r="I22" s="93">
        <f t="shared" ref="I22" si="21">(F22-F25)/F22*100</f>
        <v>12.527671249961013</v>
      </c>
      <c r="J22" s="65"/>
      <c r="M22" t="s">
        <v>10</v>
      </c>
      <c r="N22" s="51">
        <f>F22</f>
        <v>2.816296962302598</v>
      </c>
      <c r="O22" s="44">
        <f>F25</f>
        <v>2.46348053744269</v>
      </c>
      <c r="P22" s="5"/>
      <c r="Q22" s="5"/>
      <c r="R22" s="5"/>
      <c r="S22" s="5"/>
      <c r="T22" s="5"/>
      <c r="U22" s="5"/>
      <c r="V22" s="5"/>
      <c r="W22" s="5"/>
      <c r="X22" s="5"/>
    </row>
    <row r="23" spans="1:24">
      <c r="A23" s="56"/>
      <c r="B23" s="66"/>
      <c r="C23" s="6">
        <v>2</v>
      </c>
      <c r="D23" s="6">
        <v>39</v>
      </c>
      <c r="E23" s="6">
        <f t="shared" si="0"/>
        <v>2.7457336773306165</v>
      </c>
      <c r="F23" s="91"/>
      <c r="G23" s="89"/>
      <c r="H23" s="89"/>
      <c r="I23" s="94"/>
      <c r="J23" s="66"/>
      <c r="M23" t="s">
        <v>11</v>
      </c>
      <c r="N23">
        <v>3.38</v>
      </c>
      <c r="O23" s="42">
        <v>3.05</v>
      </c>
    </row>
    <row r="24" spans="1:24">
      <c r="A24" s="56"/>
      <c r="B24" s="67"/>
      <c r="C24" s="6">
        <v>3</v>
      </c>
      <c r="D24" s="6">
        <v>40</v>
      </c>
      <c r="E24" s="6">
        <f t="shared" si="0"/>
        <v>2.8162969623025984</v>
      </c>
      <c r="F24" s="92"/>
      <c r="G24" s="89"/>
      <c r="H24" s="89"/>
      <c r="I24" s="94"/>
      <c r="J24" s="66"/>
      <c r="M24" t="s">
        <v>12</v>
      </c>
      <c r="N24">
        <v>2.79</v>
      </c>
      <c r="O24" s="42">
        <v>2.44</v>
      </c>
    </row>
    <row r="25" spans="1:24">
      <c r="A25" s="56"/>
      <c r="B25" s="65" t="s">
        <v>33</v>
      </c>
      <c r="C25" s="6">
        <v>1</v>
      </c>
      <c r="D25" s="6">
        <v>34</v>
      </c>
      <c r="E25" s="6">
        <f t="shared" si="0"/>
        <v>2.3929172524707081</v>
      </c>
      <c r="F25" s="90">
        <f t="shared" ref="F25" si="22">AVERAGE(E25:E27)</f>
        <v>2.46348053744269</v>
      </c>
      <c r="G25" s="89">
        <f t="shared" ref="G25" si="23">STDEV(E25:E27)</f>
        <v>7.0563284971981721E-2</v>
      </c>
      <c r="H25" s="89">
        <f t="shared" ref="H25" si="24">G25/F25*100</f>
        <v>2.8643735519515259</v>
      </c>
      <c r="I25" s="94"/>
      <c r="J25" s="66"/>
    </row>
    <row r="26" spans="1:24">
      <c r="A26" s="56"/>
      <c r="B26" s="66"/>
      <c r="C26" s="6">
        <v>2</v>
      </c>
      <c r="D26" s="6">
        <v>36</v>
      </c>
      <c r="E26" s="6">
        <f t="shared" si="0"/>
        <v>2.5340438224146715</v>
      </c>
      <c r="F26" s="91"/>
      <c r="G26" s="89"/>
      <c r="H26" s="89"/>
      <c r="I26" s="94"/>
      <c r="J26" s="66"/>
    </row>
    <row r="27" spans="1:24">
      <c r="A27" s="57"/>
      <c r="B27" s="67"/>
      <c r="C27" s="6">
        <v>3</v>
      </c>
      <c r="D27" s="6">
        <v>35</v>
      </c>
      <c r="E27" s="6">
        <f t="shared" si="0"/>
        <v>2.46348053744269</v>
      </c>
      <c r="F27" s="92"/>
      <c r="G27" s="89"/>
      <c r="H27" s="89"/>
      <c r="I27" s="95"/>
      <c r="J27" s="67"/>
    </row>
    <row r="28" spans="1:24">
      <c r="A28" s="96" t="s">
        <v>11</v>
      </c>
      <c r="B28" s="65" t="s">
        <v>32</v>
      </c>
      <c r="C28" s="6">
        <v>1</v>
      </c>
      <c r="D28" s="6">
        <v>47</v>
      </c>
      <c r="E28" s="6">
        <f t="shared" ref="E28:E33" si="25">((D28*2.009)-0.1775)/0.1963*0.00689476</f>
        <v>3.3102399571064698</v>
      </c>
      <c r="F28" s="90">
        <f>AVERAGE(E28:E30)</f>
        <v>3.3808032420784513</v>
      </c>
      <c r="G28" s="89">
        <f>STDEV(E28:E30)</f>
        <v>7.0563284971981277E-2</v>
      </c>
      <c r="H28" s="89">
        <f>G28/F28*100</f>
        <v>2.0871751450581417</v>
      </c>
      <c r="I28" s="93">
        <f>(F28-F31)/F28*100</f>
        <v>9.7401506769380557</v>
      </c>
      <c r="J28" s="97"/>
    </row>
    <row r="29" spans="1:24">
      <c r="A29" s="59"/>
      <c r="B29" s="66"/>
      <c r="C29" s="6">
        <v>2</v>
      </c>
      <c r="D29" s="6">
        <v>48</v>
      </c>
      <c r="E29" s="6">
        <f t="shared" si="25"/>
        <v>3.3808032420784508</v>
      </c>
      <c r="F29" s="91"/>
      <c r="G29" s="89"/>
      <c r="H29" s="89"/>
      <c r="I29" s="94"/>
      <c r="J29" s="98"/>
    </row>
    <row r="30" spans="1:24">
      <c r="A30" s="59"/>
      <c r="B30" s="67"/>
      <c r="C30" s="6">
        <v>3</v>
      </c>
      <c r="D30" s="6">
        <v>49</v>
      </c>
      <c r="E30" s="6">
        <f t="shared" si="25"/>
        <v>3.4513665270504323</v>
      </c>
      <c r="F30" s="92"/>
      <c r="G30" s="89"/>
      <c r="H30" s="89"/>
      <c r="I30" s="94"/>
      <c r="J30" s="98"/>
    </row>
    <row r="31" spans="1:24">
      <c r="A31" s="59"/>
      <c r="B31" s="65" t="s">
        <v>33</v>
      </c>
      <c r="C31" s="6">
        <v>1</v>
      </c>
      <c r="D31" s="6">
        <v>43</v>
      </c>
      <c r="E31" s="6">
        <f t="shared" si="25"/>
        <v>3.0279868172185429</v>
      </c>
      <c r="F31" s="90">
        <f>AVERAGE(E31:E33)</f>
        <v>3.0515079122092033</v>
      </c>
      <c r="G31" s="89">
        <f>STDEV(E31:E33)</f>
        <v>4.0739731573477794E-2</v>
      </c>
      <c r="H31" s="89">
        <f>G31/F31*100</f>
        <v>1.3350688494195451</v>
      </c>
      <c r="I31" s="94"/>
      <c r="J31" s="98"/>
    </row>
    <row r="32" spans="1:24">
      <c r="A32" s="59"/>
      <c r="B32" s="66"/>
      <c r="C32" s="6">
        <v>2</v>
      </c>
      <c r="D32" s="6">
        <v>43</v>
      </c>
      <c r="E32" s="6">
        <f t="shared" si="25"/>
        <v>3.0279868172185429</v>
      </c>
      <c r="F32" s="91"/>
      <c r="G32" s="89"/>
      <c r="H32" s="89"/>
      <c r="I32" s="94"/>
      <c r="J32" s="98"/>
    </row>
    <row r="33" spans="1:10">
      <c r="A33" s="59"/>
      <c r="B33" s="67"/>
      <c r="C33" s="41">
        <v>3</v>
      </c>
      <c r="D33" s="41">
        <v>44</v>
      </c>
      <c r="E33" s="6">
        <f t="shared" si="25"/>
        <v>3.0985501021905244</v>
      </c>
      <c r="F33" s="92"/>
      <c r="G33" s="89"/>
      <c r="H33" s="89"/>
      <c r="I33" s="95"/>
      <c r="J33" s="99"/>
    </row>
    <row r="34" spans="1:10">
      <c r="A34" s="72" t="s">
        <v>12</v>
      </c>
      <c r="B34" s="65" t="s">
        <v>32</v>
      </c>
      <c r="C34" s="6">
        <v>1</v>
      </c>
      <c r="D34" s="6">
        <v>39</v>
      </c>
      <c r="E34" s="6">
        <f t="shared" si="0"/>
        <v>2.7457336773306165</v>
      </c>
      <c r="F34" s="90">
        <f t="shared" ref="F34" si="26">AVERAGE(E34:E36)</f>
        <v>2.7927758673119381</v>
      </c>
      <c r="G34" s="89">
        <f t="shared" ref="G34" si="27">STDEV(E34:E36)</f>
        <v>4.0739731573478051E-2</v>
      </c>
      <c r="H34" s="89">
        <f t="shared" ref="H34" si="28">G34/F34*100</f>
        <v>1.4587540679621478</v>
      </c>
      <c r="I34" s="93">
        <f t="shared" ref="I34" si="29">(F34-F37)/F34*100</f>
        <v>12.633180807291083</v>
      </c>
      <c r="J34" s="97"/>
    </row>
    <row r="35" spans="1:10">
      <c r="A35" s="72"/>
      <c r="B35" s="66"/>
      <c r="C35" s="6">
        <v>2</v>
      </c>
      <c r="D35" s="6">
        <v>40</v>
      </c>
      <c r="E35" s="6">
        <f t="shared" si="0"/>
        <v>2.8162969623025984</v>
      </c>
      <c r="F35" s="91"/>
      <c r="G35" s="89"/>
      <c r="H35" s="89"/>
      <c r="I35" s="94"/>
      <c r="J35" s="98"/>
    </row>
    <row r="36" spans="1:10">
      <c r="A36" s="72"/>
      <c r="B36" s="67"/>
      <c r="C36" s="6">
        <v>3</v>
      </c>
      <c r="D36" s="6">
        <v>40</v>
      </c>
      <c r="E36" s="6">
        <f t="shared" si="0"/>
        <v>2.8162969623025984</v>
      </c>
      <c r="F36" s="92"/>
      <c r="G36" s="89"/>
      <c r="H36" s="89"/>
      <c r="I36" s="94"/>
      <c r="J36" s="98"/>
    </row>
    <row r="37" spans="1:10">
      <c r="A37" s="72"/>
      <c r="B37" s="65" t="s">
        <v>33</v>
      </c>
      <c r="C37" s="6">
        <v>1</v>
      </c>
      <c r="D37" s="6">
        <v>35</v>
      </c>
      <c r="E37" s="6">
        <f t="shared" si="0"/>
        <v>2.46348053744269</v>
      </c>
      <c r="F37" s="90">
        <f t="shared" ref="F37" si="30">AVERAGE(E37:E39)</f>
        <v>2.4399594424520292</v>
      </c>
      <c r="G37" s="89">
        <f t="shared" ref="G37" si="31">STDEV(E37:E39)</f>
        <v>4.0739731573478044E-2</v>
      </c>
      <c r="H37" s="89">
        <f t="shared" ref="H37" si="32">G37/F37*100</f>
        <v>1.6696888835388506</v>
      </c>
      <c r="I37" s="94"/>
      <c r="J37" s="98"/>
    </row>
    <row r="38" spans="1:10">
      <c r="A38" s="72"/>
      <c r="B38" s="66"/>
      <c r="C38" s="6">
        <v>2</v>
      </c>
      <c r="D38" s="6">
        <v>34</v>
      </c>
      <c r="E38" s="6">
        <f t="shared" si="0"/>
        <v>2.3929172524707081</v>
      </c>
      <c r="F38" s="91"/>
      <c r="G38" s="89"/>
      <c r="H38" s="89"/>
      <c r="I38" s="94"/>
      <c r="J38" s="98"/>
    </row>
    <row r="39" spans="1:10">
      <c r="A39" s="72"/>
      <c r="B39" s="67"/>
      <c r="C39" s="6">
        <v>3</v>
      </c>
      <c r="D39" s="6">
        <v>35</v>
      </c>
      <c r="E39" s="6">
        <f t="shared" si="0"/>
        <v>2.46348053744269</v>
      </c>
      <c r="F39" s="92"/>
      <c r="G39" s="89"/>
      <c r="H39" s="89"/>
      <c r="I39" s="95"/>
      <c r="J39" s="99"/>
    </row>
  </sheetData>
  <mergeCells count="68">
    <mergeCell ref="B25:B27"/>
    <mergeCell ref="F25:F27"/>
    <mergeCell ref="G25:G27"/>
    <mergeCell ref="H25:H27"/>
    <mergeCell ref="I34:I39"/>
    <mergeCell ref="H28:H30"/>
    <mergeCell ref="J34:J39"/>
    <mergeCell ref="B37:B39"/>
    <mergeCell ref="F37:F39"/>
    <mergeCell ref="G37:G39"/>
    <mergeCell ref="H37:H39"/>
    <mergeCell ref="A34:A39"/>
    <mergeCell ref="B34:B36"/>
    <mergeCell ref="F34:F36"/>
    <mergeCell ref="G34:G36"/>
    <mergeCell ref="H34:H36"/>
    <mergeCell ref="J28:J33"/>
    <mergeCell ref="G31:G33"/>
    <mergeCell ref="H31:H33"/>
    <mergeCell ref="G4:G6"/>
    <mergeCell ref="H4:H6"/>
    <mergeCell ref="J4:J9"/>
    <mergeCell ref="J10:J15"/>
    <mergeCell ref="J16:J21"/>
    <mergeCell ref="G22:G24"/>
    <mergeCell ref="H22:H24"/>
    <mergeCell ref="I22:I27"/>
    <mergeCell ref="J22:J27"/>
    <mergeCell ref="I4:I9"/>
    <mergeCell ref="F19:F21"/>
    <mergeCell ref="A28:A33"/>
    <mergeCell ref="B28:B30"/>
    <mergeCell ref="F28:F30"/>
    <mergeCell ref="I28:I33"/>
    <mergeCell ref="B31:B33"/>
    <mergeCell ref="F31:F33"/>
    <mergeCell ref="A22:A27"/>
    <mergeCell ref="B22:B24"/>
    <mergeCell ref="F22:F24"/>
    <mergeCell ref="A16:A21"/>
    <mergeCell ref="B16:B18"/>
    <mergeCell ref="F16:F18"/>
    <mergeCell ref="I16:I21"/>
    <mergeCell ref="B19:B21"/>
    <mergeCell ref="G28:G30"/>
    <mergeCell ref="B7:B9"/>
    <mergeCell ref="F7:F9"/>
    <mergeCell ref="B10:B12"/>
    <mergeCell ref="F10:F12"/>
    <mergeCell ref="I10:I15"/>
    <mergeCell ref="B13:B15"/>
    <mergeCell ref="F13:F15"/>
    <mergeCell ref="X4:X21"/>
    <mergeCell ref="G7:G9"/>
    <mergeCell ref="H7:H9"/>
    <mergeCell ref="P1:X2"/>
    <mergeCell ref="A10:A15"/>
    <mergeCell ref="G19:G21"/>
    <mergeCell ref="H19:H21"/>
    <mergeCell ref="G16:G18"/>
    <mergeCell ref="H16:H18"/>
    <mergeCell ref="G13:G15"/>
    <mergeCell ref="H13:H15"/>
    <mergeCell ref="G10:G12"/>
    <mergeCell ref="H10:H12"/>
    <mergeCell ref="A4:A9"/>
    <mergeCell ref="B4:B6"/>
    <mergeCell ref="F4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23b2c1-0884-46a0-a94d-dbc19b8cc5cb" xsi:nil="true"/>
    <MoreDescription xmlns="b1a6c56c-b181-4cb0-a151-11f1f3f79563" xsi:nil="true"/>
    <Metadata xmlns="b1a6c56c-b181-4cb0-a151-11f1f3f79563" xsi:nil="true"/>
    <lcf76f155ced4ddcb4097134ff3c332f xmlns="b1a6c56c-b181-4cb0-a151-11f1f3f795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4AD04EA5F8242A49C968D45EC6648" ma:contentTypeVersion="18" ma:contentTypeDescription="Create a new document." ma:contentTypeScope="" ma:versionID="bff672d5db51a4e0e6608f39ace18674">
  <xsd:schema xmlns:xsd="http://www.w3.org/2001/XMLSchema" xmlns:xs="http://www.w3.org/2001/XMLSchema" xmlns:p="http://schemas.microsoft.com/office/2006/metadata/properties" xmlns:ns2="b1a6c56c-b181-4cb0-a151-11f1f3f79563" xmlns:ns3="6f23b2c1-0884-46a0-a94d-dbc19b8cc5cb" targetNamespace="http://schemas.microsoft.com/office/2006/metadata/properties" ma:root="true" ma:fieldsID="c679eb06ae47b41af852177a54ac8cc3" ns2:_="" ns3:_="">
    <xsd:import namespace="b1a6c56c-b181-4cb0-a151-11f1f3f79563"/>
    <xsd:import namespace="6f23b2c1-0884-46a0-a94d-dbc19b8c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oreDescrip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tadata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c56c-b181-4cb0-a151-11f1f3f79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oreDescription" ma:index="12" nillable="true" ma:displayName="More Description" ma:description="This is a description of the item." ma:format="Dropdown" ma:internalName="MoreDescripti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1ab900-2ec0-4401-a445-b65711cd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tadata" ma:index="22" nillable="true" ma:displayName="Metadata" ma:format="Dropdown" ma:internalName="Metadata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3b2c1-0884-46a0-a94d-dbc19b8cc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9a22fc4-c3f2-4067-922f-dde5f5971daf}" ma:internalName="TaxCatchAll" ma:showField="CatchAllData" ma:web="6f23b2c1-0884-46a0-a94d-dbc19b8c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9F70D-DD24-4690-A32E-67D9F14D0852}"/>
</file>

<file path=customXml/itemProps2.xml><?xml version="1.0" encoding="utf-8"?>
<ds:datastoreItem xmlns:ds="http://schemas.openxmlformats.org/officeDocument/2006/customXml" ds:itemID="{4021AF51-7CEA-448C-B0A9-E00548C1A416}"/>
</file>

<file path=customXml/itemProps3.xml><?xml version="1.0" encoding="utf-8"?>
<ds:datastoreItem xmlns:ds="http://schemas.openxmlformats.org/officeDocument/2006/customXml" ds:itemID="{C4DA8C40-A505-41E3-8F6A-4172571E9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Molina, Michael J.</cp:lastModifiedBy>
  <cp:revision/>
  <dcterms:created xsi:type="dcterms:W3CDTF">2015-06-05T18:17:20Z</dcterms:created>
  <dcterms:modified xsi:type="dcterms:W3CDTF">2025-12-16T14:26:33Z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0x0101005354AD04EA5F8242A49C968D45EC6648</vt:lpwstr>
  </property>
  <property fmtid="{D5CDD505-2E9C-101B-9397-08002B2CF9AE}" pid="3" name="MediaServiceImageTags">
    <vt:lpwstr/>
  </property>
</Properties>
</file>