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.montgomery.ctr\Desktop\December 2025\"/>
    </mc:Choice>
  </mc:AlternateContent>
  <xr:revisionPtr revIDLastSave="0" documentId="8_{E95FA0FB-A139-42AA-8CD0-CAF2DBD51F98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FST" sheetId="14" state="hidden" r:id="rId1"/>
    <sheet name="IDEAL-CT Lignin" sheetId="19" r:id="rId2"/>
  </sheets>
  <definedNames>
    <definedName name="_xlchart.v1.0" hidden="1">FST!$A$23:$A$27</definedName>
    <definedName name="_xlchart.v1.1" hidden="1">FST!$A$28:$A$32</definedName>
    <definedName name="_xlchart.v1.2" hidden="1">FST!$H$13:$H$15</definedName>
    <definedName name="_xlchart.v1.3" hidden="1">FST!$H$19:$H$22</definedName>
    <definedName name="_xlchart.v1.4" hidden="1">FST!$H$23:$H$27</definedName>
    <definedName name="_xlchart.v1.5" hidden="1">FST!$H$28:$H$30</definedName>
    <definedName name="_xlchart.v1.6" hidden="1">FST!$H$2:$H$7</definedName>
    <definedName name="_xlchart.v1.7" hidden="1">FST!$H$8:$H$10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9" l="1"/>
  <c r="AD6" i="19"/>
  <c r="O16" i="19"/>
  <c r="O8" i="19"/>
  <c r="N8" i="19"/>
  <c r="N2" i="19"/>
  <c r="O2" i="19"/>
  <c r="N16" i="19"/>
  <c r="L16" i="19"/>
  <c r="L8" i="19"/>
  <c r="L2" i="19"/>
  <c r="K16" i="19"/>
  <c r="K8" i="19"/>
  <c r="K2" i="19"/>
  <c r="AD5" i="19"/>
  <c r="P2" i="19" l="1"/>
  <c r="P8" i="19" l="1"/>
  <c r="M2" i="19" l="1"/>
  <c r="M16" i="19"/>
  <c r="P16" i="19"/>
  <c r="M8" i="19"/>
  <c r="G32" i="14" l="1"/>
  <c r="G31" i="14"/>
  <c r="G30" i="14"/>
  <c r="G29" i="14"/>
  <c r="M28" i="14"/>
  <c r="L28" i="14"/>
  <c r="J28" i="14"/>
  <c r="I28" i="14"/>
  <c r="G28" i="14"/>
  <c r="G27" i="14"/>
  <c r="G26" i="14"/>
  <c r="G25" i="14"/>
  <c r="G24" i="14"/>
  <c r="M23" i="14"/>
  <c r="L23" i="14"/>
  <c r="J23" i="14"/>
  <c r="I23" i="14"/>
  <c r="G23" i="14"/>
  <c r="G22" i="14"/>
  <c r="G21" i="14"/>
  <c r="G20" i="14"/>
  <c r="G19" i="14"/>
  <c r="M18" i="14"/>
  <c r="L18" i="14"/>
  <c r="J18" i="14"/>
  <c r="I18" i="14"/>
  <c r="G17" i="14"/>
  <c r="G16" i="14"/>
  <c r="G15" i="14"/>
  <c r="G14" i="14"/>
  <c r="M13" i="14"/>
  <c r="L13" i="14"/>
  <c r="J13" i="14"/>
  <c r="I13" i="14"/>
  <c r="G13" i="14"/>
  <c r="G12" i="14"/>
  <c r="G11" i="14"/>
  <c r="G10" i="14"/>
  <c r="G9" i="14"/>
  <c r="M8" i="14"/>
  <c r="L8" i="14"/>
  <c r="J8" i="14"/>
  <c r="I8" i="14"/>
  <c r="G8" i="14"/>
  <c r="G7" i="14"/>
  <c r="G6" i="14"/>
  <c r="G5" i="14"/>
  <c r="G4" i="14"/>
  <c r="G3" i="14"/>
  <c r="M2" i="14"/>
  <c r="L2" i="14"/>
  <c r="J2" i="14"/>
  <c r="I2" i="14"/>
  <c r="G2" i="14"/>
  <c r="K2" i="14" l="1"/>
  <c r="N2" i="14"/>
  <c r="N8" i="14"/>
  <c r="K13" i="14"/>
  <c r="K23" i="14"/>
  <c r="N23" i="14"/>
  <c r="K28" i="14"/>
  <c r="K8" i="14"/>
  <c r="N28" i="14"/>
  <c r="K18" i="14"/>
  <c r="N13" i="14"/>
  <c r="N18" i="14"/>
</calcChain>
</file>

<file path=xl/sharedStrings.xml><?xml version="1.0" encoding="utf-8"?>
<sst xmlns="http://schemas.openxmlformats.org/spreadsheetml/2006/main" count="88" uniqueCount="53">
  <si>
    <t>Mix ID</t>
  </si>
  <si>
    <t>Sample ID</t>
  </si>
  <si>
    <t>Air Voids (%)</t>
  </si>
  <si>
    <t>Peak Load (kN)</t>
  </si>
  <si>
    <t>Failure Energy (J/m2)</t>
  </si>
  <si>
    <t>ITS (kPa)</t>
  </si>
  <si>
    <t>ITS (psi)</t>
  </si>
  <si>
    <t>CT Index</t>
  </si>
  <si>
    <t>Average CT Index</t>
  </si>
  <si>
    <t>Stdev</t>
  </si>
  <si>
    <t>COV (%)</t>
  </si>
  <si>
    <t>Average (Best 3)</t>
  </si>
  <si>
    <t>Stdev (Best 3)</t>
  </si>
  <si>
    <t>COV (%) (Best 3)</t>
  </si>
  <si>
    <t>SMA EVO PMLC</t>
  </si>
  <si>
    <t>IC-1</t>
  </si>
  <si>
    <t>FST</t>
  </si>
  <si>
    <t>COV</t>
  </si>
  <si>
    <t>IC-2</t>
  </si>
  <si>
    <t>SMA PMLC</t>
  </si>
  <si>
    <t>IC-3</t>
  </si>
  <si>
    <t>SMA LMLC</t>
  </si>
  <si>
    <t>IC-4</t>
  </si>
  <si>
    <t>SMA Zycotherm LMLC</t>
  </si>
  <si>
    <t>IC-5</t>
  </si>
  <si>
    <t>SMA Adhere LMLC</t>
  </si>
  <si>
    <t>IC-6</t>
  </si>
  <si>
    <t>SMA Sasobit LMLC</t>
  </si>
  <si>
    <t>SMA EVO LMLC</t>
  </si>
  <si>
    <t>IC-N1</t>
  </si>
  <si>
    <t>SMA GNP LMLC</t>
  </si>
  <si>
    <t>IC-N2</t>
  </si>
  <si>
    <t>Binder Mix PMLC</t>
  </si>
  <si>
    <t>IC-N3</t>
  </si>
  <si>
    <t>SMA Zyco LMLC</t>
  </si>
  <si>
    <t>IC-O1</t>
  </si>
  <si>
    <t>IC-O2</t>
  </si>
  <si>
    <t>IC-O3</t>
  </si>
  <si>
    <t>IC-G1</t>
  </si>
  <si>
    <t>IC-G2</t>
  </si>
  <si>
    <t>IC-G3</t>
  </si>
  <si>
    <t>PMLC= Plant Mix Lab Compacted</t>
  </si>
  <si>
    <t>LMLC= Lab Mix Lab Compacted</t>
  </si>
  <si>
    <t>Requirement</t>
  </si>
  <si>
    <t>CT-Index</t>
  </si>
  <si>
    <t>SMA</t>
  </si>
  <si>
    <t>Post- Peak Slope (negative) (N/mm)</t>
  </si>
  <si>
    <t>Disp @75% (mm)</t>
  </si>
  <si>
    <t>Lignin %0</t>
  </si>
  <si>
    <t>std</t>
  </si>
  <si>
    <t>cov</t>
  </si>
  <si>
    <t>Lignin %5</t>
  </si>
  <si>
    <t>Lignin %10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</si>
</sst>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/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FST!$S$2</c:f>
              <c:strCache>
                <c:ptCount val="1"/>
                <c:pt idx="0">
                  <c:v>FST</c:v>
                </c:pt>
              </c:strCache>
            </c:strRef>
          </c:tx>
          <c:spPr>
            <a:pattFill prst="pct5">
              <a:fgClr>
                <a:schemeClr val="accent1"/>
              </a:fgClr>
              <a:bgClr>
                <a:schemeClr val="bg1"/>
              </a:bgClr>
            </a:pattFill>
            <a:ln w="158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7030A0"/>
                </a:fgClr>
                <a:bgClr>
                  <a:schemeClr val="bg1"/>
                </a:bgClr>
              </a:pattFill>
              <a:ln w="158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59-4A94-8C53-40AD0FB2F0CB}"/>
              </c:ext>
            </c:extLst>
          </c:dPt>
          <c:dPt>
            <c:idx val="1"/>
            <c:invertIfNegative val="0"/>
            <c:bubble3D val="0"/>
            <c:spPr>
              <a:pattFill prst="narVert">
                <a:fgClr>
                  <a:srgbClr val="00B050"/>
                </a:fgClr>
                <a:bgClr>
                  <a:schemeClr val="bg1"/>
                </a:bgClr>
              </a:pattFill>
              <a:ln w="158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59-4A94-8C53-40AD0FB2F0CB}"/>
              </c:ext>
            </c:extLst>
          </c:dPt>
          <c:dPt>
            <c:idx val="2"/>
            <c:invertIfNegative val="0"/>
            <c:bubble3D val="0"/>
            <c:spPr>
              <a:pattFill prst="ltHorz">
                <a:fgClr>
                  <a:srgbClr val="0070C0"/>
                </a:fgClr>
                <a:bgClr>
                  <a:schemeClr val="bg1"/>
                </a:bgClr>
              </a:pattFill>
              <a:ln w="158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59-4A94-8C53-40AD0FB2F0CB}"/>
              </c:ext>
            </c:extLst>
          </c:dPt>
          <c:dPt>
            <c:idx val="3"/>
            <c:invertIfNegative val="0"/>
            <c:bubble3D val="0"/>
            <c:spPr>
              <a:pattFill prst="plaid">
                <a:fgClr>
                  <a:schemeClr val="accent2">
                    <a:lumMod val="75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59-4A94-8C53-40AD0FB2F0CB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 w="158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59-4A94-8C53-40AD0FB2F0CB}"/>
              </c:ext>
            </c:extLst>
          </c:dPt>
          <c:dPt>
            <c:idx val="5"/>
            <c:invertIfNegative val="0"/>
            <c:bubble3D val="0"/>
            <c:spPr>
              <a:pattFill prst="pct40">
                <a:fgClr>
                  <a:srgbClr val="C00000"/>
                </a:fgClr>
                <a:bgClr>
                  <a:schemeClr val="bg1"/>
                </a:bgClr>
              </a:pattFill>
              <a:ln w="158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59-4A94-8C53-40AD0FB2F0CB}"/>
              </c:ext>
            </c:extLst>
          </c:dPt>
          <c:errBars>
            <c:errBarType val="both"/>
            <c:errValType val="cust"/>
            <c:noEndCap val="0"/>
            <c:plus>
              <c:numRef>
                <c:f>FST!$T$3:$T$9</c:f>
                <c:numCache>
                  <c:formatCode>General</c:formatCode>
                  <c:ptCount val="7"/>
                  <c:pt idx="0">
                    <c:v>0.44</c:v>
                  </c:pt>
                  <c:pt idx="1">
                    <c:v>0.44</c:v>
                  </c:pt>
                  <c:pt idx="2">
                    <c:v>0.51</c:v>
                  </c:pt>
                  <c:pt idx="3">
                    <c:v>0.8</c:v>
                  </c:pt>
                  <c:pt idx="4">
                    <c:v>1.07</c:v>
                  </c:pt>
                  <c:pt idx="5">
                    <c:v>0.34</c:v>
                  </c:pt>
                  <c:pt idx="6">
                    <c:v>0.48</c:v>
                  </c:pt>
                </c:numCache>
              </c:numRef>
            </c:plus>
            <c:minus>
              <c:numRef>
                <c:f>FST!$T$3:$T$9</c:f>
                <c:numCache>
                  <c:formatCode>General</c:formatCode>
                  <c:ptCount val="7"/>
                  <c:pt idx="0">
                    <c:v>0.44</c:v>
                  </c:pt>
                  <c:pt idx="1">
                    <c:v>0.44</c:v>
                  </c:pt>
                  <c:pt idx="2">
                    <c:v>0.51</c:v>
                  </c:pt>
                  <c:pt idx="3">
                    <c:v>0.8</c:v>
                  </c:pt>
                  <c:pt idx="4">
                    <c:v>1.07</c:v>
                  </c:pt>
                  <c:pt idx="5">
                    <c:v>0.34</c:v>
                  </c:pt>
                  <c:pt idx="6">
                    <c:v>0.48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95000"/>
                    <a:lumOff val="5000"/>
                  </a:schemeClr>
                </a:solidFill>
                <a:round/>
              </a:ln>
              <a:effectLst/>
            </c:spPr>
          </c:errBars>
          <c:cat>
            <c:strRef>
              <c:f>FST!$R$3:$R$9</c:f>
              <c:strCache>
                <c:ptCount val="7"/>
                <c:pt idx="0">
                  <c:v>SMA PMLC</c:v>
                </c:pt>
                <c:pt idx="1">
                  <c:v>SMA LMLC</c:v>
                </c:pt>
                <c:pt idx="2">
                  <c:v>SMA Zycotherm LMLC</c:v>
                </c:pt>
                <c:pt idx="3">
                  <c:v>SMA Adhere LMLC</c:v>
                </c:pt>
                <c:pt idx="4">
                  <c:v>SMA Sasobit LMLC</c:v>
                </c:pt>
                <c:pt idx="5">
                  <c:v>SMA GNP LMLC</c:v>
                </c:pt>
                <c:pt idx="6">
                  <c:v>Binder Mix PMLC</c:v>
                </c:pt>
              </c:strCache>
            </c:strRef>
          </c:cat>
          <c:val>
            <c:numRef>
              <c:f>FST!$S$3:$S$9</c:f>
              <c:numCache>
                <c:formatCode>0.00</c:formatCode>
                <c:ptCount val="7"/>
                <c:pt idx="0">
                  <c:v>11.8691</c:v>
                </c:pt>
                <c:pt idx="1">
                  <c:v>13.968999999999999</c:v>
                </c:pt>
                <c:pt idx="2">
                  <c:v>14.8325</c:v>
                </c:pt>
                <c:pt idx="3">
                  <c:v>12.532500000000001</c:v>
                </c:pt>
                <c:pt idx="4">
                  <c:v>12.233499999999999</c:v>
                </c:pt>
                <c:pt idx="5">
                  <c:v>15.498100000000001</c:v>
                </c:pt>
                <c:pt idx="6" formatCode="0.0">
                  <c:v>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59-4A94-8C53-40AD0FB2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-27"/>
        <c:axId val="548394040"/>
        <c:axId val="548396280"/>
      </c:barChart>
      <c:catAx>
        <c:axId val="548394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Mix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396280"/>
        <c:crosses val="autoZero"/>
        <c:auto val="1"/>
        <c:lblAlgn val="ctr"/>
        <c:lblOffset val="100"/>
        <c:noMultiLvlLbl val="0"/>
      </c:catAx>
      <c:valAx>
        <c:axId val="54839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9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6786350533372"/>
          <c:y val="7.5565080296312093E-2"/>
          <c:w val="0.6540918432579349"/>
          <c:h val="0.76642189483619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'IDEAL-CT Lignin'!$AB$4</c:f>
              <c:strCache>
                <c:ptCount val="1"/>
                <c:pt idx="0">
                  <c:v>CT-Index</c:v>
                </c:pt>
              </c:strCache>
            </c:strRef>
          </c:tx>
          <c:spPr>
            <a:pattFill prst="dk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58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01-4048-AB7C-B7B15C25826B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01-4048-AB7C-B7B15C25826B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01-4048-AB7C-B7B15C25826B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601-4048-AB7C-B7B15C25826B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601-4048-AB7C-B7B15C25826B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601-4048-AB7C-B7B15C258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'IDEAL-CT Lignin'!$AC$5:$AC$9</c15:sqref>
                    </c15:fullRef>
                  </c:ext>
                </c:extLst>
                <c:f>'IDEAL-CT Lignin'!$AC$5:$AC$7</c:f>
                <c:numCache>
                  <c:formatCode>General</c:formatCode>
                  <c:ptCount val="3"/>
                  <c:pt idx="0">
                    <c:v>3.94</c:v>
                  </c:pt>
                  <c:pt idx="1">
                    <c:v>10.119999999999999</c:v>
                  </c:pt>
                  <c:pt idx="2">
                    <c:v>0.98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'IDEAL-CT Lignin'!$AC$5:$AC$9</c15:sqref>
                    </c15:fullRef>
                  </c:ext>
                </c:extLst>
                <c:f>'IDEAL-CT Lignin'!$AC$5:$AC$7</c:f>
                <c:numCache>
                  <c:formatCode>General</c:formatCode>
                  <c:ptCount val="3"/>
                  <c:pt idx="0">
                    <c:v>3.94</c:v>
                  </c:pt>
                  <c:pt idx="1">
                    <c:v>10.119999999999999</c:v>
                  </c:pt>
                  <c:pt idx="2">
                    <c:v>0.98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95000"/>
                    <a:lumOff val="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'IDEAL-CT Lignin'!$AA$5:$AA$10</c15:sqref>
                  </c15:fullRef>
                </c:ext>
              </c:extLst>
              <c:f>'IDEAL-CT Lignin'!$AA$5:$AA$7</c:f>
              <c:strCache>
                <c:ptCount val="3"/>
                <c:pt idx="0">
                  <c:v>Lignin %0</c:v>
                </c:pt>
                <c:pt idx="1">
                  <c:v>Lignin %5</c:v>
                </c:pt>
                <c:pt idx="2">
                  <c:v>Lignin %10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'IDEAL-CT Lignin'!$AB$5:$AB$11</c15:sqref>
                  </c15:fullRef>
                </c:ext>
              </c:extLst>
              <c:f>'IDEAL-CT Lignin'!$AB$5:$AB$7</c:f>
              <c:numCache>
                <c:formatCode>0.00</c:formatCode>
                <c:ptCount val="3"/>
                <c:pt idx="0">
                  <c:v>10.9</c:v>
                </c:pt>
                <c:pt idx="1">
                  <c:v>28.133333333333336</c:v>
                </c:pt>
                <c:pt idx="2">
                  <c:v>4.7699999999999996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'IDEAL-CT Lignin'!$AB$8</c15:sqref>
                  <c15:spPr xmlns:c15="http://schemas.microsoft.com/office/drawing/2012/chart">
                    <a:pattFill prst="dkUpDiag">
                      <a:fgClr>
                        <a:schemeClr val="bg1">
                          <a:lumMod val="65000"/>
                        </a:schemeClr>
                      </a:fgClr>
                      <a:bgClr>
                        <a:schemeClr val="bg1"/>
                      </a:bgClr>
                    </a:pattFill>
                    <a:ln w="15875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'IDEAL-CT Lignin'!$AB$9</c15:sqref>
                  <c15:spPr xmlns:c15="http://schemas.microsoft.com/office/drawing/2012/chart">
                    <a:pattFill prst="dkUpDiag">
                      <a:fgClr>
                        <a:schemeClr val="bg1">
                          <a:lumMod val="65000"/>
                        </a:schemeClr>
                      </a:fgClr>
                      <a:bgClr>
                        <a:schemeClr val="bg1"/>
                      </a:bgClr>
                    </a:pattFill>
                    <a:ln w="15875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'IDEAL-CT Lignin'!$AB$10</c15:sqref>
                  <c15:spPr xmlns:c15="http://schemas.microsoft.com/office/drawing/2012/chart">
                    <a:pattFill prst="dkUpDiag">
                      <a:fgClr>
                        <a:schemeClr val="bg1">
                          <a:lumMod val="65000"/>
                        </a:schemeClr>
                      </a:fgClr>
                      <a:bgClr>
                        <a:schemeClr val="bg1"/>
                      </a:bgClr>
                    </a:pattFill>
                    <a:ln w="15875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9601-4048-AB7C-B7B15C2582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8"/>
        <c:overlap val="-27"/>
        <c:axId val="548394040"/>
        <c:axId val="548396280"/>
      </c:barChart>
      <c:catAx>
        <c:axId val="54839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96280"/>
        <c:crosses val="autoZero"/>
        <c:auto val="1"/>
        <c:lblAlgn val="ctr"/>
        <c:lblOffset val="100"/>
        <c:noMultiLvlLbl val="0"/>
      </c:catAx>
      <c:valAx>
        <c:axId val="5483962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Cracking Tolerance Index (Ct-Index)</a:t>
                </a:r>
              </a:p>
            </c:rich>
          </c:tx>
          <c:layout>
            <c:manualLayout>
              <c:xMode val="edge"/>
              <c:yMode val="edge"/>
              <c:x val="6.3538528622068949E-2"/>
              <c:y val="8.45062452481106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nextTo"/>
        <c:spPr>
          <a:noFill/>
          <a:ln cap="flat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94040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  <cx:data id="1">
      <cx:numDim type="val">
        <cx:f>_xlchart.v1.7</cx:f>
      </cx:numDim>
    </cx:data>
    <cx:data id="2">
      <cx:numDim type="val">
        <cx:f>_xlchart.v1.2</cx:f>
      </cx:numDim>
    </cx:data>
    <cx:data id="3">
      <cx:numDim type="val">
        <cx:f>_xlchart.v1.3</cx:f>
      </cx:numDim>
    </cx:data>
    <cx:data id="4">
      <cx:numDim type="val">
        <cx:f>_xlchart.v1.4</cx:f>
      </cx:numDim>
    </cx:data>
    <cx:data id="5">
      <cx:numDim type="val">
        <cx:f>_xlchart.v1.5</cx:f>
      </cx:numDim>
    </cx:data>
  </cx:chartData>
  <cx:chart>
    <cx:title pos="t" align="ctr" overlay="0">
      <cx:tx>
        <cx:txData>
          <cx:v>Box and Whisker Plot for Outliers' Analysis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 and Whisker Plot for Outliers' Analysis</a:t>
          </a:r>
        </a:p>
      </cx:txPr>
    </cx:title>
    <cx:plotArea>
      <cx:plotAreaRegion>
        <cx:series layoutId="boxWhisker" uniqueId="{F617FF60-DBE8-43E2-AA2E-A13DA555FD67}" formatIdx="0"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CD80-4458-83E8-E1EBB8EA1399}" formatIdx="1">
          <cx:dataId val="1"/>
          <cx:layoutPr>
            <cx:statistics quartileMethod="exclusive"/>
          </cx:layoutPr>
        </cx:series>
        <cx:series layoutId="boxWhisker" uniqueId="{00000003-CD80-4458-83E8-E1EBB8EA1399}">
          <cx:dataId val="2"/>
          <cx:layoutPr>
            <cx:statistics quartileMethod="exclusive"/>
          </cx:layoutPr>
        </cx:series>
        <cx:series layoutId="boxWhisker" uniqueId="{00000004-CD80-4458-83E8-E1EBB8EA1399}">
          <cx:dataId val="3"/>
          <cx:layoutPr>
            <cx:statistics quartileMethod="exclusive"/>
          </cx:layoutPr>
        </cx:series>
        <cx:series layoutId="boxWhisker" uniqueId="{00000000-D644-4B3F-ABA9-DCE72128A733}">
          <cx:tx>
            <cx:txData>
              <cx:f>_xlchart.v1.0</cx:f>
              <cx:v>SMA Sasobit LMLC</cx:v>
            </cx:txData>
          </cx:tx>
          <cx:dataId val="4"/>
          <cx:layoutPr>
            <cx:statistics quartileMethod="exclusive"/>
          </cx:layoutPr>
        </cx:series>
        <cx:series layoutId="boxWhisker" uniqueId="{00000000-D01C-4F9F-B1A8-A1F064ACB2BA}">
          <cx:tx>
            <cx:txData>
              <cx:f>_xlchart.v1.1</cx:f>
              <cx:v>SMA GNP LMLC</cx:v>
            </cx:txData>
          </cx:tx>
          <cx:dataId val="5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730388</xdr:colOff>
      <xdr:row>37</xdr:row>
      <xdr:rowOff>184785</xdr:rowOff>
    </xdr:from>
    <xdr:to>
      <xdr:col>16</xdr:col>
      <xdr:colOff>197272</xdr:colOff>
      <xdr:row>59</xdr:row>
      <xdr:rowOff>61878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530D259-1D40-4AE8-B77A-924DDFC5C9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50388" y="7646035"/>
              <a:ext cx="7220234" cy="42077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145381</xdr:colOff>
      <xdr:row>10</xdr:row>
      <xdr:rowOff>127034</xdr:rowOff>
    </xdr:from>
    <xdr:to>
      <xdr:col>27</xdr:col>
      <xdr:colOff>243921</xdr:colOff>
      <xdr:row>28</xdr:row>
      <xdr:rowOff>173327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00F609-6208-73C9-32CD-D55316C5E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454670</xdr:colOff>
      <xdr:row>9</xdr:row>
      <xdr:rowOff>145586</xdr:rowOff>
    </xdr:from>
    <xdr:to>
      <xdr:col>34</xdr:col>
      <xdr:colOff>586914</xdr:colOff>
      <xdr:row>39</xdr:row>
      <xdr:rowOff>111932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3DC7A68-EB19-87DA-4693-C45593785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1357746</xdr:colOff>
      <xdr:row>22</xdr:row>
      <xdr:rowOff>83127</xdr:rowOff>
    </xdr:from>
    <xdr:to>
      <xdr:col>15</xdr:col>
      <xdr:colOff>321664</xdr:colOff>
      <xdr:row>43</xdr:row>
      <xdr:rowOff>55418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AAB98C9-85F6-B36C-922F-70EE546A6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1346" y="4350327"/>
          <a:ext cx="7627338" cy="4045527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0.30825</cdr:x>
      <cdr:y>0.51851</cdr:y>
    </cdr:from>
    <cdr:to>
      <cdr:x>0.39098</cdr:x>
      <cdr:y>0.60945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688BB59-DC52-BAD4-ACE1-3AAA3BF9FD8E}"/>
            </a:ext>
          </a:extLst>
        </cdr:cNvPr>
        <cdr:cNvSpPr txBox="1"/>
      </cdr:nvSpPr>
      <cdr:spPr>
        <a:xfrm xmlns:a="http://schemas.openxmlformats.org/drawingml/2006/main">
          <a:off x="3378406" y="3216187"/>
          <a:ext cx="906714" cy="564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3200" b="1"/>
            <a:t>B</a:t>
          </a:r>
        </a:p>
      </cdr:txBody>
    </cdr:sp>
  </cdr:relSizeAnchor>
  <cdr:relSizeAnchor xmlns:cdr="http://schemas.openxmlformats.org/drawingml/2006/chartDrawing">
    <cdr:from>
      <cdr:x>0.74167</cdr:x>
      <cdr:y>0.66492</cdr:y>
    </cdr:from>
    <cdr:to>
      <cdr:x>0.82439</cdr:x>
      <cdr:y>0.75586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E0ECD12-7CE1-00B7-0BB5-0E2403F134FC}"/>
            </a:ext>
          </a:extLst>
        </cdr:cNvPr>
        <cdr:cNvSpPr txBox="1"/>
      </cdr:nvSpPr>
      <cdr:spPr>
        <a:xfrm xmlns:a="http://schemas.openxmlformats.org/drawingml/2006/main">
          <a:off x="8128648" y="4124375"/>
          <a:ext cx="906604" cy="564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3200" b="1"/>
            <a:t>B</a:t>
          </a:r>
        </a:p>
      </cdr:txBody>
    </cdr:sp>
  </cdr:relSizeAnchor>
  <cdr:relSizeAnchor xmlns:cdr="http://schemas.openxmlformats.org/drawingml/2006/chartDrawing">
    <cdr:from>
      <cdr:x>0.52437</cdr:x>
      <cdr:y>0.16872</cdr:y>
    </cdr:from>
    <cdr:to>
      <cdr:x>0.60709</cdr:x>
      <cdr:y>0.25966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E0ECD12-7CE1-00B7-0BB5-0E2403F134FC}"/>
            </a:ext>
          </a:extLst>
        </cdr:cNvPr>
        <cdr:cNvSpPr txBox="1"/>
      </cdr:nvSpPr>
      <cdr:spPr>
        <a:xfrm xmlns:a="http://schemas.openxmlformats.org/drawingml/2006/main">
          <a:off x="5745092" y="1046241"/>
          <a:ext cx="906289" cy="563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3200" b="1"/>
            <a:t>A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005C-7318-405F-A4BF-6E4187474CDC}">
  <dimension ref="A1:AD39"/>
  <sheetViews>
    <sheetView zoomScale="96" zoomScaleNormal="96" workbookViewId="0">
      <selection activeCell="K35" sqref="K35"/>
    </sheetView>
  </sheetViews>
  <sheetFormatPr defaultColWidth="8.81640625" defaultRowHeight="15.5" x14ac:dyDescent="0.35"/>
  <cols>
    <col min="1" max="1" width="17.7265625" style="1" bestFit="1" customWidth="1"/>
    <col min="2" max="2" width="10.26953125" style="1" bestFit="1" customWidth="1"/>
    <col min="3" max="3" width="13.81640625" style="1" bestFit="1" customWidth="1"/>
    <col min="4" max="4" width="15" style="1" bestFit="1" customWidth="1"/>
    <col min="5" max="5" width="20.54296875" style="1" bestFit="1" customWidth="1"/>
    <col min="6" max="6" width="9.26953125" style="1" customWidth="1"/>
    <col min="7" max="7" width="13.26953125" style="1" customWidth="1"/>
    <col min="8" max="8" width="9.1796875" style="1" bestFit="1" customWidth="1"/>
    <col min="9" max="9" width="18.1796875" style="1" customWidth="1"/>
    <col min="10" max="10" width="11" style="1" bestFit="1" customWidth="1"/>
    <col min="11" max="11" width="12" style="1" bestFit="1" customWidth="1"/>
    <col min="12" max="12" width="16.26953125" style="1" bestFit="1" customWidth="1"/>
    <col min="13" max="13" width="16.7265625" style="1" customWidth="1"/>
    <col min="14" max="14" width="19.1796875" style="1" customWidth="1"/>
    <col min="15" max="17" width="8.81640625" style="1"/>
    <col min="18" max="18" width="30.453125" style="1" bestFit="1" customWidth="1"/>
    <col min="19" max="19" width="13.81640625" style="1" bestFit="1" customWidth="1"/>
    <col min="20" max="16384" width="8.81640625" style="1"/>
  </cols>
  <sheetData>
    <row r="1" spans="1:20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P1" s="1">
        <v>11.869079681726182</v>
      </c>
      <c r="Q1" s="1">
        <v>0.43560974371369005</v>
      </c>
    </row>
    <row r="2" spans="1:20" x14ac:dyDescent="0.35">
      <c r="A2" s="17" t="s">
        <v>14</v>
      </c>
      <c r="B2" s="2" t="s">
        <v>15</v>
      </c>
      <c r="C2" s="2">
        <v>6.8</v>
      </c>
      <c r="D2" s="10">
        <v>9.3800000000000008</v>
      </c>
      <c r="E2" s="2">
        <v>7899</v>
      </c>
      <c r="F2" s="2">
        <v>646.1</v>
      </c>
      <c r="G2" s="4">
        <f>F2*0.145038</f>
        <v>93.709051799999997</v>
      </c>
      <c r="H2" s="4">
        <v>258.2</v>
      </c>
      <c r="I2" s="14">
        <f>AVERAGE(H2:H7)</f>
        <v>258.12</v>
      </c>
      <c r="J2" s="14">
        <f>STDEV(H2:H7)</f>
        <v>68.101823764125456</v>
      </c>
      <c r="K2" s="14">
        <f>SUM(J2/I2)*100</f>
        <v>26.383784194996689</v>
      </c>
      <c r="L2" s="14">
        <f>AVERAGE(H2,H3,H7)</f>
        <v>238.29999999999998</v>
      </c>
      <c r="M2" s="14">
        <f>STDEV(H2,H3,H7)</f>
        <v>24.172505041885909</v>
      </c>
      <c r="N2" s="14">
        <f>SUM(M2/L2)*100</f>
        <v>10.14372851107256</v>
      </c>
      <c r="R2" s="3" t="s">
        <v>0</v>
      </c>
      <c r="S2" s="1" t="s">
        <v>16</v>
      </c>
      <c r="T2" s="1" t="s">
        <v>17</v>
      </c>
    </row>
    <row r="3" spans="1:20" x14ac:dyDescent="0.35">
      <c r="A3" s="18"/>
      <c r="B3" s="2" t="s">
        <v>18</v>
      </c>
      <c r="C3" s="2">
        <v>7</v>
      </c>
      <c r="D3" s="10">
        <v>9.01</v>
      </c>
      <c r="E3" s="2">
        <v>7335</v>
      </c>
      <c r="F3" s="2">
        <v>617.9</v>
      </c>
      <c r="G3" s="4">
        <f>F3*0.145038</f>
        <v>89.618980199999996</v>
      </c>
      <c r="H3" s="4">
        <v>245.3</v>
      </c>
      <c r="I3" s="15"/>
      <c r="J3" s="15"/>
      <c r="K3" s="15"/>
      <c r="L3" s="15"/>
      <c r="M3" s="15"/>
      <c r="N3" s="15"/>
      <c r="R3" s="1" t="s">
        <v>19</v>
      </c>
      <c r="S3" s="7">
        <v>11.8691</v>
      </c>
      <c r="T3" s="7">
        <v>0.44</v>
      </c>
    </row>
    <row r="4" spans="1:20" x14ac:dyDescent="0.35">
      <c r="A4" s="18"/>
      <c r="B4" s="2" t="s">
        <v>20</v>
      </c>
      <c r="C4" s="2">
        <v>6.5</v>
      </c>
      <c r="D4" s="10">
        <v>9.23</v>
      </c>
      <c r="E4" s="2">
        <v>6963</v>
      </c>
      <c r="F4" s="2">
        <v>633.9</v>
      </c>
      <c r="G4" s="4">
        <f t="shared" ref="G4:G17" si="0">F4*0.145038</f>
        <v>91.939588200000003</v>
      </c>
      <c r="H4" s="4">
        <v>164.8</v>
      </c>
      <c r="I4" s="15"/>
      <c r="J4" s="15"/>
      <c r="K4" s="15"/>
      <c r="L4" s="15"/>
      <c r="M4" s="15"/>
      <c r="N4" s="15"/>
      <c r="R4" s="1" t="s">
        <v>21</v>
      </c>
      <c r="S4" s="7">
        <v>13.968999999999999</v>
      </c>
      <c r="T4" s="7">
        <v>0.44</v>
      </c>
    </row>
    <row r="5" spans="1:20" x14ac:dyDescent="0.35">
      <c r="A5" s="18"/>
      <c r="B5" s="2" t="s">
        <v>22</v>
      </c>
      <c r="C5" s="2">
        <v>6.8</v>
      </c>
      <c r="D5" s="10">
        <v>8.23</v>
      </c>
      <c r="E5" s="2">
        <v>7785</v>
      </c>
      <c r="F5" s="2">
        <v>563.4</v>
      </c>
      <c r="G5" s="4">
        <f t="shared" si="0"/>
        <v>81.714409199999992</v>
      </c>
      <c r="H5" s="4">
        <v>349.72</v>
      </c>
      <c r="I5" s="15"/>
      <c r="J5" s="15"/>
      <c r="K5" s="15"/>
      <c r="L5" s="15"/>
      <c r="M5" s="15"/>
      <c r="N5" s="15"/>
      <c r="R5" s="1" t="s">
        <v>23</v>
      </c>
      <c r="S5" s="7">
        <v>14.8325</v>
      </c>
      <c r="T5" s="7">
        <v>0.51</v>
      </c>
    </row>
    <row r="6" spans="1:20" x14ac:dyDescent="0.35">
      <c r="A6" s="18"/>
      <c r="B6" s="2" t="s">
        <v>24</v>
      </c>
      <c r="C6" s="2">
        <v>6.6</v>
      </c>
      <c r="D6" s="10">
        <v>8.64</v>
      </c>
      <c r="E6" s="2">
        <v>8215</v>
      </c>
      <c r="F6" s="2">
        <v>591.29999999999995</v>
      </c>
      <c r="G6" s="4">
        <f t="shared" si="0"/>
        <v>85.760969399999993</v>
      </c>
      <c r="H6" s="4">
        <v>319.3</v>
      </c>
      <c r="I6" s="15"/>
      <c r="J6" s="15"/>
      <c r="K6" s="15"/>
      <c r="L6" s="15"/>
      <c r="M6" s="15"/>
      <c r="N6" s="15"/>
      <c r="R6" s="1" t="s">
        <v>25</v>
      </c>
      <c r="S6" s="7">
        <v>12.532500000000001</v>
      </c>
      <c r="T6" s="7">
        <v>0.8</v>
      </c>
    </row>
    <row r="7" spans="1:20" x14ac:dyDescent="0.35">
      <c r="A7" s="19"/>
      <c r="B7" s="5" t="s">
        <v>26</v>
      </c>
      <c r="C7" s="5">
        <v>7</v>
      </c>
      <c r="D7" s="11">
        <v>9.36</v>
      </c>
      <c r="E7" s="5">
        <v>7324</v>
      </c>
      <c r="F7" s="5">
        <v>640.79999999999995</v>
      </c>
      <c r="G7" s="6">
        <f t="shared" si="0"/>
        <v>92.9403504</v>
      </c>
      <c r="H7" s="6">
        <v>211.4</v>
      </c>
      <c r="I7" s="16"/>
      <c r="J7" s="16"/>
      <c r="K7" s="16"/>
      <c r="L7" s="16"/>
      <c r="M7" s="16"/>
      <c r="N7" s="16"/>
      <c r="P7" s="1">
        <v>13.969021694376119</v>
      </c>
      <c r="Q7" s="1">
        <v>0.44284825429339814</v>
      </c>
      <c r="R7" s="1" t="s">
        <v>27</v>
      </c>
      <c r="S7" s="7">
        <v>12.233499999999999</v>
      </c>
      <c r="T7" s="7">
        <v>1.07</v>
      </c>
    </row>
    <row r="8" spans="1:20" ht="15.65" customHeight="1" x14ac:dyDescent="0.35">
      <c r="A8" s="17" t="s">
        <v>28</v>
      </c>
      <c r="B8" s="2" t="s">
        <v>29</v>
      </c>
      <c r="C8" s="2">
        <v>7</v>
      </c>
      <c r="D8" s="10">
        <v>13.05</v>
      </c>
      <c r="E8" s="2">
        <v>12846</v>
      </c>
      <c r="F8" s="2">
        <v>893.3</v>
      </c>
      <c r="G8" s="4">
        <f t="shared" si="0"/>
        <v>129.5624454</v>
      </c>
      <c r="H8" s="4">
        <v>358</v>
      </c>
      <c r="I8" s="14">
        <f>AVERAGE(H8:H10)</f>
        <v>369.90000000000003</v>
      </c>
      <c r="J8" s="14">
        <f>STDEV(H8:H12)</f>
        <v>11.611632098891175</v>
      </c>
      <c r="K8" s="14">
        <f>SUM(J8/I8)*100</f>
        <v>3.139127358445843</v>
      </c>
      <c r="L8" s="14">
        <f>AVERAGE(H8:H10)</f>
        <v>369.90000000000003</v>
      </c>
      <c r="M8" s="14">
        <f>STDEV(H8:H10)</f>
        <v>11.611632098891175</v>
      </c>
      <c r="N8" s="14">
        <f>SUM(M8/L8)*100</f>
        <v>3.139127358445843</v>
      </c>
      <c r="R8" s="1" t="s">
        <v>30</v>
      </c>
      <c r="S8" s="7">
        <v>15.498100000000001</v>
      </c>
      <c r="T8" s="7">
        <v>0.34</v>
      </c>
    </row>
    <row r="9" spans="1:20" ht="15.65" customHeight="1" x14ac:dyDescent="0.35">
      <c r="A9" s="18"/>
      <c r="B9" s="2" t="s">
        <v>31</v>
      </c>
      <c r="C9" s="2">
        <v>7.2</v>
      </c>
      <c r="D9" s="10">
        <v>6.91</v>
      </c>
      <c r="E9" s="2">
        <v>6644</v>
      </c>
      <c r="F9" s="2">
        <v>472.8</v>
      </c>
      <c r="G9" s="4">
        <f t="shared" si="0"/>
        <v>68.573966400000003</v>
      </c>
      <c r="H9" s="4">
        <v>381.2</v>
      </c>
      <c r="I9" s="15"/>
      <c r="J9" s="15"/>
      <c r="K9" s="15"/>
      <c r="L9" s="15"/>
      <c r="M9" s="15"/>
      <c r="N9" s="15"/>
      <c r="R9" s="1" t="s">
        <v>32</v>
      </c>
      <c r="S9" s="9">
        <v>7.34</v>
      </c>
      <c r="T9" s="9">
        <v>0.48</v>
      </c>
    </row>
    <row r="10" spans="1:20" ht="15.65" customHeight="1" x14ac:dyDescent="0.35">
      <c r="A10" s="18"/>
      <c r="B10" s="2" t="s">
        <v>33</v>
      </c>
      <c r="C10" s="2">
        <v>7.5</v>
      </c>
      <c r="D10" s="10">
        <v>6.92</v>
      </c>
      <c r="E10" s="2">
        <v>6396</v>
      </c>
      <c r="F10" s="2">
        <v>473.8</v>
      </c>
      <c r="G10" s="4">
        <f t="shared" si="0"/>
        <v>68.719004400000003</v>
      </c>
      <c r="H10" s="4">
        <v>370.5</v>
      </c>
      <c r="I10" s="15"/>
      <c r="J10" s="15"/>
      <c r="K10" s="15"/>
      <c r="L10" s="15"/>
      <c r="M10" s="15"/>
      <c r="N10" s="15"/>
    </row>
    <row r="11" spans="1:20" ht="15.65" customHeight="1" x14ac:dyDescent="0.35">
      <c r="A11" s="18"/>
      <c r="B11" s="2"/>
      <c r="C11" s="2"/>
      <c r="D11" s="10"/>
      <c r="E11" s="2"/>
      <c r="F11" s="2"/>
      <c r="G11" s="4">
        <f t="shared" si="0"/>
        <v>0</v>
      </c>
      <c r="H11" s="4"/>
      <c r="I11" s="15"/>
      <c r="J11" s="15"/>
      <c r="K11" s="15"/>
      <c r="L11" s="15"/>
      <c r="M11" s="15"/>
      <c r="N11" s="15"/>
    </row>
    <row r="12" spans="1:20" ht="15.65" customHeight="1" x14ac:dyDescent="0.35">
      <c r="A12" s="19"/>
      <c r="B12" s="2"/>
      <c r="C12" s="2"/>
      <c r="D12" s="10"/>
      <c r="E12" s="2"/>
      <c r="F12" s="2"/>
      <c r="G12" s="4">
        <f t="shared" si="0"/>
        <v>0</v>
      </c>
      <c r="H12" s="4"/>
      <c r="I12" s="16"/>
      <c r="J12" s="16"/>
      <c r="K12" s="16"/>
      <c r="L12" s="16"/>
      <c r="M12" s="16"/>
      <c r="N12" s="16"/>
      <c r="P12" s="1">
        <v>14.832546142857</v>
      </c>
      <c r="Q12" s="1">
        <v>0.50581248358193176</v>
      </c>
    </row>
    <row r="13" spans="1:20" x14ac:dyDescent="0.35">
      <c r="A13" s="17" t="s">
        <v>34</v>
      </c>
      <c r="B13" s="2" t="s">
        <v>35</v>
      </c>
      <c r="C13" s="2">
        <v>7.4</v>
      </c>
      <c r="D13" s="10">
        <v>10.35</v>
      </c>
      <c r="E13" s="2">
        <v>10284</v>
      </c>
      <c r="F13" s="2">
        <v>708.2</v>
      </c>
      <c r="G13" s="4">
        <f t="shared" si="0"/>
        <v>102.71591160000001</v>
      </c>
      <c r="H13" s="4">
        <v>444.1</v>
      </c>
      <c r="I13" s="14">
        <f>AVERAGE(H13:H17)</f>
        <v>468.5</v>
      </c>
      <c r="J13" s="14">
        <f>STDEV(H13:H17)</f>
        <v>53.729693838695937</v>
      </c>
      <c r="K13" s="14">
        <f>SUM(J13/I13)*100</f>
        <v>11.468451192891342</v>
      </c>
      <c r="L13" s="14">
        <f>AVERAGE(H13:H15)</f>
        <v>468.5</v>
      </c>
      <c r="M13" s="14">
        <f>STDEV(H13:H15)</f>
        <v>53.729693838695937</v>
      </c>
      <c r="N13" s="14">
        <f>SUM(M13/L13)*100</f>
        <v>11.468451192891342</v>
      </c>
    </row>
    <row r="14" spans="1:20" x14ac:dyDescent="0.35">
      <c r="A14" s="18"/>
      <c r="B14" s="2" t="s">
        <v>36</v>
      </c>
      <c r="C14" s="2">
        <v>7.3</v>
      </c>
      <c r="D14" s="10">
        <v>10.43</v>
      </c>
      <c r="E14" s="2">
        <v>10411</v>
      </c>
      <c r="F14" s="2">
        <v>714</v>
      </c>
      <c r="G14" s="4">
        <f t="shared" si="0"/>
        <v>103.557132</v>
      </c>
      <c r="H14" s="4">
        <v>431.3</v>
      </c>
      <c r="I14" s="15"/>
      <c r="J14" s="15"/>
      <c r="K14" s="15"/>
      <c r="L14" s="15"/>
      <c r="M14" s="15"/>
      <c r="N14" s="15"/>
    </row>
    <row r="15" spans="1:20" x14ac:dyDescent="0.35">
      <c r="A15" s="18"/>
      <c r="B15" s="2" t="s">
        <v>37</v>
      </c>
      <c r="C15" s="2">
        <v>7.4</v>
      </c>
      <c r="D15" s="10">
        <v>9.6999999999999993</v>
      </c>
      <c r="E15" s="2">
        <v>10241</v>
      </c>
      <c r="F15" s="2">
        <v>664.2</v>
      </c>
      <c r="G15" s="4">
        <f t="shared" si="0"/>
        <v>96.334239600000004</v>
      </c>
      <c r="H15" s="4">
        <v>530.1</v>
      </c>
      <c r="I15" s="15"/>
      <c r="J15" s="15"/>
      <c r="K15" s="15"/>
      <c r="L15" s="15"/>
      <c r="M15" s="15"/>
      <c r="N15" s="15"/>
    </row>
    <row r="16" spans="1:20" x14ac:dyDescent="0.35">
      <c r="A16" s="18"/>
      <c r="B16" s="2"/>
      <c r="C16" s="2"/>
      <c r="D16" s="10"/>
      <c r="E16" s="2"/>
      <c r="F16" s="2"/>
      <c r="G16" s="4">
        <f t="shared" si="0"/>
        <v>0</v>
      </c>
      <c r="H16" s="4"/>
      <c r="I16" s="15"/>
      <c r="J16" s="15"/>
      <c r="K16" s="15"/>
      <c r="L16" s="15"/>
      <c r="M16" s="15"/>
      <c r="N16" s="15"/>
    </row>
    <row r="17" spans="1:17" x14ac:dyDescent="0.35">
      <c r="A17" s="19"/>
      <c r="B17" s="2"/>
      <c r="C17" s="2"/>
      <c r="D17" s="10"/>
      <c r="E17" s="2"/>
      <c r="F17" s="2"/>
      <c r="G17" s="4">
        <f t="shared" si="0"/>
        <v>0</v>
      </c>
      <c r="H17" s="4"/>
      <c r="I17" s="16"/>
      <c r="J17" s="16"/>
      <c r="K17" s="16"/>
      <c r="L17" s="16"/>
      <c r="M17" s="16"/>
      <c r="N17" s="16"/>
      <c r="P17" s="1">
        <v>12.53247036046786</v>
      </c>
      <c r="Q17" s="1">
        <v>0.80104106218945481</v>
      </c>
    </row>
    <row r="18" spans="1:17" x14ac:dyDescent="0.35">
      <c r="A18" s="17" t="s">
        <v>25</v>
      </c>
      <c r="B18" s="2" t="s">
        <v>15</v>
      </c>
      <c r="C18" s="4"/>
      <c r="D18" s="10"/>
      <c r="E18" s="2"/>
      <c r="F18" s="2"/>
      <c r="G18" s="4"/>
      <c r="H18" s="4"/>
      <c r="I18" s="14">
        <f>AVERAGE(H18:H22)</f>
        <v>311.375</v>
      </c>
      <c r="J18" s="14">
        <f>STDEV(H18:H22)</f>
        <v>121.80244592508534</v>
      </c>
      <c r="K18" s="14">
        <f>SUM(J18/I18)*100</f>
        <v>39.117606077907773</v>
      </c>
      <c r="L18" s="14">
        <f>AVERAGE(H19,H20,H22)</f>
        <v>253.96666666666667</v>
      </c>
      <c r="M18" s="14">
        <f>STDEV(H19,H20,H22)</f>
        <v>49.794109424040549</v>
      </c>
      <c r="N18" s="14">
        <f>SUM(M18/L18)*100</f>
        <v>19.606553126673006</v>
      </c>
    </row>
    <row r="19" spans="1:17" x14ac:dyDescent="0.35">
      <c r="A19" s="18"/>
      <c r="B19" s="2" t="s">
        <v>18</v>
      </c>
      <c r="C19" s="4">
        <v>7.2</v>
      </c>
      <c r="D19" s="10">
        <v>11.82</v>
      </c>
      <c r="E19" s="2">
        <v>9844</v>
      </c>
      <c r="F19" s="2">
        <v>808.8</v>
      </c>
      <c r="G19" s="4">
        <f t="shared" ref="G19:G32" si="1">F19*0.145038</f>
        <v>117.3067344</v>
      </c>
      <c r="H19" s="4">
        <v>257.5</v>
      </c>
      <c r="I19" s="15"/>
      <c r="J19" s="15"/>
      <c r="K19" s="15"/>
      <c r="L19" s="15"/>
      <c r="M19" s="15"/>
      <c r="N19" s="15"/>
    </row>
    <row r="20" spans="1:17" x14ac:dyDescent="0.35">
      <c r="A20" s="18"/>
      <c r="B20" s="2" t="s">
        <v>20</v>
      </c>
      <c r="C20" s="4">
        <v>7.4</v>
      </c>
      <c r="D20" s="10">
        <v>9.5299999999999994</v>
      </c>
      <c r="E20" s="2">
        <v>8780</v>
      </c>
      <c r="F20" s="2">
        <v>652.5</v>
      </c>
      <c r="G20" s="4">
        <f t="shared" si="1"/>
        <v>94.637294999999995</v>
      </c>
      <c r="H20" s="4">
        <v>301.89999999999998</v>
      </c>
      <c r="I20" s="15"/>
      <c r="J20" s="15"/>
      <c r="K20" s="15"/>
      <c r="L20" s="15"/>
      <c r="M20" s="15"/>
      <c r="N20" s="15"/>
    </row>
    <row r="21" spans="1:17" x14ac:dyDescent="0.35">
      <c r="A21" s="18"/>
      <c r="B21" s="2" t="s">
        <v>22</v>
      </c>
      <c r="C21" s="4">
        <v>7.3</v>
      </c>
      <c r="D21" s="10">
        <v>9.15</v>
      </c>
      <c r="E21" s="2">
        <v>10747</v>
      </c>
      <c r="F21" s="2">
        <v>626.70000000000005</v>
      </c>
      <c r="G21" s="4">
        <f t="shared" si="1"/>
        <v>90.895314600000006</v>
      </c>
      <c r="H21" s="4">
        <v>483.6</v>
      </c>
      <c r="I21" s="15"/>
      <c r="J21" s="15"/>
      <c r="K21" s="15"/>
      <c r="L21" s="15"/>
      <c r="M21" s="15"/>
      <c r="N21" s="15"/>
    </row>
    <row r="22" spans="1:17" x14ac:dyDescent="0.35">
      <c r="A22" s="19"/>
      <c r="B22" s="2" t="s">
        <v>24</v>
      </c>
      <c r="C22" s="4">
        <v>7.3</v>
      </c>
      <c r="D22" s="10">
        <v>10.210000000000001</v>
      </c>
      <c r="E22" s="2">
        <v>8381</v>
      </c>
      <c r="F22" s="2">
        <v>698.9</v>
      </c>
      <c r="G22" s="4">
        <f t="shared" si="1"/>
        <v>101.3670582</v>
      </c>
      <c r="H22" s="4">
        <v>202.5</v>
      </c>
      <c r="I22" s="16"/>
      <c r="J22" s="16"/>
      <c r="K22" s="16"/>
      <c r="L22" s="16"/>
      <c r="M22" s="16"/>
      <c r="N22" s="16"/>
      <c r="P22" s="1">
        <v>12.233480203198965</v>
      </c>
      <c r="Q22" s="1">
        <v>1.0749357969954236</v>
      </c>
    </row>
    <row r="23" spans="1:17" x14ac:dyDescent="0.35">
      <c r="A23" s="17" t="s">
        <v>27</v>
      </c>
      <c r="B23" s="2" t="s">
        <v>35</v>
      </c>
      <c r="C23" s="4">
        <v>7.3</v>
      </c>
      <c r="D23" s="10">
        <v>11.1</v>
      </c>
      <c r="E23" s="2">
        <v>9878</v>
      </c>
      <c r="F23" s="2">
        <v>759.8</v>
      </c>
      <c r="G23" s="4">
        <f t="shared" si="1"/>
        <v>110.19987239999999</v>
      </c>
      <c r="H23" s="4">
        <v>311.72000000000003</v>
      </c>
      <c r="I23" s="14">
        <f>AVERAGE(H23:H27)</f>
        <v>259.40500000000003</v>
      </c>
      <c r="J23" s="14">
        <f>STDEV(H23:H27)</f>
        <v>73.984582515548368</v>
      </c>
      <c r="K23" s="14">
        <f>SUM(J23/I23)*100</f>
        <v>28.52087759123701</v>
      </c>
      <c r="L23" s="14">
        <f>AVERAGE(H23:H24)</f>
        <v>259.40500000000003</v>
      </c>
      <c r="M23" s="14">
        <f>STDEV(H23:H27)</f>
        <v>73.984582515548368</v>
      </c>
      <c r="N23" s="14">
        <f>SUM(M23/L23)*100</f>
        <v>28.52087759123701</v>
      </c>
    </row>
    <row r="24" spans="1:17" x14ac:dyDescent="0.35">
      <c r="A24" s="18"/>
      <c r="B24" s="2" t="s">
        <v>36</v>
      </c>
      <c r="C24" s="4">
        <v>7.4</v>
      </c>
      <c r="D24" s="10">
        <v>11.573</v>
      </c>
      <c r="E24" s="2">
        <v>9094</v>
      </c>
      <c r="F24" s="2">
        <v>792.2</v>
      </c>
      <c r="G24" s="4">
        <f t="shared" si="1"/>
        <v>114.8991036</v>
      </c>
      <c r="H24" s="4">
        <v>207.09</v>
      </c>
      <c r="I24" s="15"/>
      <c r="J24" s="15"/>
      <c r="K24" s="15"/>
      <c r="L24" s="15"/>
      <c r="M24" s="15"/>
      <c r="N24" s="15"/>
    </row>
    <row r="25" spans="1:17" x14ac:dyDescent="0.35">
      <c r="A25" s="18"/>
      <c r="B25" s="2"/>
      <c r="C25" s="4"/>
      <c r="D25" s="10"/>
      <c r="E25" s="2"/>
      <c r="F25" s="2"/>
      <c r="G25" s="4">
        <f t="shared" si="1"/>
        <v>0</v>
      </c>
      <c r="H25" s="2"/>
      <c r="I25" s="15"/>
      <c r="J25" s="15"/>
      <c r="K25" s="15"/>
      <c r="L25" s="15"/>
      <c r="M25" s="15"/>
      <c r="N25" s="15"/>
    </row>
    <row r="26" spans="1:17" x14ac:dyDescent="0.35">
      <c r="A26" s="18"/>
      <c r="B26" s="2"/>
      <c r="C26" s="4"/>
      <c r="D26" s="10"/>
      <c r="E26" s="2"/>
      <c r="F26" s="2"/>
      <c r="G26" s="4">
        <f t="shared" si="1"/>
        <v>0</v>
      </c>
      <c r="H26" s="2"/>
      <c r="I26" s="15"/>
      <c r="J26" s="15"/>
      <c r="K26" s="15"/>
      <c r="L26" s="15"/>
      <c r="M26" s="15"/>
      <c r="N26" s="15"/>
    </row>
    <row r="27" spans="1:17" x14ac:dyDescent="0.35">
      <c r="A27" s="19"/>
      <c r="B27" s="2"/>
      <c r="C27" s="4"/>
      <c r="D27" s="10"/>
      <c r="E27" s="2"/>
      <c r="F27" s="2"/>
      <c r="G27" s="4">
        <f t="shared" si="1"/>
        <v>0</v>
      </c>
      <c r="H27" s="2"/>
      <c r="I27" s="16"/>
      <c r="J27" s="16"/>
      <c r="K27" s="16"/>
      <c r="L27" s="16"/>
      <c r="M27" s="16"/>
      <c r="N27" s="16"/>
      <c r="P27" s="1">
        <v>15.498093695452697</v>
      </c>
      <c r="Q27" s="1">
        <v>0.34227575255635428</v>
      </c>
    </row>
    <row r="28" spans="1:17" x14ac:dyDescent="0.35">
      <c r="A28" s="17" t="s">
        <v>30</v>
      </c>
      <c r="B28" s="2" t="s">
        <v>38</v>
      </c>
      <c r="C28" s="4">
        <v>7.5</v>
      </c>
      <c r="D28" s="10">
        <v>10.210000000000001</v>
      </c>
      <c r="E28" s="2">
        <v>10793</v>
      </c>
      <c r="F28" s="2">
        <v>699</v>
      </c>
      <c r="G28" s="4">
        <f t="shared" si="1"/>
        <v>101.381562</v>
      </c>
      <c r="H28" s="4">
        <v>590.9</v>
      </c>
      <c r="I28" s="14">
        <f>AVERAGE(H28:H32)</f>
        <v>506.73333333333335</v>
      </c>
      <c r="J28" s="14">
        <f>STDEV(H28:H32)</f>
        <v>75.164774551204147</v>
      </c>
      <c r="K28" s="14">
        <f>SUM(J28/I28)*100</f>
        <v>14.833201134956745</v>
      </c>
      <c r="L28" s="14">
        <f>AVERAGE(H28:H30)</f>
        <v>506.73333333333335</v>
      </c>
      <c r="M28" s="14">
        <f>STDEV(H28:H32)</f>
        <v>75.164774551204147</v>
      </c>
      <c r="N28" s="14">
        <f>SUM(M28/L28)*100</f>
        <v>14.833201134956745</v>
      </c>
    </row>
    <row r="29" spans="1:17" x14ac:dyDescent="0.35">
      <c r="A29" s="18"/>
      <c r="B29" s="2" t="s">
        <v>39</v>
      </c>
      <c r="C29" s="4">
        <v>7.5</v>
      </c>
      <c r="D29" s="10">
        <v>11.32</v>
      </c>
      <c r="E29" s="2">
        <v>12302</v>
      </c>
      <c r="F29" s="2">
        <v>775</v>
      </c>
      <c r="G29" s="4">
        <f t="shared" si="1"/>
        <v>112.40445</v>
      </c>
      <c r="H29" s="4">
        <v>446.3</v>
      </c>
      <c r="I29" s="15"/>
      <c r="J29" s="15"/>
      <c r="K29" s="15"/>
      <c r="L29" s="15"/>
      <c r="M29" s="15"/>
      <c r="N29" s="15"/>
    </row>
    <row r="30" spans="1:17" x14ac:dyDescent="0.35">
      <c r="A30" s="18"/>
      <c r="B30" s="2" t="s">
        <v>40</v>
      </c>
      <c r="C30" s="4">
        <v>7.4</v>
      </c>
      <c r="D30" s="10">
        <v>10.6</v>
      </c>
      <c r="E30" s="2">
        <v>11029</v>
      </c>
      <c r="F30" s="2">
        <v>725.5</v>
      </c>
      <c r="G30" s="4">
        <f t="shared" si="1"/>
        <v>105.225069</v>
      </c>
      <c r="H30" s="2">
        <v>483</v>
      </c>
      <c r="I30" s="15"/>
      <c r="J30" s="15"/>
      <c r="K30" s="15"/>
      <c r="L30" s="15"/>
      <c r="M30" s="15"/>
      <c r="N30" s="15"/>
    </row>
    <row r="31" spans="1:17" x14ac:dyDescent="0.35">
      <c r="A31" s="18"/>
      <c r="B31" s="2"/>
      <c r="C31" s="4"/>
      <c r="D31" s="10"/>
      <c r="E31" s="2"/>
      <c r="F31" s="2"/>
      <c r="G31" s="4">
        <f t="shared" si="1"/>
        <v>0</v>
      </c>
      <c r="H31" s="2"/>
      <c r="I31" s="15"/>
      <c r="J31" s="15"/>
      <c r="K31" s="15"/>
      <c r="L31" s="15"/>
      <c r="M31" s="15"/>
      <c r="N31" s="15"/>
    </row>
    <row r="32" spans="1:17" ht="22.5" x14ac:dyDescent="0.45">
      <c r="A32" s="19"/>
      <c r="B32" s="2"/>
      <c r="C32" s="4"/>
      <c r="D32" s="10"/>
      <c r="E32" s="2"/>
      <c r="F32" s="2"/>
      <c r="G32" s="4">
        <f t="shared" si="1"/>
        <v>0</v>
      </c>
      <c r="H32" s="2"/>
      <c r="I32" s="16"/>
      <c r="J32" s="16"/>
      <c r="K32" s="16"/>
      <c r="L32" s="16"/>
      <c r="M32" s="16"/>
      <c r="N32" s="16"/>
      <c r="Q32" s="8" t="s">
        <v>41</v>
      </c>
    </row>
    <row r="33" spans="17:30" ht="22.5" x14ac:dyDescent="0.45">
      <c r="Q33" s="8" t="s">
        <v>42</v>
      </c>
      <c r="AC33" s="3" t="s">
        <v>43</v>
      </c>
      <c r="AD33" s="1" t="s">
        <v>44</v>
      </c>
    </row>
    <row r="34" spans="17:30" x14ac:dyDescent="0.35">
      <c r="AC34" s="1" t="s">
        <v>45</v>
      </c>
      <c r="AD34" s="7">
        <v>70</v>
      </c>
    </row>
    <row r="35" spans="17:30" x14ac:dyDescent="0.35">
      <c r="AC35" s="1" t="s">
        <v>45</v>
      </c>
      <c r="AD35" s="7">
        <v>70</v>
      </c>
    </row>
    <row r="36" spans="17:30" x14ac:dyDescent="0.35">
      <c r="AC36" s="1" t="s">
        <v>34</v>
      </c>
      <c r="AD36" s="7">
        <v>70</v>
      </c>
    </row>
    <row r="37" spans="17:30" x14ac:dyDescent="0.35">
      <c r="AC37" s="1" t="s">
        <v>25</v>
      </c>
      <c r="AD37" s="7">
        <v>70</v>
      </c>
    </row>
    <row r="38" spans="17:30" x14ac:dyDescent="0.35">
      <c r="AC38" s="1" t="s">
        <v>27</v>
      </c>
      <c r="AD38" s="7">
        <v>70</v>
      </c>
    </row>
    <row r="39" spans="17:30" x14ac:dyDescent="0.35">
      <c r="AC39" s="1" t="s">
        <v>30</v>
      </c>
      <c r="AD39" s="7">
        <v>70</v>
      </c>
    </row>
  </sheetData>
  <mergeCells count="42">
    <mergeCell ref="N23:N27"/>
    <mergeCell ref="A28:A32"/>
    <mergeCell ref="I28:I32"/>
    <mergeCell ref="J28:J32"/>
    <mergeCell ref="K28:K32"/>
    <mergeCell ref="L28:L32"/>
    <mergeCell ref="M28:M32"/>
    <mergeCell ref="N28:N32"/>
    <mergeCell ref="A23:A27"/>
    <mergeCell ref="I23:I27"/>
    <mergeCell ref="J23:J27"/>
    <mergeCell ref="K23:K27"/>
    <mergeCell ref="L23:L27"/>
    <mergeCell ref="M23:M27"/>
    <mergeCell ref="N13:N17"/>
    <mergeCell ref="A18:A22"/>
    <mergeCell ref="I18:I22"/>
    <mergeCell ref="J18:J22"/>
    <mergeCell ref="K18:K22"/>
    <mergeCell ref="L18:L22"/>
    <mergeCell ref="M18:M22"/>
    <mergeCell ref="N18:N22"/>
    <mergeCell ref="A13:A17"/>
    <mergeCell ref="I13:I17"/>
    <mergeCell ref="J13:J17"/>
    <mergeCell ref="K13:K17"/>
    <mergeCell ref="L13:L17"/>
    <mergeCell ref="M13:M17"/>
    <mergeCell ref="N2:N7"/>
    <mergeCell ref="A8:A12"/>
    <mergeCell ref="I8:I12"/>
    <mergeCell ref="J8:J12"/>
    <mergeCell ref="K8:K12"/>
    <mergeCell ref="L8:L12"/>
    <mergeCell ref="M8:M12"/>
    <mergeCell ref="N8:N12"/>
    <mergeCell ref="A2:A7"/>
    <mergeCell ref="I2:I7"/>
    <mergeCell ref="J2:J7"/>
    <mergeCell ref="K2:K7"/>
    <mergeCell ref="L2:L7"/>
    <mergeCell ref="M2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0760E-9308-479F-829A-50B298F4CC43}">
  <dimension ref="A1:AI22"/>
  <sheetViews>
    <sheetView tabSelected="1" topLeftCell="J1" zoomScale="55" zoomScaleNormal="55" workbookViewId="0">
      <selection activeCell="P2" sqref="P2:P7"/>
    </sheetView>
  </sheetViews>
  <sheetFormatPr defaultColWidth="8.81640625" defaultRowHeight="15.5" x14ac:dyDescent="0.35"/>
  <cols>
    <col min="1" max="1" width="17.7265625" style="1" bestFit="1" customWidth="1"/>
    <col min="2" max="2" width="10.26953125" style="1" bestFit="1" customWidth="1"/>
    <col min="3" max="3" width="13.81640625" style="1" bestFit="1" customWidth="1"/>
    <col min="4" max="4" width="15" style="1" bestFit="1" customWidth="1"/>
    <col min="5" max="6" width="15" style="1" customWidth="1"/>
    <col min="7" max="7" width="20.54296875" style="1" bestFit="1" customWidth="1"/>
    <col min="8" max="8" width="9.26953125" style="1" customWidth="1"/>
    <col min="9" max="9" width="13.26953125" style="1" customWidth="1"/>
    <col min="10" max="10" width="9.1796875" style="1" bestFit="1" customWidth="1"/>
    <col min="11" max="11" width="18.1796875" style="1" customWidth="1"/>
    <col min="12" max="12" width="11" style="1" bestFit="1" customWidth="1"/>
    <col min="13" max="13" width="12" style="1" bestFit="1" customWidth="1"/>
    <col min="14" max="14" width="16.26953125" style="1" bestFit="1" customWidth="1"/>
    <col min="15" max="15" width="16.7265625" style="1" customWidth="1"/>
    <col min="16" max="16" width="19.1796875" style="1" customWidth="1"/>
    <col min="17" max="21" width="8.81640625" style="1"/>
    <col min="22" max="22" width="9.453125" style="1" bestFit="1" customWidth="1"/>
    <col min="23" max="26" width="8.81640625" style="1"/>
    <col min="27" max="27" width="24.7265625" style="1" bestFit="1" customWidth="1"/>
    <col min="28" max="16384" width="8.81640625" style="1"/>
  </cols>
  <sheetData>
    <row r="1" spans="1:3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46</v>
      </c>
      <c r="F1" s="3" t="s">
        <v>47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</row>
    <row r="2" spans="1:35" x14ac:dyDescent="0.35">
      <c r="A2" s="21" t="s">
        <v>48</v>
      </c>
      <c r="B2" s="2"/>
      <c r="C2" s="2"/>
      <c r="D2" s="2">
        <v>27.2</v>
      </c>
      <c r="E2" s="13">
        <v>29390622</v>
      </c>
      <c r="F2" s="13">
        <v>4.0999999999999996</v>
      </c>
      <c r="G2" s="2">
        <v>8825.1</v>
      </c>
      <c r="H2" s="2">
        <v>1861.5</v>
      </c>
      <c r="I2" s="4">
        <v>270</v>
      </c>
      <c r="J2" s="2">
        <v>8.1</v>
      </c>
      <c r="K2" s="20">
        <f>AVERAGE(J2:J4)</f>
        <v>10.899999999999999</v>
      </c>
      <c r="L2" s="20">
        <f>STDEV(J2:J4)</f>
        <v>3.935733730830894</v>
      </c>
      <c r="M2" s="20">
        <f>SUM(L2/K2)*100</f>
        <v>36.10764890670545</v>
      </c>
      <c r="N2" s="20">
        <f>AVERAGE(J2:J4)</f>
        <v>10.899999999999999</v>
      </c>
      <c r="O2" s="20">
        <f>STDEV(J2:J4)</f>
        <v>3.935733730830894</v>
      </c>
      <c r="P2" s="20">
        <f>SUM(O2/N2)*100</f>
        <v>36.10764890670545</v>
      </c>
      <c r="S2" s="22"/>
      <c r="T2" s="22"/>
      <c r="U2" s="22"/>
      <c r="V2" s="22"/>
      <c r="W2" s="22"/>
    </row>
    <row r="3" spans="1:35" x14ac:dyDescent="0.35">
      <c r="A3" s="21"/>
      <c r="B3" s="2"/>
      <c r="C3" s="2"/>
      <c r="D3" s="2">
        <v>25.5</v>
      </c>
      <c r="E3" s="13">
        <v>26111595</v>
      </c>
      <c r="F3" s="13">
        <v>4.0999999999999996</v>
      </c>
      <c r="G3" s="2">
        <v>8734.5</v>
      </c>
      <c r="H3" s="2">
        <v>1748</v>
      </c>
      <c r="I3" s="4">
        <v>253.5</v>
      </c>
      <c r="J3" s="2">
        <v>9.1999999999999993</v>
      </c>
      <c r="K3" s="20"/>
      <c r="L3" s="20"/>
      <c r="M3" s="20"/>
      <c r="N3" s="20"/>
      <c r="O3" s="20"/>
      <c r="P3" s="20"/>
      <c r="S3" s="22"/>
      <c r="T3" s="22"/>
      <c r="U3" s="22"/>
      <c r="V3" s="22"/>
      <c r="W3" s="22"/>
    </row>
    <row r="4" spans="1:35" x14ac:dyDescent="0.35">
      <c r="A4" s="21"/>
      <c r="B4" s="2"/>
      <c r="C4" s="2"/>
      <c r="D4" s="2">
        <v>26.6</v>
      </c>
      <c r="E4" s="13">
        <v>16258426</v>
      </c>
      <c r="F4" s="13">
        <v>4.0999999999999996</v>
      </c>
      <c r="G4" s="2">
        <v>9085.2999999999993</v>
      </c>
      <c r="H4" s="2">
        <v>1820.9</v>
      </c>
      <c r="I4" s="4">
        <v>264.10000000000002</v>
      </c>
      <c r="J4" s="2">
        <v>15.4</v>
      </c>
      <c r="K4" s="20"/>
      <c r="L4" s="20"/>
      <c r="M4" s="20"/>
      <c r="N4" s="20"/>
      <c r="O4" s="20"/>
      <c r="P4" s="20"/>
      <c r="S4" s="22"/>
      <c r="T4" s="22"/>
      <c r="U4" s="22"/>
      <c r="V4" s="22"/>
      <c r="W4" s="22"/>
      <c r="AA4" s="3" t="s">
        <v>0</v>
      </c>
      <c r="AB4" s="1" t="s">
        <v>44</v>
      </c>
      <c r="AC4" s="1" t="s">
        <v>49</v>
      </c>
      <c r="AD4" s="1" t="s">
        <v>50</v>
      </c>
      <c r="AG4" s="3"/>
    </row>
    <row r="5" spans="1:35" x14ac:dyDescent="0.35">
      <c r="A5" s="21"/>
      <c r="B5" s="2"/>
      <c r="C5" s="2"/>
      <c r="D5" s="2"/>
      <c r="E5" s="13"/>
      <c r="F5" s="13"/>
      <c r="G5" s="2"/>
      <c r="H5" s="2"/>
      <c r="I5" s="4"/>
      <c r="J5" s="2"/>
      <c r="K5" s="20"/>
      <c r="L5" s="20"/>
      <c r="M5" s="20"/>
      <c r="N5" s="20"/>
      <c r="O5" s="20"/>
      <c r="P5" s="20"/>
      <c r="S5" s="22"/>
      <c r="T5" s="22"/>
      <c r="U5" s="22"/>
      <c r="V5" s="22"/>
      <c r="W5" s="22"/>
      <c r="AA5" s="1" t="s">
        <v>48</v>
      </c>
      <c r="AB5" s="7">
        <v>10.9</v>
      </c>
      <c r="AC5" s="7">
        <v>3.94</v>
      </c>
      <c r="AD5" s="1">
        <f>AC5*100/AB5</f>
        <v>36.146788990825684</v>
      </c>
      <c r="AH5" s="7"/>
      <c r="AI5" s="12"/>
    </row>
    <row r="6" spans="1:35" x14ac:dyDescent="0.35">
      <c r="A6" s="21"/>
      <c r="B6" s="2"/>
      <c r="C6" s="2"/>
      <c r="D6" s="2"/>
      <c r="E6" s="13"/>
      <c r="F6" s="13"/>
      <c r="G6" s="2"/>
      <c r="H6" s="2"/>
      <c r="I6" s="4"/>
      <c r="J6" s="2"/>
      <c r="K6" s="20"/>
      <c r="L6" s="20"/>
      <c r="M6" s="20"/>
      <c r="N6" s="20"/>
      <c r="O6" s="20"/>
      <c r="P6" s="20"/>
      <c r="S6" s="22"/>
      <c r="T6" s="22"/>
      <c r="U6" s="22"/>
      <c r="V6" s="22"/>
      <c r="W6" s="22"/>
      <c r="AA6" s="1" t="s">
        <v>51</v>
      </c>
      <c r="AB6" s="7">
        <v>28.133333333333336</v>
      </c>
      <c r="AC6" s="7">
        <v>10.119999999999999</v>
      </c>
      <c r="AD6" s="1">
        <f t="shared" ref="AD6:AD7" si="0">AC6*100/AB6</f>
        <v>35.97156398104265</v>
      </c>
      <c r="AH6" s="7"/>
      <c r="AI6" s="12"/>
    </row>
    <row r="7" spans="1:35" x14ac:dyDescent="0.35">
      <c r="A7" s="21"/>
      <c r="B7" s="5"/>
      <c r="C7" s="5"/>
      <c r="D7" s="5"/>
      <c r="E7" s="13"/>
      <c r="F7" s="13"/>
      <c r="G7" s="5"/>
      <c r="H7" s="5"/>
      <c r="I7" s="6"/>
      <c r="J7" s="5"/>
      <c r="K7" s="20"/>
      <c r="L7" s="20"/>
      <c r="M7" s="20"/>
      <c r="N7" s="20"/>
      <c r="O7" s="20"/>
      <c r="P7" s="20"/>
      <c r="S7" s="22"/>
      <c r="T7" s="22"/>
      <c r="U7" s="22"/>
      <c r="V7" s="22"/>
      <c r="W7" s="22"/>
      <c r="AA7" s="1" t="s">
        <v>52</v>
      </c>
      <c r="AB7" s="7">
        <v>4.7699999999999996</v>
      </c>
      <c r="AC7" s="7">
        <v>0.98</v>
      </c>
      <c r="AD7" s="1">
        <f t="shared" si="0"/>
        <v>20.545073375262056</v>
      </c>
      <c r="AH7" s="7"/>
      <c r="AI7" s="12"/>
    </row>
    <row r="8" spans="1:35" ht="15.65" customHeight="1" x14ac:dyDescent="0.35">
      <c r="A8" s="21" t="s">
        <v>51</v>
      </c>
      <c r="B8" s="2"/>
      <c r="C8" s="2"/>
      <c r="D8" s="2">
        <v>14.8</v>
      </c>
      <c r="E8" s="13">
        <v>4930690</v>
      </c>
      <c r="F8" s="13">
        <v>4.3</v>
      </c>
      <c r="G8" s="2">
        <v>6424.6</v>
      </c>
      <c r="H8" s="2">
        <v>1013.6</v>
      </c>
      <c r="I8" s="4">
        <v>147</v>
      </c>
      <c r="J8" s="2">
        <v>37.5</v>
      </c>
      <c r="K8" s="20">
        <f>AVERAGE(J8:J10)</f>
        <v>28.133333333333336</v>
      </c>
      <c r="L8" s="20">
        <f>STDEV(J8:J10)</f>
        <v>10.119453213159959</v>
      </c>
      <c r="M8" s="20">
        <f>SUM(L8/K8)*100</f>
        <v>35.96962042592402</v>
      </c>
      <c r="N8" s="20">
        <f>AVERAGE(J8:J10)</f>
        <v>28.133333333333336</v>
      </c>
      <c r="O8" s="20">
        <f>STDEV(J8:J10)</f>
        <v>10.119453213159959</v>
      </c>
      <c r="P8" s="20">
        <f>SUM(O8/N8)*100</f>
        <v>35.96962042592402</v>
      </c>
      <c r="S8" s="22"/>
      <c r="T8" s="22"/>
      <c r="U8" s="22"/>
      <c r="V8" s="22"/>
      <c r="W8" s="22"/>
      <c r="AB8" s="7"/>
      <c r="AC8" s="7"/>
      <c r="AH8" s="7"/>
      <c r="AI8" s="12"/>
    </row>
    <row r="9" spans="1:35" ht="15.65" customHeight="1" x14ac:dyDescent="0.35">
      <c r="A9" s="21"/>
      <c r="B9" s="2"/>
      <c r="C9" s="2"/>
      <c r="D9" s="2">
        <v>20.3</v>
      </c>
      <c r="E9" s="13">
        <v>13699534</v>
      </c>
      <c r="F9" s="13">
        <v>4.5</v>
      </c>
      <c r="G9" s="2">
        <v>7874.2</v>
      </c>
      <c r="H9" s="2">
        <v>1388.4</v>
      </c>
      <c r="I9" s="4">
        <v>201.4</v>
      </c>
      <c r="J9" s="2">
        <v>17.399999999999999</v>
      </c>
      <c r="K9" s="20"/>
      <c r="L9" s="20"/>
      <c r="M9" s="20"/>
      <c r="N9" s="20"/>
      <c r="O9" s="20"/>
      <c r="P9" s="20"/>
      <c r="S9" s="23"/>
      <c r="T9" s="23"/>
      <c r="U9" s="23"/>
      <c r="V9" s="23"/>
      <c r="W9" s="23"/>
      <c r="AB9" s="7"/>
      <c r="AC9" s="7"/>
      <c r="AH9" s="7"/>
      <c r="AI9" s="12"/>
    </row>
    <row r="10" spans="1:35" ht="15.65" customHeight="1" x14ac:dyDescent="0.35">
      <c r="A10" s="21"/>
      <c r="B10" s="2"/>
      <c r="C10" s="2"/>
      <c r="D10" s="2">
        <v>19.5</v>
      </c>
      <c r="E10" s="13">
        <v>9127308</v>
      </c>
      <c r="F10" s="13">
        <v>4.5999999999999996</v>
      </c>
      <c r="G10" s="2">
        <v>8812.2999999999993</v>
      </c>
      <c r="H10" s="2">
        <v>1335.3</v>
      </c>
      <c r="I10" s="4">
        <v>193.7</v>
      </c>
      <c r="J10" s="2">
        <v>29.5</v>
      </c>
      <c r="K10" s="20"/>
      <c r="L10" s="20"/>
      <c r="M10" s="20"/>
      <c r="N10" s="20"/>
      <c r="O10" s="20"/>
      <c r="P10" s="20"/>
      <c r="S10" s="23"/>
      <c r="T10" s="23"/>
      <c r="U10" s="23"/>
      <c r="V10" s="23"/>
      <c r="W10" s="23"/>
      <c r="AB10" s="7"/>
      <c r="AC10" s="7"/>
    </row>
    <row r="11" spans="1:35" ht="15.65" customHeight="1" x14ac:dyDescent="0.35">
      <c r="A11" s="21"/>
      <c r="B11" s="2"/>
      <c r="C11" s="2"/>
      <c r="D11" s="2"/>
      <c r="E11" s="13"/>
      <c r="F11" s="13"/>
      <c r="G11" s="2"/>
      <c r="H11" s="2"/>
      <c r="I11" s="4"/>
      <c r="J11" s="2"/>
      <c r="K11" s="20"/>
      <c r="L11" s="20"/>
      <c r="M11" s="20"/>
      <c r="N11" s="20"/>
      <c r="O11" s="20"/>
      <c r="P11" s="20"/>
      <c r="S11" s="23"/>
      <c r="T11" s="23"/>
      <c r="U11" s="23"/>
      <c r="V11" s="23"/>
      <c r="W11" s="23"/>
      <c r="AB11" s="9"/>
      <c r="AC11" s="9"/>
    </row>
    <row r="12" spans="1:35" ht="15.65" customHeight="1" x14ac:dyDescent="0.35">
      <c r="A12" s="21"/>
      <c r="B12" s="2"/>
      <c r="C12" s="2"/>
      <c r="D12" s="2"/>
      <c r="E12" s="13"/>
      <c r="F12" s="13"/>
      <c r="G12" s="2"/>
      <c r="H12" s="2"/>
      <c r="I12" s="4"/>
      <c r="J12" s="2"/>
      <c r="K12" s="20"/>
      <c r="L12" s="20"/>
      <c r="M12" s="20"/>
      <c r="N12" s="20"/>
      <c r="O12" s="20"/>
      <c r="P12" s="20"/>
      <c r="S12" s="23"/>
      <c r="T12" s="23"/>
      <c r="U12" s="23"/>
      <c r="V12" s="23"/>
      <c r="W12" s="23"/>
      <c r="AB12" s="7"/>
      <c r="AC12" s="12"/>
    </row>
    <row r="13" spans="1:35" ht="15.65" customHeight="1" x14ac:dyDescent="0.35">
      <c r="A13" s="21"/>
      <c r="B13" s="2"/>
      <c r="C13" s="2"/>
      <c r="D13" s="5"/>
      <c r="E13" s="13"/>
      <c r="F13" s="13"/>
      <c r="G13" s="5"/>
      <c r="H13" s="5"/>
      <c r="I13" s="6"/>
      <c r="J13" s="5"/>
      <c r="K13" s="20"/>
      <c r="L13" s="20"/>
      <c r="M13" s="20"/>
      <c r="N13" s="20"/>
      <c r="O13" s="20"/>
      <c r="P13" s="20"/>
      <c r="S13" s="23"/>
      <c r="T13" s="23"/>
      <c r="U13" s="23"/>
      <c r="V13" s="23"/>
      <c r="W13" s="23"/>
      <c r="AB13" s="7"/>
      <c r="AC13" s="12"/>
    </row>
    <row r="14" spans="1:35" ht="15.65" customHeight="1" x14ac:dyDescent="0.35">
      <c r="A14" s="21"/>
      <c r="B14" s="2"/>
      <c r="C14" s="2"/>
      <c r="D14" s="13"/>
      <c r="E14" s="13"/>
      <c r="F14" s="13"/>
      <c r="G14" s="13"/>
      <c r="H14" s="13"/>
      <c r="I14" s="13"/>
      <c r="J14" s="13"/>
      <c r="K14" s="20"/>
      <c r="L14" s="20"/>
      <c r="M14" s="20"/>
      <c r="N14" s="20"/>
      <c r="O14" s="20"/>
      <c r="P14" s="20"/>
      <c r="S14" s="23"/>
      <c r="T14" s="23"/>
      <c r="U14" s="23"/>
      <c r="V14" s="23"/>
      <c r="W14" s="23"/>
      <c r="AB14" s="7"/>
      <c r="AC14" s="12"/>
    </row>
    <row r="15" spans="1:35" ht="15.65" customHeight="1" x14ac:dyDescent="0.35">
      <c r="A15" s="21"/>
      <c r="B15" s="2"/>
      <c r="C15" s="2"/>
      <c r="D15" s="13"/>
      <c r="E15" s="13"/>
      <c r="F15" s="13"/>
      <c r="G15" s="13"/>
      <c r="H15" s="13"/>
      <c r="I15" s="13"/>
      <c r="J15" s="13"/>
      <c r="K15" s="20"/>
      <c r="L15" s="20"/>
      <c r="M15" s="20"/>
      <c r="N15" s="20"/>
      <c r="O15" s="20"/>
      <c r="P15" s="20"/>
      <c r="S15" s="23"/>
      <c r="T15" s="23"/>
      <c r="U15" s="23"/>
      <c r="V15" s="23"/>
      <c r="W15" s="23"/>
      <c r="AB15" s="7"/>
      <c r="AC15" s="12"/>
    </row>
    <row r="16" spans="1:35" x14ac:dyDescent="0.35">
      <c r="A16" s="21" t="s">
        <v>52</v>
      </c>
      <c r="B16" s="2"/>
      <c r="C16" s="2"/>
      <c r="D16" s="2">
        <v>23.8</v>
      </c>
      <c r="E16" s="13">
        <v>19724474</v>
      </c>
      <c r="F16" s="13">
        <v>3.2</v>
      </c>
      <c r="G16" s="2">
        <v>5443.3</v>
      </c>
      <c r="H16" s="2">
        <v>1630.5</v>
      </c>
      <c r="I16" s="4">
        <v>236.5</v>
      </c>
      <c r="J16" s="2">
        <v>5.9</v>
      </c>
      <c r="K16" s="20">
        <f>AVERAGE(J16:J18)</f>
        <v>4.7666666666666666</v>
      </c>
      <c r="L16" s="20">
        <f>STDEV(J16:J18)</f>
        <v>0.98149545762236268</v>
      </c>
      <c r="M16" s="20">
        <f>SUM(L16/K16)*100</f>
        <v>20.590813796273345</v>
      </c>
      <c r="N16" s="20">
        <f>AVERAGE(J16:J18)</f>
        <v>4.7666666666666666</v>
      </c>
      <c r="O16" s="20">
        <f>STDEV(J16:J18)</f>
        <v>0.98149545762236268</v>
      </c>
      <c r="P16" s="20">
        <f>SUM(O16/N16)*100</f>
        <v>20.590813796273345</v>
      </c>
      <c r="S16" s="22"/>
      <c r="T16" s="22"/>
      <c r="U16" s="22"/>
      <c r="V16" s="22"/>
      <c r="W16" s="22"/>
      <c r="AB16" s="7"/>
      <c r="AC16" s="12"/>
    </row>
    <row r="17" spans="1:29" x14ac:dyDescent="0.35">
      <c r="A17" s="21"/>
      <c r="B17" s="2"/>
      <c r="C17" s="2"/>
      <c r="D17" s="2">
        <v>29.1</v>
      </c>
      <c r="E17" s="13">
        <v>40396968</v>
      </c>
      <c r="F17" s="13">
        <v>3.7</v>
      </c>
      <c r="G17" s="2">
        <v>6869.6</v>
      </c>
      <c r="H17" s="2">
        <v>1989.9</v>
      </c>
      <c r="I17" s="4">
        <v>288.60000000000002</v>
      </c>
      <c r="J17" s="2">
        <v>4.2</v>
      </c>
      <c r="K17" s="20"/>
      <c r="L17" s="20"/>
      <c r="M17" s="20"/>
      <c r="N17" s="20"/>
      <c r="O17" s="20"/>
      <c r="P17" s="20"/>
      <c r="S17" s="23"/>
      <c r="T17" s="23"/>
      <c r="U17" s="23"/>
      <c r="V17" s="23"/>
      <c r="W17" s="23"/>
    </row>
    <row r="18" spans="1:29" x14ac:dyDescent="0.35">
      <c r="A18" s="21"/>
      <c r="B18" s="2"/>
      <c r="C18" s="2"/>
      <c r="D18" s="2">
        <v>29.8</v>
      </c>
      <c r="E18" s="13">
        <v>42198358</v>
      </c>
      <c r="F18" s="13">
        <v>3.5</v>
      </c>
      <c r="G18" s="2">
        <v>7576.6</v>
      </c>
      <c r="H18" s="2">
        <v>2036.9</v>
      </c>
      <c r="I18" s="4">
        <v>295.39999999999998</v>
      </c>
      <c r="J18" s="2">
        <v>4.2</v>
      </c>
      <c r="K18" s="20"/>
      <c r="L18" s="20"/>
      <c r="M18" s="20"/>
      <c r="N18" s="20"/>
      <c r="O18" s="20"/>
      <c r="P18" s="20"/>
      <c r="S18" s="23"/>
      <c r="T18" s="23"/>
      <c r="U18" s="23"/>
      <c r="V18" s="23"/>
      <c r="W18" s="23"/>
    </row>
    <row r="19" spans="1:29" x14ac:dyDescent="0.35">
      <c r="A19" s="21"/>
      <c r="B19" s="2"/>
      <c r="C19" s="2"/>
      <c r="D19" s="10"/>
      <c r="E19" s="10"/>
      <c r="F19" s="10"/>
      <c r="G19" s="2"/>
      <c r="H19" s="2"/>
      <c r="I19" s="4"/>
      <c r="J19" s="4"/>
      <c r="K19" s="20"/>
      <c r="L19" s="20"/>
      <c r="M19" s="20"/>
      <c r="N19" s="20"/>
      <c r="O19" s="20"/>
      <c r="P19" s="20"/>
      <c r="S19" s="23"/>
      <c r="T19" s="23"/>
      <c r="U19" s="23"/>
      <c r="V19" s="23"/>
      <c r="W19" s="23"/>
    </row>
    <row r="20" spans="1:29" x14ac:dyDescent="0.35">
      <c r="A20" s="21"/>
      <c r="B20" s="2"/>
      <c r="C20" s="2"/>
      <c r="D20" s="10"/>
      <c r="E20" s="10"/>
      <c r="F20" s="10"/>
      <c r="G20" s="2"/>
      <c r="H20" s="2"/>
      <c r="I20" s="4"/>
      <c r="J20" s="4"/>
      <c r="K20" s="20"/>
      <c r="L20" s="20"/>
      <c r="M20" s="20"/>
      <c r="N20" s="20"/>
      <c r="O20" s="20"/>
      <c r="P20" s="20"/>
      <c r="S20" s="23"/>
      <c r="T20" s="23"/>
      <c r="U20" s="23"/>
      <c r="V20" s="23"/>
      <c r="W20" s="23"/>
    </row>
    <row r="21" spans="1:29" x14ac:dyDescent="0.35">
      <c r="AC21" s="7"/>
    </row>
    <row r="22" spans="1:29" x14ac:dyDescent="0.35">
      <c r="AC22" s="7"/>
    </row>
  </sheetData>
  <mergeCells count="36">
    <mergeCell ref="T16:T20"/>
    <mergeCell ref="U16:U20"/>
    <mergeCell ref="V16:V20"/>
    <mergeCell ref="W16:W20"/>
    <mergeCell ref="S2:S7"/>
    <mergeCell ref="S8:S15"/>
    <mergeCell ref="S16:S20"/>
    <mergeCell ref="T2:T7"/>
    <mergeCell ref="U2:U7"/>
    <mergeCell ref="V2:V7"/>
    <mergeCell ref="W2:W7"/>
    <mergeCell ref="T8:T15"/>
    <mergeCell ref="U8:U15"/>
    <mergeCell ref="V8:V15"/>
    <mergeCell ref="W8:W15"/>
    <mergeCell ref="P16:P20"/>
    <mergeCell ref="A16:A20"/>
    <mergeCell ref="K16:K20"/>
    <mergeCell ref="L16:L20"/>
    <mergeCell ref="M16:M20"/>
    <mergeCell ref="N16:N20"/>
    <mergeCell ref="O16:O20"/>
    <mergeCell ref="P2:P7"/>
    <mergeCell ref="A8:A15"/>
    <mergeCell ref="K8:K15"/>
    <mergeCell ref="L8:L15"/>
    <mergeCell ref="M8:M15"/>
    <mergeCell ref="N8:N15"/>
    <mergeCell ref="O8:O15"/>
    <mergeCell ref="P8:P15"/>
    <mergeCell ref="A2:A7"/>
    <mergeCell ref="K2:K7"/>
    <mergeCell ref="L2:L7"/>
    <mergeCell ref="M2:M7"/>
    <mergeCell ref="N2:N7"/>
    <mergeCell ref="O2:O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23b2c1-0884-46a0-a94d-dbc19b8cc5cb" xsi:nil="true"/>
    <MoreDescription xmlns="b1a6c56c-b181-4cb0-a151-11f1f3f79563" xsi:nil="true"/>
    <Metadata xmlns="b1a6c56c-b181-4cb0-a151-11f1f3f79563" xsi:nil="true"/>
    <lcf76f155ced4ddcb4097134ff3c332f xmlns="b1a6c56c-b181-4cb0-a151-11f1f3f795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54AD04EA5F8242A49C968D45EC6648" ma:contentTypeVersion="18" ma:contentTypeDescription="Create a new document." ma:contentTypeScope="" ma:versionID="bff672d5db51a4e0e6608f39ace18674">
  <xsd:schema xmlns:xsd="http://www.w3.org/2001/XMLSchema" xmlns:xs="http://www.w3.org/2001/XMLSchema" xmlns:p="http://schemas.microsoft.com/office/2006/metadata/properties" xmlns:ns2="b1a6c56c-b181-4cb0-a151-11f1f3f79563" xmlns:ns3="6f23b2c1-0884-46a0-a94d-dbc19b8cc5cb" targetNamespace="http://schemas.microsoft.com/office/2006/metadata/properties" ma:root="true" ma:fieldsID="c679eb06ae47b41af852177a54ac8cc3" ns2:_="" ns3:_="">
    <xsd:import namespace="b1a6c56c-b181-4cb0-a151-11f1f3f79563"/>
    <xsd:import namespace="6f23b2c1-0884-46a0-a94d-dbc19b8c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oreDescrip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tadata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6c56c-b181-4cb0-a151-11f1f3f795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oreDescription" ma:index="12" nillable="true" ma:displayName="More Description" ma:description="This is a description of the item." ma:format="Dropdown" ma:internalName="MoreDescription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a1ab900-2ec0-4401-a445-b65711cd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tadata" ma:index="22" nillable="true" ma:displayName="Metadata" ma:format="Dropdown" ma:internalName="Metadata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3b2c1-0884-46a0-a94d-dbc19b8cc5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9a22fc4-c3f2-4067-922f-dde5f5971daf}" ma:internalName="TaxCatchAll" ma:showField="CatchAllData" ma:web="6f23b2c1-0884-46a0-a94d-dbc19b8c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6BF0C3-BFB1-406A-8985-63DDB4DBD7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12D089-0C2F-4E0C-9F79-487BEDA00348}">
  <ds:schemaRefs>
    <ds:schemaRef ds:uri="http://schemas.microsoft.com/office/2006/metadata/properties"/>
    <ds:schemaRef ds:uri="http://schemas.microsoft.com/office/infopath/2007/PartnerControls"/>
    <ds:schemaRef ds:uri="6f23b2c1-0884-46a0-a94d-dbc19b8cc5cb"/>
    <ds:schemaRef ds:uri="b1a6c56c-b181-4cb0-a151-11f1f3f79563"/>
  </ds:schemaRefs>
</ds:datastoreItem>
</file>

<file path=customXml/itemProps3.xml><?xml version="1.0" encoding="utf-8"?>
<ds:datastoreItem xmlns:ds="http://schemas.openxmlformats.org/officeDocument/2006/customXml" ds:itemID="{FFDF80AC-4662-4189-9C9E-394235B60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6c56c-b181-4cb0-a151-11f1f3f79563"/>
    <ds:schemaRef ds:uri="6f23b2c1-0884-46a0-a94d-dbc19b8cc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FST</vt:lpstr>
      <vt:lpstr>IDEAL-CT Lignin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Tanvir</dc:creator>
  <cp:keywords/>
  <dc:description/>
  <cp:lastModifiedBy>Shawn Montgomery</cp:lastModifiedBy>
  <cp:revision/>
  <dcterms:created xsi:type="dcterms:W3CDTF">2022-03-09T20:19:36Z</dcterms:created>
  <dcterms:modified xsi:type="dcterms:W3CDTF">2025-12-30T20:39:16Z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0x0101005354AD04EA5F8242A49C968D45EC6648</vt:lpwstr>
  </property>
  <property fmtid="{D5CDD505-2E9C-101B-9397-08002B2CF9AE}" pid="3" name="MediaServiceImageTags">
    <vt:lpwstr/>
  </property>
</Properties>
</file>