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ellie.kamau.ctr\Documents\Jan_2025\"/>
    </mc:Choice>
  </mc:AlternateContent>
  <xr:revisionPtr revIDLastSave="0" documentId="8_{DBA9E99B-0D43-4847-9634-4F56523DDB4E}" xr6:coauthVersionLast="47" xr6:coauthVersionMax="47" xr10:uidLastSave="{00000000-0000-0000-0000-000000000000}"/>
  <bookViews>
    <workbookView xWindow="-110" yWindow="-110" windowWidth="19420" windowHeight="11500" xr2:uid="{ABBED1C9-27FC-4851-9F22-4061B5343C53}"/>
  </bookViews>
  <sheets>
    <sheet name="Cl_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D32" i="1"/>
  <c r="D28" i="1"/>
  <c r="D33" i="1"/>
  <c r="D17" i="1"/>
  <c r="D15" i="1"/>
  <c r="D16" i="1" s="1"/>
  <c r="D34" i="1" l="1"/>
  <c r="D35" i="1" s="1"/>
  <c r="D18" i="1"/>
  <c r="B22" i="1" s="1"/>
  <c r="D19" i="1"/>
  <c r="B23" i="1" s="1"/>
</calcChain>
</file>

<file path=xl/sharedStrings.xml><?xml version="1.0" encoding="utf-8"?>
<sst xmlns="http://schemas.openxmlformats.org/spreadsheetml/2006/main" count="53" uniqueCount="49">
  <si>
    <t>Chloride salt type</t>
  </si>
  <si>
    <t>Lane miles</t>
  </si>
  <si>
    <t>Proportion of Chloride in salt by weight</t>
  </si>
  <si>
    <t>CaCl2</t>
  </si>
  <si>
    <t>Salt solution concentration</t>
  </si>
  <si>
    <t>Number of applications (per year)</t>
  </si>
  <si>
    <t>Amount of salt solution (gal/mile)</t>
  </si>
  <si>
    <t>Roadway</t>
  </si>
  <si>
    <t>Agency</t>
  </si>
  <si>
    <t>Remark</t>
  </si>
  <si>
    <t>Application Year</t>
  </si>
  <si>
    <t>Item</t>
  </si>
  <si>
    <t>Amount</t>
  </si>
  <si>
    <t>Dust Suppression</t>
  </si>
  <si>
    <t>Snow and Ice</t>
  </si>
  <si>
    <t>Yellow Field means data entry is likely needed.</t>
  </si>
  <si>
    <t>This toolkit calculates amount of Chloride.</t>
  </si>
  <si>
    <t>Amount of Chloride per lane mile (ton/mile)</t>
  </si>
  <si>
    <t>Amount of Chloride per 2-lane roadway mile (ton/mile)</t>
  </si>
  <si>
    <t>Road salt per lane mile (ton/mile)</t>
  </si>
  <si>
    <t>Amount of road salt applied per year (ton/year)</t>
  </si>
  <si>
    <t>Road salt per 2-lane roadway mile (ton/mile)</t>
  </si>
  <si>
    <t>Results: Chloride Deposition from Dust Suppressant Salt Application</t>
  </si>
  <si>
    <t>Results: Chloride Deposition from Snow and Ice Salt Application</t>
  </si>
  <si>
    <t>Chloride Deposition from Salt Application</t>
  </si>
  <si>
    <t>Calculator</t>
  </si>
  <si>
    <t>Width of roadway surface (ft)</t>
  </si>
  <si>
    <t>Amount of Chloride per mile (lbs/mile)</t>
  </si>
  <si>
    <t>Amount of Chloride per mile (ton/mile)</t>
  </si>
  <si>
    <t>Amount of Chloride in a gallon of solution (lbs/gal)</t>
  </si>
  <si>
    <t>NaCl</t>
  </si>
  <si>
    <t>Use For</t>
  </si>
  <si>
    <t>Application rate (gal/sq yd)</t>
  </si>
  <si>
    <t>Density of 38% CaCl2 solution is 11.58 lbs/gal</t>
  </si>
  <si>
    <t>Density of 30% MgCl2 solution is 10.64 lbs/gal</t>
  </si>
  <si>
    <t>2.81 lbs of chloride in a gallon of 38% CaCl2</t>
  </si>
  <si>
    <t>2.34 lbs of chloride in a gallon of 30% MgCl2</t>
  </si>
  <si>
    <t>1214 lbs of chloride in a ton of road salt (NACL)</t>
  </si>
  <si>
    <t>CaCl2 - Calcium Chloride</t>
  </si>
  <si>
    <t>MgCl2 - Magnesium Chloride</t>
  </si>
  <si>
    <t>NaCl - Sodium Chloride</t>
  </si>
  <si>
    <t>gal - gallon</t>
  </si>
  <si>
    <t>sq yd - square yard</t>
  </si>
  <si>
    <t>ton - metric tonne</t>
  </si>
  <si>
    <t>lbs - pounds</t>
  </si>
  <si>
    <t>ft - foot</t>
  </si>
  <si>
    <t>Chloride Salts</t>
  </si>
  <si>
    <t>Units</t>
  </si>
  <si>
    <t>Data and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</si>
</sst>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2" borderId="1" xfId="0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0" fillId="0" borderId="13" xfId="0" applyBorder="1"/>
    <xf numFmtId="0" fontId="0" fillId="5" borderId="1" xfId="0" applyFill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indent="1"/>
    </xf>
    <xf numFmtId="0" fontId="0" fillId="6" borderId="1" xfId="0" applyFill="1" applyBorder="1" applyAlignment="1">
      <alignment horizontal="left" vertical="center" indent="1"/>
    </xf>
    <xf numFmtId="0" fontId="0" fillId="6" borderId="1" xfId="0" applyFill="1" applyBorder="1" applyAlignment="1">
      <alignment vertical="center" wrapText="1"/>
    </xf>
    <xf numFmtId="0" fontId="0" fillId="5" borderId="15" xfId="0" applyFill="1" applyBorder="1" applyAlignment="1">
      <alignment horizontal="left" vertical="center" wrapText="1" indent="1"/>
    </xf>
    <xf numFmtId="0" fontId="0" fillId="5" borderId="14" xfId="0" applyFill="1" applyBorder="1" applyAlignment="1">
      <alignment horizontal="left" vertical="center" wrapText="1" indent="1"/>
    </xf>
    <xf numFmtId="0" fontId="0" fillId="6" borderId="1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9" fontId="0" fillId="2" borderId="1" xfId="1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0336-A34B-4EB0-BEED-5C699D5DAC69}">
  <sheetPr codeName="Sheet3"/>
  <dimension ref="B2:M38"/>
  <sheetViews>
    <sheetView showGridLines="0" tabSelected="1" topLeftCell="A3" workbookViewId="0">
      <selection activeCell="F41" sqref="F41"/>
    </sheetView>
  </sheetViews>
  <sheetFormatPr defaultRowHeight="14.5" x14ac:dyDescent="0.35"/>
  <cols>
    <col min="1" max="1" width="4.453125" customWidth="1"/>
    <col min="2" max="2" width="15.7265625" bestFit="1" customWidth="1"/>
    <col min="3" max="3" width="48.26953125" customWidth="1"/>
    <col min="4" max="4" width="16" customWidth="1"/>
    <col min="6" max="6" width="13.453125" customWidth="1"/>
    <col min="7" max="7" width="11.453125" customWidth="1"/>
  </cols>
  <sheetData>
    <row r="2" spans="2:13" ht="18.649999999999999" customHeight="1" x14ac:dyDescent="0.45">
      <c r="B2" s="27" t="s">
        <v>24</v>
      </c>
      <c r="C2" s="27"/>
      <c r="D2" s="27"/>
    </row>
    <row r="3" spans="2:13" ht="18.5" x14ac:dyDescent="0.45">
      <c r="B3" s="14"/>
      <c r="C3" s="15" t="s">
        <v>25</v>
      </c>
      <c r="D3" s="14"/>
    </row>
    <row r="4" spans="2:13" ht="14.5" customHeight="1" thickBot="1" x14ac:dyDescent="0.4"/>
    <row r="5" spans="2:13" ht="18" customHeight="1" x14ac:dyDescent="0.35">
      <c r="B5" s="9" t="s">
        <v>8</v>
      </c>
      <c r="C5" s="36"/>
      <c r="D5" s="36"/>
      <c r="F5" s="28" t="s">
        <v>16</v>
      </c>
      <c r="G5" s="29"/>
      <c r="I5" s="18" t="s">
        <v>48</v>
      </c>
      <c r="J5" s="19"/>
      <c r="K5" s="19"/>
      <c r="L5" s="19"/>
      <c r="M5" s="19"/>
    </row>
    <row r="6" spans="2:13" ht="18" customHeight="1" x14ac:dyDescent="0.35">
      <c r="B6" s="9" t="s">
        <v>7</v>
      </c>
      <c r="C6" s="36"/>
      <c r="D6" s="36"/>
      <c r="F6" s="30"/>
      <c r="G6" s="31"/>
      <c r="I6" t="s">
        <v>33</v>
      </c>
    </row>
    <row r="7" spans="2:13" ht="18" customHeight="1" x14ac:dyDescent="0.35">
      <c r="B7" s="9" t="s">
        <v>10</v>
      </c>
      <c r="C7" s="36"/>
      <c r="D7" s="36"/>
      <c r="F7" s="32" t="s">
        <v>15</v>
      </c>
      <c r="G7" s="33"/>
      <c r="I7" t="s">
        <v>34</v>
      </c>
    </row>
    <row r="8" spans="2:13" ht="18" customHeight="1" thickBot="1" x14ac:dyDescent="0.4">
      <c r="B8" s="9" t="s">
        <v>9</v>
      </c>
      <c r="C8" s="36"/>
      <c r="D8" s="36"/>
      <c r="F8" s="34"/>
      <c r="G8" s="35"/>
      <c r="I8" t="s">
        <v>35</v>
      </c>
    </row>
    <row r="9" spans="2:13" ht="18" customHeight="1" x14ac:dyDescent="0.35">
      <c r="I9" t="s">
        <v>36</v>
      </c>
    </row>
    <row r="10" spans="2:13" ht="18.649999999999999" customHeight="1" x14ac:dyDescent="0.35">
      <c r="I10" t="s">
        <v>37</v>
      </c>
    </row>
    <row r="11" spans="2:13" x14ac:dyDescent="0.35">
      <c r="B11" s="16" t="s">
        <v>31</v>
      </c>
      <c r="C11" s="1" t="s">
        <v>11</v>
      </c>
      <c r="D11" s="10" t="s">
        <v>12</v>
      </c>
    </row>
    <row r="12" spans="2:13" x14ac:dyDescent="0.35">
      <c r="B12" s="37" t="s">
        <v>14</v>
      </c>
      <c r="C12" s="2" t="s">
        <v>0</v>
      </c>
      <c r="D12" s="5" t="s">
        <v>30</v>
      </c>
      <c r="I12" s="18" t="s">
        <v>46</v>
      </c>
      <c r="J12" s="19"/>
    </row>
    <row r="13" spans="2:13" x14ac:dyDescent="0.35">
      <c r="B13" s="38"/>
      <c r="C13" s="2" t="s">
        <v>20</v>
      </c>
      <c r="D13" s="4">
        <v>5000</v>
      </c>
      <c r="I13" t="s">
        <v>38</v>
      </c>
    </row>
    <row r="14" spans="2:13" x14ac:dyDescent="0.35">
      <c r="B14" s="38"/>
      <c r="C14" s="2" t="s">
        <v>1</v>
      </c>
      <c r="D14" s="4">
        <v>1000</v>
      </c>
      <c r="I14" t="s">
        <v>39</v>
      </c>
    </row>
    <row r="15" spans="2:13" x14ac:dyDescent="0.35">
      <c r="B15" s="38"/>
      <c r="C15" s="2" t="s">
        <v>19</v>
      </c>
      <c r="D15" s="5">
        <f>D13/D14</f>
        <v>5</v>
      </c>
      <c r="I15" t="s">
        <v>40</v>
      </c>
    </row>
    <row r="16" spans="2:13" x14ac:dyDescent="0.35">
      <c r="B16" s="38"/>
      <c r="C16" s="2" t="s">
        <v>21</v>
      </c>
      <c r="D16" s="5">
        <f>D15*2</f>
        <v>10</v>
      </c>
    </row>
    <row r="17" spans="2:10" x14ac:dyDescent="0.35">
      <c r="B17" s="38"/>
      <c r="C17" s="2" t="s">
        <v>2</v>
      </c>
      <c r="D17" s="6">
        <f>IF(D12="NaCl",0.607,IF(D12="MgCl2",0.745,IF(D12="CaCl2",0.639,)))</f>
        <v>0.60699999999999998</v>
      </c>
      <c r="I17" s="18" t="s">
        <v>47</v>
      </c>
      <c r="J17" s="19"/>
    </row>
    <row r="18" spans="2:10" x14ac:dyDescent="0.35">
      <c r="B18" s="38"/>
      <c r="C18" s="2" t="s">
        <v>17</v>
      </c>
      <c r="D18" s="8">
        <f>D17*D15</f>
        <v>3.0350000000000001</v>
      </c>
      <c r="I18" t="s">
        <v>45</v>
      </c>
    </row>
    <row r="19" spans="2:10" x14ac:dyDescent="0.35">
      <c r="B19" s="39"/>
      <c r="C19" s="2" t="s">
        <v>18</v>
      </c>
      <c r="D19" s="5">
        <f>D17*D16</f>
        <v>6.07</v>
      </c>
      <c r="I19" t="s">
        <v>41</v>
      </c>
    </row>
    <row r="20" spans="2:10" x14ac:dyDescent="0.35">
      <c r="B20" s="11"/>
      <c r="I20" t="s">
        <v>44</v>
      </c>
    </row>
    <row r="21" spans="2:10" x14ac:dyDescent="0.35">
      <c r="B21" s="13" t="s">
        <v>23</v>
      </c>
      <c r="D21" s="12"/>
      <c r="I21" t="s">
        <v>42</v>
      </c>
    </row>
    <row r="22" spans="2:10" ht="14.25" customHeight="1" x14ac:dyDescent="0.35">
      <c r="B22" s="21" t="str">
        <f>"Chloride deposition from snow &amp; ice salts is "&amp;ROUND(D18,2)&amp;" tons per year per lane mile."</f>
        <v>Chloride deposition from snow &amp; ice salts is 3.04 tons per year per lane mile.</v>
      </c>
      <c r="C22" s="24"/>
      <c r="D22" s="25"/>
      <c r="I22" t="s">
        <v>43</v>
      </c>
    </row>
    <row r="23" spans="2:10" ht="14.25" customHeight="1" x14ac:dyDescent="0.35">
      <c r="B23" s="21" t="str">
        <f>"Chloride deposition from snow &amp; ice salts is "&amp;ROUND(D19,2)&amp;" tons per year per 2-lane mile."</f>
        <v>Chloride deposition from snow &amp; ice salts is 6.07 tons per year per 2-lane mile.</v>
      </c>
      <c r="C23" s="20"/>
      <c r="D23" s="20"/>
    </row>
    <row r="24" spans="2:10" x14ac:dyDescent="0.35">
      <c r="B24" s="11"/>
      <c r="D24" s="12"/>
    </row>
    <row r="26" spans="2:10" x14ac:dyDescent="0.35">
      <c r="B26" s="17" t="s">
        <v>31</v>
      </c>
      <c r="C26" s="1" t="s">
        <v>11</v>
      </c>
      <c r="D26" s="10" t="s">
        <v>12</v>
      </c>
    </row>
    <row r="27" spans="2:10" ht="15" customHeight="1" x14ac:dyDescent="0.35">
      <c r="B27" s="40" t="s">
        <v>13</v>
      </c>
      <c r="C27" s="2" t="s">
        <v>0</v>
      </c>
      <c r="D27" s="5" t="s">
        <v>3</v>
      </c>
    </row>
    <row r="28" spans="2:10" x14ac:dyDescent="0.35">
      <c r="B28" s="41"/>
      <c r="C28" s="2" t="s">
        <v>4</v>
      </c>
      <c r="D28" s="6">
        <f>IF(D27="CaCl2",38%,30%)</f>
        <v>0.38</v>
      </c>
    </row>
    <row r="29" spans="2:10" x14ac:dyDescent="0.35">
      <c r="B29" s="41"/>
      <c r="C29" s="2" t="s">
        <v>32</v>
      </c>
      <c r="D29" s="3">
        <v>0.18</v>
      </c>
    </row>
    <row r="30" spans="2:10" x14ac:dyDescent="0.35">
      <c r="B30" s="41"/>
      <c r="C30" s="2" t="s">
        <v>26</v>
      </c>
      <c r="D30" s="3">
        <v>22</v>
      </c>
    </row>
    <row r="31" spans="2:10" x14ac:dyDescent="0.35">
      <c r="B31" s="41"/>
      <c r="C31" s="2" t="s">
        <v>5</v>
      </c>
      <c r="D31" s="3">
        <v>2</v>
      </c>
    </row>
    <row r="32" spans="2:10" x14ac:dyDescent="0.35">
      <c r="B32" s="41"/>
      <c r="C32" s="2" t="s">
        <v>29</v>
      </c>
      <c r="D32" s="5">
        <f>IF(D27="CaCl2",2.81,2.38)</f>
        <v>2.81</v>
      </c>
    </row>
    <row r="33" spans="2:6" x14ac:dyDescent="0.35">
      <c r="B33" s="41"/>
      <c r="C33" s="2" t="s">
        <v>6</v>
      </c>
      <c r="D33" s="7">
        <f>D29*(D30*5280/9)*D31</f>
        <v>4646.3999999999996</v>
      </c>
    </row>
    <row r="34" spans="2:6" x14ac:dyDescent="0.35">
      <c r="B34" s="41"/>
      <c r="C34" s="2" t="s">
        <v>27</v>
      </c>
      <c r="D34" s="7">
        <f>D33*D32</f>
        <v>13056.384</v>
      </c>
    </row>
    <row r="35" spans="2:6" x14ac:dyDescent="0.35">
      <c r="B35" s="42"/>
      <c r="C35" s="2" t="s">
        <v>28</v>
      </c>
      <c r="D35" s="8">
        <f>D34/2000</f>
        <v>6.5281919999999998</v>
      </c>
    </row>
    <row r="37" spans="2:6" x14ac:dyDescent="0.35">
      <c r="B37" s="13" t="s">
        <v>22</v>
      </c>
    </row>
    <row r="38" spans="2:6" ht="30.75" customHeight="1" x14ac:dyDescent="0.35">
      <c r="B38" s="26" t="str">
        <f>"Chloride deposition from dust suppressant salts is "&amp;ROUND(D35,2)&amp;" tons per year over a 1-mile roadway section
 with a "&amp;D30&amp;"-foot width."</f>
        <v>Chloride deposition from dust suppressant salts is 6.53 tons per year over a 1-mile roadway section
 with a 22-foot width.</v>
      </c>
      <c r="C38" s="22"/>
      <c r="D38" s="23"/>
      <c r="E38" s="23"/>
      <c r="F38" s="23"/>
    </row>
  </sheetData>
  <sortState xmlns:xlrd2="http://schemas.microsoft.com/office/spreadsheetml/2017/richdata2" ref="I18:I22">
    <sortCondition ref="I18:I22"/>
  </sortState>
  <mergeCells count="9">
    <mergeCell ref="B12:B19"/>
    <mergeCell ref="B27:B35"/>
    <mergeCell ref="B2:D2"/>
    <mergeCell ref="F5:G6"/>
    <mergeCell ref="F7:G8"/>
    <mergeCell ref="C5:D5"/>
    <mergeCell ref="C6:D6"/>
    <mergeCell ref="C7:D7"/>
    <mergeCell ref="C8:D8"/>
  </mergeCells>
  <phoneticPr fontId="6" type="noConversion"/>
  <dataValidations count="2">
    <dataValidation type="list" allowBlank="1" showInputMessage="1" showErrorMessage="1" sqref="D27" xr:uid="{6900B91F-19DF-4B75-B3D3-932455910CCA}">
      <formula1>"CaCl2,MaCl2"</formula1>
    </dataValidation>
    <dataValidation type="list" allowBlank="1" showInputMessage="1" showErrorMessage="1" sqref="D12" xr:uid="{69EEFB92-730A-4467-9038-378586C04651}">
      <formula1>"NaCl"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Cl_Calculator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Jimoku Salum</dc:creator>
  <cp:lastModifiedBy>Kamau, Nellie (OST)</cp:lastModifiedBy>
  <cp:lastPrinted>2024-11-08T14:46:34Z</cp:lastPrinted>
  <dcterms:created xsi:type="dcterms:W3CDTF">2024-10-22T21:34:09Z</dcterms:created>
  <dcterms:modified xsi:type="dcterms:W3CDTF">2025-01-07T19:46:19Z</dcterms:modified>
</cp:coreProperties>
</file>