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516" windowWidth="11172" windowHeight="11808"/>
  </bookViews>
  <sheets>
    <sheet name="Input Data" sheetId="1" r:id="rId1"/>
    <sheet name="LTM" sheetId="4" r:id="rId2"/>
    <sheet name="Flow rate summary" sheetId="7" r:id="rId3"/>
  </sheets>
  <definedNames>
    <definedName name="epsilon">0.001</definedName>
    <definedName name="infinity">99000000000</definedName>
    <definedName name="_xlnm.Print_Area" localSheetId="0">'Input Data'!$B$1:$K$55</definedName>
  </definedNames>
  <calcPr calcId="145621"/>
</workbook>
</file>

<file path=xl/calcChain.xml><?xml version="1.0" encoding="utf-8"?>
<calcChain xmlns="http://schemas.openxmlformats.org/spreadsheetml/2006/main">
  <c r="AB4" i="7" l="1"/>
  <c r="Y409" i="7"/>
  <c r="Z409" i="7"/>
  <c r="AA409" i="7"/>
  <c r="Y410" i="7"/>
  <c r="Z410" i="7"/>
  <c r="AA410" i="7"/>
  <c r="Y411" i="7"/>
  <c r="Z411" i="7"/>
  <c r="AA411" i="7"/>
  <c r="Y412" i="7"/>
  <c r="Z412" i="7"/>
  <c r="AA412" i="7"/>
  <c r="Y413" i="7"/>
  <c r="Z413" i="7"/>
  <c r="AA413" i="7"/>
  <c r="Y414" i="7"/>
  <c r="Z414" i="7"/>
  <c r="AA414" i="7"/>
  <c r="Y397" i="7"/>
  <c r="Z397" i="7"/>
  <c r="AA397" i="7"/>
  <c r="Y398" i="7"/>
  <c r="Z398" i="7"/>
  <c r="AA398" i="7"/>
  <c r="Y399" i="7"/>
  <c r="Z399" i="7"/>
  <c r="AA399" i="7"/>
  <c r="Y400" i="7"/>
  <c r="Z400" i="7"/>
  <c r="AA400" i="7"/>
  <c r="Y401" i="7"/>
  <c r="Z401" i="7"/>
  <c r="AA401" i="7"/>
  <c r="Y402" i="7"/>
  <c r="Z402" i="7"/>
  <c r="AA402" i="7"/>
  <c r="Y403" i="7"/>
  <c r="Z403" i="7"/>
  <c r="AA403" i="7"/>
  <c r="Y404" i="7"/>
  <c r="Z404" i="7"/>
  <c r="AA404" i="7"/>
  <c r="Y405" i="7"/>
  <c r="Z405" i="7"/>
  <c r="AA405" i="7"/>
  <c r="Y406" i="7"/>
  <c r="Z406" i="7"/>
  <c r="AA406" i="7"/>
  <c r="Y407" i="7"/>
  <c r="Z407" i="7"/>
  <c r="AA407" i="7"/>
  <c r="Y408" i="7"/>
  <c r="Z408" i="7"/>
  <c r="AA408" i="7"/>
  <c r="Y255" i="7"/>
  <c r="Z255" i="7"/>
  <c r="AA255" i="7"/>
  <c r="Y256" i="7"/>
  <c r="Z256" i="7"/>
  <c r="AA256" i="7"/>
  <c r="Y257" i="7"/>
  <c r="Z257" i="7"/>
  <c r="AA257" i="7"/>
  <c r="Y258" i="7"/>
  <c r="Z258" i="7"/>
  <c r="AA258" i="7"/>
  <c r="Y259" i="7"/>
  <c r="Z259" i="7"/>
  <c r="AA259" i="7"/>
  <c r="Y260" i="7"/>
  <c r="Z260" i="7"/>
  <c r="AA260" i="7"/>
  <c r="Y261" i="7"/>
  <c r="Z261" i="7"/>
  <c r="AA261" i="7"/>
  <c r="Y262" i="7"/>
  <c r="Z262" i="7"/>
  <c r="AA262" i="7"/>
  <c r="Y263" i="7"/>
  <c r="Z263" i="7"/>
  <c r="AA263" i="7"/>
  <c r="Y264" i="7"/>
  <c r="Z264" i="7"/>
  <c r="AA264" i="7"/>
  <c r="Y265" i="7"/>
  <c r="Z265" i="7"/>
  <c r="AA265" i="7"/>
  <c r="Y266" i="7"/>
  <c r="Z266" i="7"/>
  <c r="AA266" i="7"/>
  <c r="Y267" i="7"/>
  <c r="Z267" i="7"/>
  <c r="AA267" i="7"/>
  <c r="Y268" i="7"/>
  <c r="Z268" i="7"/>
  <c r="AA268" i="7"/>
  <c r="Y269" i="7"/>
  <c r="Z269" i="7"/>
  <c r="AA269" i="7"/>
  <c r="Y270" i="7"/>
  <c r="Z270" i="7"/>
  <c r="AA270" i="7"/>
  <c r="Y271" i="7"/>
  <c r="Z271" i="7"/>
  <c r="AA271" i="7"/>
  <c r="Y272" i="7"/>
  <c r="Z272" i="7"/>
  <c r="AA272" i="7"/>
  <c r="Y273" i="7"/>
  <c r="Z273" i="7"/>
  <c r="AA273" i="7"/>
  <c r="Y274" i="7"/>
  <c r="Z274" i="7"/>
  <c r="AA274" i="7"/>
  <c r="Y275" i="7"/>
  <c r="Z275" i="7"/>
  <c r="AA275" i="7"/>
  <c r="Y276" i="7"/>
  <c r="Z276" i="7"/>
  <c r="AA276" i="7"/>
  <c r="Y277" i="7"/>
  <c r="Z277" i="7"/>
  <c r="AA277" i="7"/>
  <c r="Y278" i="7"/>
  <c r="Z278" i="7"/>
  <c r="AA278" i="7"/>
  <c r="Y279" i="7"/>
  <c r="Z279" i="7"/>
  <c r="AA279" i="7"/>
  <c r="Y280" i="7"/>
  <c r="Z280" i="7"/>
  <c r="AA280" i="7"/>
  <c r="Y281" i="7"/>
  <c r="Z281" i="7"/>
  <c r="AA281" i="7"/>
  <c r="Y282" i="7"/>
  <c r="Z282" i="7"/>
  <c r="AA282" i="7"/>
  <c r="Y283" i="7"/>
  <c r="Z283" i="7"/>
  <c r="AA283" i="7"/>
  <c r="Y284" i="7"/>
  <c r="Z284" i="7"/>
  <c r="AA284" i="7"/>
  <c r="Y285" i="7"/>
  <c r="Z285" i="7"/>
  <c r="AA285" i="7"/>
  <c r="Y286" i="7"/>
  <c r="Z286" i="7"/>
  <c r="AA286" i="7"/>
  <c r="Y287" i="7"/>
  <c r="Z287" i="7"/>
  <c r="AA287" i="7"/>
  <c r="Y288" i="7"/>
  <c r="Z288" i="7"/>
  <c r="AA288" i="7"/>
  <c r="Y289" i="7"/>
  <c r="Z289" i="7"/>
  <c r="AA289" i="7"/>
  <c r="Y290" i="7"/>
  <c r="Z290" i="7"/>
  <c r="AA290" i="7"/>
  <c r="Y291" i="7"/>
  <c r="Z291" i="7"/>
  <c r="AA291" i="7"/>
  <c r="Y292" i="7"/>
  <c r="Z292" i="7"/>
  <c r="AA292" i="7"/>
  <c r="Y293" i="7"/>
  <c r="Z293" i="7"/>
  <c r="AA293" i="7"/>
  <c r="Y294" i="7"/>
  <c r="Z294" i="7"/>
  <c r="AA294" i="7"/>
  <c r="Y295" i="7"/>
  <c r="Z295" i="7"/>
  <c r="AA295" i="7"/>
  <c r="Y296" i="7"/>
  <c r="Z296" i="7"/>
  <c r="AA296" i="7"/>
  <c r="Y297" i="7"/>
  <c r="Z297" i="7"/>
  <c r="AA297" i="7"/>
  <c r="Y298" i="7"/>
  <c r="Z298" i="7"/>
  <c r="AA298" i="7"/>
  <c r="Y299" i="7"/>
  <c r="Z299" i="7"/>
  <c r="AA299" i="7"/>
  <c r="Y300" i="7"/>
  <c r="Z300" i="7"/>
  <c r="AA300" i="7"/>
  <c r="Y301" i="7"/>
  <c r="Z301" i="7"/>
  <c r="AA301" i="7"/>
  <c r="Y302" i="7"/>
  <c r="Z302" i="7"/>
  <c r="AA302" i="7"/>
  <c r="Y303" i="7"/>
  <c r="Z303" i="7"/>
  <c r="AA303" i="7"/>
  <c r="Y304" i="7"/>
  <c r="Z304" i="7"/>
  <c r="AA304" i="7"/>
  <c r="Y305" i="7"/>
  <c r="Z305" i="7"/>
  <c r="AA305" i="7"/>
  <c r="Y306" i="7"/>
  <c r="Z306" i="7"/>
  <c r="AA306" i="7"/>
  <c r="Y307" i="7"/>
  <c r="Z307" i="7"/>
  <c r="AA307" i="7"/>
  <c r="Y308" i="7"/>
  <c r="Z308" i="7"/>
  <c r="AA308" i="7"/>
  <c r="Y309" i="7"/>
  <c r="Z309" i="7"/>
  <c r="AA309" i="7"/>
  <c r="Y310" i="7"/>
  <c r="Z310" i="7"/>
  <c r="AA310" i="7"/>
  <c r="Y311" i="7"/>
  <c r="Z311" i="7"/>
  <c r="AA311" i="7"/>
  <c r="Y312" i="7"/>
  <c r="Z312" i="7"/>
  <c r="AA312" i="7"/>
  <c r="Y313" i="7"/>
  <c r="Z313" i="7"/>
  <c r="AA313" i="7"/>
  <c r="Y314" i="7"/>
  <c r="Z314" i="7"/>
  <c r="AA314" i="7"/>
  <c r="Y315" i="7"/>
  <c r="Z315" i="7"/>
  <c r="AA315" i="7"/>
  <c r="Y316" i="7"/>
  <c r="Z316" i="7"/>
  <c r="AA316" i="7"/>
  <c r="Y317" i="7"/>
  <c r="Z317" i="7"/>
  <c r="AA317" i="7"/>
  <c r="Y318" i="7"/>
  <c r="Z318" i="7"/>
  <c r="AA318" i="7"/>
  <c r="Y319" i="7"/>
  <c r="Z319" i="7"/>
  <c r="AA319" i="7"/>
  <c r="Y320" i="7"/>
  <c r="Z320" i="7"/>
  <c r="AA320" i="7"/>
  <c r="Y321" i="7"/>
  <c r="Z321" i="7"/>
  <c r="AA321" i="7"/>
  <c r="Y322" i="7"/>
  <c r="Z322" i="7"/>
  <c r="AA322" i="7"/>
  <c r="Y323" i="7"/>
  <c r="Z323" i="7"/>
  <c r="AA323" i="7"/>
  <c r="Y324" i="7"/>
  <c r="Z324" i="7"/>
  <c r="AA324" i="7"/>
  <c r="Y325" i="7"/>
  <c r="Z325" i="7"/>
  <c r="AA325" i="7"/>
  <c r="Y326" i="7"/>
  <c r="Z326" i="7"/>
  <c r="AA326" i="7"/>
  <c r="Y327" i="7"/>
  <c r="Z327" i="7"/>
  <c r="AA327" i="7"/>
  <c r="Y328" i="7"/>
  <c r="Z328" i="7"/>
  <c r="AA328" i="7"/>
  <c r="Y329" i="7"/>
  <c r="Z329" i="7"/>
  <c r="AA329" i="7"/>
  <c r="Y330" i="7"/>
  <c r="Z330" i="7"/>
  <c r="AA330" i="7"/>
  <c r="Y331" i="7"/>
  <c r="Z331" i="7"/>
  <c r="AA331" i="7"/>
  <c r="Y332" i="7"/>
  <c r="Z332" i="7"/>
  <c r="AA332" i="7"/>
  <c r="Y333" i="7"/>
  <c r="Z333" i="7"/>
  <c r="AA333" i="7"/>
  <c r="Y334" i="7"/>
  <c r="Z334" i="7"/>
  <c r="AA334" i="7"/>
  <c r="Y335" i="7"/>
  <c r="Z335" i="7"/>
  <c r="AA335" i="7"/>
  <c r="Y336" i="7"/>
  <c r="Z336" i="7"/>
  <c r="AA336" i="7"/>
  <c r="Y337" i="7"/>
  <c r="Z337" i="7"/>
  <c r="AA337" i="7"/>
  <c r="Y338" i="7"/>
  <c r="Z338" i="7"/>
  <c r="AA338" i="7"/>
  <c r="Y339" i="7"/>
  <c r="Z339" i="7"/>
  <c r="AA339" i="7"/>
  <c r="Y340" i="7"/>
  <c r="Z340" i="7"/>
  <c r="AA340" i="7"/>
  <c r="Y341" i="7"/>
  <c r="Z341" i="7"/>
  <c r="AA341" i="7"/>
  <c r="Y342" i="7"/>
  <c r="Z342" i="7"/>
  <c r="AA342" i="7"/>
  <c r="Y343" i="7"/>
  <c r="Z343" i="7"/>
  <c r="AA343" i="7"/>
  <c r="Y344" i="7"/>
  <c r="Z344" i="7"/>
  <c r="AA344" i="7"/>
  <c r="Y345" i="7"/>
  <c r="Z345" i="7"/>
  <c r="AA345" i="7"/>
  <c r="Y346" i="7"/>
  <c r="Z346" i="7"/>
  <c r="AA346" i="7"/>
  <c r="Y347" i="7"/>
  <c r="Z347" i="7"/>
  <c r="AA347" i="7"/>
  <c r="Y348" i="7"/>
  <c r="Z348" i="7"/>
  <c r="AA348" i="7"/>
  <c r="Y349" i="7"/>
  <c r="Z349" i="7"/>
  <c r="AA349" i="7"/>
  <c r="Y350" i="7"/>
  <c r="Z350" i="7"/>
  <c r="AA350" i="7"/>
  <c r="Y351" i="7"/>
  <c r="Z351" i="7"/>
  <c r="AA351" i="7"/>
  <c r="Y352" i="7"/>
  <c r="Z352" i="7"/>
  <c r="AA352" i="7"/>
  <c r="Y353" i="7"/>
  <c r="Z353" i="7"/>
  <c r="AA353" i="7"/>
  <c r="Y354" i="7"/>
  <c r="Z354" i="7"/>
  <c r="AA354" i="7"/>
  <c r="Y355" i="7"/>
  <c r="Z355" i="7"/>
  <c r="AA355" i="7"/>
  <c r="Y356" i="7"/>
  <c r="Z356" i="7"/>
  <c r="AA356" i="7"/>
  <c r="Y357" i="7"/>
  <c r="Z357" i="7"/>
  <c r="AA357" i="7"/>
  <c r="Y358" i="7"/>
  <c r="Z358" i="7"/>
  <c r="AA358" i="7"/>
  <c r="Y359" i="7"/>
  <c r="Z359" i="7"/>
  <c r="AA359" i="7"/>
  <c r="Y360" i="7"/>
  <c r="Z360" i="7"/>
  <c r="AA360" i="7"/>
  <c r="Y361" i="7"/>
  <c r="Z361" i="7"/>
  <c r="AA361" i="7"/>
  <c r="Y362" i="7"/>
  <c r="Z362" i="7"/>
  <c r="AA362" i="7"/>
  <c r="Y363" i="7"/>
  <c r="Z363" i="7"/>
  <c r="AA363" i="7"/>
  <c r="Y364" i="7"/>
  <c r="Z364" i="7"/>
  <c r="AA364" i="7"/>
  <c r="Y365" i="7"/>
  <c r="Z365" i="7"/>
  <c r="AA365" i="7"/>
  <c r="Y366" i="7"/>
  <c r="Z366" i="7"/>
  <c r="AA366" i="7"/>
  <c r="Y367" i="7"/>
  <c r="Z367" i="7"/>
  <c r="AA367" i="7"/>
  <c r="Y368" i="7"/>
  <c r="Z368" i="7"/>
  <c r="AA368" i="7"/>
  <c r="Y369" i="7"/>
  <c r="Z369" i="7"/>
  <c r="AA369" i="7"/>
  <c r="Y370" i="7"/>
  <c r="Z370" i="7"/>
  <c r="AA370" i="7"/>
  <c r="Y371" i="7"/>
  <c r="Z371" i="7"/>
  <c r="AA371" i="7"/>
  <c r="Y372" i="7"/>
  <c r="Z372" i="7"/>
  <c r="AA372" i="7"/>
  <c r="Y373" i="7"/>
  <c r="Z373" i="7"/>
  <c r="AA373" i="7"/>
  <c r="Y374" i="7"/>
  <c r="Z374" i="7"/>
  <c r="AA374" i="7"/>
  <c r="Y375" i="7"/>
  <c r="Z375" i="7"/>
  <c r="AA375" i="7"/>
  <c r="Y376" i="7"/>
  <c r="Z376" i="7"/>
  <c r="AA376" i="7"/>
  <c r="Y377" i="7"/>
  <c r="Z377" i="7"/>
  <c r="AA377" i="7"/>
  <c r="Y378" i="7"/>
  <c r="Z378" i="7"/>
  <c r="AA378" i="7"/>
  <c r="Y379" i="7"/>
  <c r="Z379" i="7"/>
  <c r="AA379" i="7"/>
  <c r="Y380" i="7"/>
  <c r="Z380" i="7"/>
  <c r="AA380" i="7"/>
  <c r="Y381" i="7"/>
  <c r="Z381" i="7"/>
  <c r="AA381" i="7"/>
  <c r="Y382" i="7"/>
  <c r="Z382" i="7"/>
  <c r="AA382" i="7"/>
  <c r="Y383" i="7"/>
  <c r="Z383" i="7"/>
  <c r="AA383" i="7"/>
  <c r="Y384" i="7"/>
  <c r="Z384" i="7"/>
  <c r="AA384" i="7"/>
  <c r="Y385" i="7"/>
  <c r="Z385" i="7"/>
  <c r="AA385" i="7"/>
  <c r="Y386" i="7"/>
  <c r="Z386" i="7"/>
  <c r="AA386" i="7"/>
  <c r="Y387" i="7"/>
  <c r="Z387" i="7"/>
  <c r="AA387" i="7"/>
  <c r="Y388" i="7"/>
  <c r="Z388" i="7"/>
  <c r="AA388" i="7"/>
  <c r="Y389" i="7"/>
  <c r="Z389" i="7"/>
  <c r="AA389" i="7"/>
  <c r="Y390" i="7"/>
  <c r="Z390" i="7"/>
  <c r="AA390" i="7"/>
  <c r="Y391" i="7"/>
  <c r="Z391" i="7"/>
  <c r="AA391" i="7"/>
  <c r="Y392" i="7"/>
  <c r="Z392" i="7"/>
  <c r="AA392" i="7"/>
  <c r="Y393" i="7"/>
  <c r="Z393" i="7"/>
  <c r="AA393" i="7"/>
  <c r="Y394" i="7"/>
  <c r="Z394" i="7"/>
  <c r="AA394" i="7"/>
  <c r="Y395" i="7"/>
  <c r="Z395" i="7"/>
  <c r="AA395" i="7"/>
  <c r="Y396" i="7"/>
  <c r="Z396" i="7"/>
  <c r="AA396" i="7"/>
  <c r="I13" i="1"/>
  <c r="C13" i="1"/>
  <c r="I12" i="1"/>
  <c r="E24" i="1" l="1"/>
  <c r="E23" i="1"/>
  <c r="C62" i="1" l="1"/>
  <c r="E27" i="1"/>
  <c r="AA254" i="7" l="1"/>
  <c r="Z254" i="7"/>
  <c r="Y254" i="7"/>
  <c r="AA253" i="7"/>
  <c r="Z253" i="7"/>
  <c r="Y253" i="7"/>
  <c r="AA252" i="7"/>
  <c r="Z252" i="7"/>
  <c r="Y252" i="7"/>
  <c r="AA251" i="7"/>
  <c r="Z251" i="7"/>
  <c r="Y251" i="7"/>
  <c r="AA250" i="7"/>
  <c r="Z250" i="7"/>
  <c r="Y250" i="7"/>
  <c r="AA249" i="7"/>
  <c r="Z249" i="7"/>
  <c r="Y249" i="7"/>
  <c r="AA248" i="7"/>
  <c r="Z248" i="7"/>
  <c r="Y248" i="7"/>
  <c r="AA247" i="7"/>
  <c r="Z247" i="7"/>
  <c r="Y247" i="7"/>
  <c r="AA246" i="7"/>
  <c r="Z246" i="7"/>
  <c r="Y246" i="7"/>
  <c r="AA245" i="7"/>
  <c r="Z245" i="7"/>
  <c r="Y245" i="7"/>
  <c r="AA244" i="7"/>
  <c r="Z244" i="7"/>
  <c r="Y244" i="7"/>
  <c r="AA243" i="7"/>
  <c r="Z243" i="7"/>
  <c r="Y243" i="7"/>
  <c r="AA242" i="7"/>
  <c r="Z242" i="7"/>
  <c r="Y242" i="7"/>
  <c r="AA241" i="7"/>
  <c r="Z241" i="7"/>
  <c r="Y241" i="7"/>
  <c r="AA240" i="7"/>
  <c r="Z240" i="7"/>
  <c r="Y240" i="7"/>
  <c r="AA239" i="7"/>
  <c r="Z239" i="7"/>
  <c r="Y239" i="7"/>
  <c r="AA238" i="7"/>
  <c r="Z238" i="7"/>
  <c r="Y238" i="7"/>
  <c r="AA237" i="7"/>
  <c r="Z237" i="7"/>
  <c r="Y237" i="7"/>
  <c r="AA236" i="7"/>
  <c r="Z236" i="7"/>
  <c r="Y236" i="7"/>
  <c r="AA235" i="7"/>
  <c r="Z235" i="7"/>
  <c r="Y235" i="7"/>
  <c r="AA234" i="7"/>
  <c r="Z234" i="7"/>
  <c r="Y234" i="7"/>
  <c r="AA233" i="7"/>
  <c r="Z233" i="7"/>
  <c r="Y233" i="7"/>
  <c r="AA232" i="7"/>
  <c r="Z232" i="7"/>
  <c r="Y232" i="7"/>
  <c r="AA231" i="7"/>
  <c r="Z231" i="7"/>
  <c r="Y231" i="7"/>
  <c r="AA230" i="7"/>
  <c r="Z230" i="7"/>
  <c r="Y230" i="7"/>
  <c r="AA229" i="7"/>
  <c r="Z229" i="7"/>
  <c r="Y229" i="7"/>
  <c r="AA228" i="7"/>
  <c r="Z228" i="7"/>
  <c r="Y228" i="7"/>
  <c r="AA227" i="7"/>
  <c r="Z227" i="7"/>
  <c r="Y227" i="7"/>
  <c r="AA226" i="7"/>
  <c r="Z226" i="7"/>
  <c r="Y226" i="7"/>
  <c r="AA225" i="7"/>
  <c r="Z225" i="7"/>
  <c r="Y225" i="7"/>
  <c r="AA224" i="7"/>
  <c r="Z224" i="7"/>
  <c r="Y224" i="7"/>
  <c r="AA223" i="7"/>
  <c r="Z223" i="7"/>
  <c r="Y223" i="7"/>
  <c r="AA222" i="7"/>
  <c r="Z222" i="7"/>
  <c r="Y222" i="7"/>
  <c r="AA221" i="7"/>
  <c r="Z221" i="7"/>
  <c r="Y221" i="7"/>
  <c r="AA220" i="7"/>
  <c r="Z220" i="7"/>
  <c r="Y220" i="7"/>
  <c r="AA219" i="7"/>
  <c r="Z219" i="7"/>
  <c r="Y219" i="7"/>
  <c r="AA218" i="7"/>
  <c r="Z218" i="7"/>
  <c r="Y218" i="7"/>
  <c r="AA217" i="7"/>
  <c r="Z217" i="7"/>
  <c r="Y217" i="7"/>
  <c r="AA216" i="7"/>
  <c r="Z216" i="7"/>
  <c r="Y216" i="7"/>
  <c r="AA215" i="7"/>
  <c r="Z215" i="7"/>
  <c r="Y215" i="7"/>
  <c r="AA214" i="7"/>
  <c r="Z214" i="7"/>
  <c r="Y214" i="7"/>
  <c r="AA213" i="7"/>
  <c r="Z213" i="7"/>
  <c r="Y213" i="7"/>
  <c r="AA212" i="7"/>
  <c r="Z212" i="7"/>
  <c r="Y212" i="7"/>
  <c r="AA211" i="7"/>
  <c r="Z211" i="7"/>
  <c r="Y211" i="7"/>
  <c r="AA210" i="7"/>
  <c r="Z210" i="7"/>
  <c r="Y210" i="7"/>
  <c r="AA209" i="7"/>
  <c r="Z209" i="7"/>
  <c r="Y209" i="7"/>
  <c r="AA208" i="7"/>
  <c r="Z208" i="7"/>
  <c r="Y208" i="7"/>
  <c r="AA207" i="7"/>
  <c r="Z207" i="7"/>
  <c r="Y207" i="7"/>
  <c r="AA206" i="7"/>
  <c r="Z206" i="7"/>
  <c r="Y206" i="7"/>
  <c r="AA205" i="7"/>
  <c r="Z205" i="7"/>
  <c r="Y205" i="7"/>
  <c r="AA204" i="7"/>
  <c r="Z204" i="7"/>
  <c r="Y204" i="7"/>
  <c r="AA203" i="7"/>
  <c r="Z203" i="7"/>
  <c r="Y203" i="7"/>
  <c r="AA202" i="7"/>
  <c r="Z202" i="7"/>
  <c r="Y202" i="7"/>
  <c r="AA201" i="7"/>
  <c r="Z201" i="7"/>
  <c r="Y201" i="7"/>
  <c r="AA200" i="7"/>
  <c r="Z200" i="7"/>
  <c r="Y200" i="7"/>
  <c r="AA199" i="7"/>
  <c r="Z199" i="7"/>
  <c r="Y199" i="7"/>
  <c r="AA198" i="7"/>
  <c r="Z198" i="7"/>
  <c r="Y198" i="7"/>
  <c r="AA197" i="7"/>
  <c r="Z197" i="7"/>
  <c r="Y197" i="7"/>
  <c r="AA196" i="7"/>
  <c r="Z196" i="7"/>
  <c r="Y196" i="7"/>
  <c r="AA195" i="7"/>
  <c r="Z195" i="7"/>
  <c r="Y195" i="7"/>
  <c r="AA194" i="7"/>
  <c r="Z194" i="7"/>
  <c r="Y194" i="7"/>
  <c r="AA193" i="7"/>
  <c r="Z193" i="7"/>
  <c r="Y193" i="7"/>
  <c r="AA192" i="7"/>
  <c r="Z192" i="7"/>
  <c r="Y192" i="7"/>
  <c r="AA191" i="7"/>
  <c r="Z191" i="7"/>
  <c r="Y191" i="7"/>
  <c r="AA190" i="7"/>
  <c r="Z190" i="7"/>
  <c r="Y190" i="7"/>
  <c r="AA189" i="7"/>
  <c r="Z189" i="7"/>
  <c r="Y189" i="7"/>
  <c r="AA188" i="7"/>
  <c r="Z188" i="7"/>
  <c r="Y188" i="7"/>
  <c r="AA187" i="7"/>
  <c r="Z187" i="7"/>
  <c r="Y187" i="7"/>
  <c r="AA186" i="7"/>
  <c r="Z186" i="7"/>
  <c r="Y186" i="7"/>
  <c r="AA185" i="7"/>
  <c r="Z185" i="7"/>
  <c r="Y185" i="7"/>
  <c r="AA184" i="7"/>
  <c r="Z184" i="7"/>
  <c r="Y184" i="7"/>
  <c r="AA183" i="7"/>
  <c r="Z183" i="7"/>
  <c r="Y183" i="7"/>
  <c r="AA182" i="7"/>
  <c r="Z182" i="7"/>
  <c r="Y182" i="7"/>
  <c r="AA181" i="7"/>
  <c r="Z181" i="7"/>
  <c r="Y181" i="7"/>
  <c r="AA180" i="7"/>
  <c r="Z180" i="7"/>
  <c r="Y180" i="7"/>
  <c r="AA179" i="7"/>
  <c r="Z179" i="7"/>
  <c r="Y179" i="7"/>
  <c r="AA178" i="7"/>
  <c r="Z178" i="7"/>
  <c r="Y178" i="7"/>
  <c r="AA177" i="7"/>
  <c r="Z177" i="7"/>
  <c r="Y177" i="7"/>
  <c r="AA176" i="7"/>
  <c r="Z176" i="7"/>
  <c r="Y176" i="7"/>
  <c r="AA175" i="7"/>
  <c r="Z175" i="7"/>
  <c r="Y175" i="7"/>
  <c r="AA174" i="7"/>
  <c r="Z174" i="7"/>
  <c r="Y174" i="7"/>
  <c r="AA173" i="7"/>
  <c r="Z173" i="7"/>
  <c r="Y173" i="7"/>
  <c r="AA172" i="7"/>
  <c r="Z172" i="7"/>
  <c r="Y172" i="7"/>
  <c r="AA171" i="7"/>
  <c r="Z171" i="7"/>
  <c r="Y171" i="7"/>
  <c r="AA170" i="7"/>
  <c r="Z170" i="7"/>
  <c r="Y170" i="7"/>
  <c r="AA169" i="7"/>
  <c r="Z169" i="7"/>
  <c r="Y169" i="7"/>
  <c r="AA168" i="7"/>
  <c r="Z168" i="7"/>
  <c r="Y168" i="7"/>
  <c r="AA167" i="7"/>
  <c r="Z167" i="7"/>
  <c r="Y167" i="7"/>
  <c r="AA166" i="7"/>
  <c r="Z166" i="7"/>
  <c r="Y166" i="7"/>
  <c r="AA165" i="7"/>
  <c r="Z165" i="7"/>
  <c r="Y165" i="7"/>
  <c r="AA164" i="7"/>
  <c r="Z164" i="7"/>
  <c r="Y164" i="7"/>
  <c r="AA163" i="7"/>
  <c r="Z163" i="7"/>
  <c r="Y163" i="7"/>
  <c r="AA162" i="7"/>
  <c r="Z162" i="7"/>
  <c r="Y162" i="7"/>
  <c r="AA161" i="7"/>
  <c r="Z161" i="7"/>
  <c r="Y161" i="7"/>
  <c r="AA160" i="7"/>
  <c r="Z160" i="7"/>
  <c r="Y160" i="7"/>
  <c r="AA159" i="7"/>
  <c r="Z159" i="7"/>
  <c r="Y159" i="7"/>
  <c r="AA158" i="7"/>
  <c r="Z158" i="7"/>
  <c r="Y158" i="7"/>
  <c r="AA157" i="7"/>
  <c r="Z157" i="7"/>
  <c r="Y157" i="7"/>
  <c r="AA156" i="7"/>
  <c r="Z156" i="7"/>
  <c r="Y156" i="7"/>
  <c r="AA155" i="7"/>
  <c r="Z155" i="7"/>
  <c r="Y155" i="7"/>
  <c r="AA154" i="7"/>
  <c r="Z154" i="7"/>
  <c r="Y154" i="7"/>
  <c r="AA153" i="7"/>
  <c r="Z153" i="7"/>
  <c r="Y153" i="7"/>
  <c r="AA152" i="7"/>
  <c r="Z152" i="7"/>
  <c r="Y152" i="7"/>
  <c r="AA151" i="7"/>
  <c r="Z151" i="7"/>
  <c r="Y151" i="7"/>
  <c r="AA150" i="7"/>
  <c r="Z150" i="7"/>
  <c r="Y150" i="7"/>
  <c r="AA149" i="7"/>
  <c r="Z149" i="7"/>
  <c r="Y149" i="7"/>
  <c r="AA148" i="7"/>
  <c r="Z148" i="7"/>
  <c r="Y148" i="7"/>
  <c r="AA147" i="7"/>
  <c r="Z147" i="7"/>
  <c r="Y147" i="7"/>
  <c r="AA146" i="7"/>
  <c r="Z146" i="7"/>
  <c r="Y146" i="7"/>
  <c r="AA145" i="7"/>
  <c r="Z145" i="7"/>
  <c r="Y145" i="7"/>
  <c r="AA144" i="7"/>
  <c r="Z144" i="7"/>
  <c r="Y144" i="7"/>
  <c r="AA143" i="7"/>
  <c r="Z143" i="7"/>
  <c r="Y143" i="7"/>
  <c r="AA142" i="7"/>
  <c r="Z142" i="7"/>
  <c r="Y142" i="7"/>
  <c r="AA141" i="7"/>
  <c r="Z141" i="7"/>
  <c r="Y141" i="7"/>
  <c r="AA140" i="7"/>
  <c r="Z140" i="7"/>
  <c r="Y140" i="7"/>
  <c r="AA139" i="7"/>
  <c r="Z139" i="7"/>
  <c r="Y139" i="7"/>
  <c r="AA138" i="7"/>
  <c r="Z138" i="7"/>
  <c r="Y138" i="7"/>
  <c r="AA137" i="7"/>
  <c r="Z137" i="7"/>
  <c r="Y137" i="7"/>
  <c r="AA136" i="7"/>
  <c r="Z136" i="7"/>
  <c r="Y136" i="7"/>
  <c r="AA135" i="7"/>
  <c r="Z135" i="7"/>
  <c r="Y135" i="7"/>
  <c r="AA134" i="7"/>
  <c r="Z134" i="7"/>
  <c r="Y134" i="7"/>
  <c r="AA133" i="7"/>
  <c r="Z133" i="7"/>
  <c r="Y133" i="7"/>
  <c r="AA132" i="7"/>
  <c r="Z132" i="7"/>
  <c r="Y132" i="7"/>
  <c r="AA131" i="7"/>
  <c r="Z131" i="7"/>
  <c r="Y131" i="7"/>
  <c r="AA130" i="7"/>
  <c r="Z130" i="7"/>
  <c r="Y130" i="7"/>
  <c r="AA129" i="7"/>
  <c r="Z129" i="7"/>
  <c r="Y129" i="7"/>
  <c r="AA128" i="7"/>
  <c r="Z128" i="7"/>
  <c r="Y128" i="7"/>
  <c r="AA127" i="7"/>
  <c r="Z127" i="7"/>
  <c r="Y127" i="7"/>
  <c r="AA126" i="7"/>
  <c r="Z126" i="7"/>
  <c r="Y126" i="7"/>
  <c r="AA125" i="7"/>
  <c r="Z125" i="7"/>
  <c r="Y125" i="7"/>
  <c r="AA124" i="7"/>
  <c r="Z124" i="7"/>
  <c r="Y124" i="7"/>
  <c r="AA123" i="7"/>
  <c r="Z123" i="7"/>
  <c r="Y123" i="7"/>
  <c r="AA122" i="7"/>
  <c r="Z122" i="7"/>
  <c r="Y122" i="7"/>
  <c r="AA121" i="7"/>
  <c r="Z121" i="7"/>
  <c r="Y121" i="7"/>
  <c r="AA120" i="7"/>
  <c r="Z120" i="7"/>
  <c r="Y120" i="7"/>
  <c r="AA119" i="7"/>
  <c r="Z119" i="7"/>
  <c r="Y119" i="7"/>
  <c r="AA118" i="7"/>
  <c r="Z118" i="7"/>
  <c r="Y118" i="7"/>
  <c r="AA117" i="7"/>
  <c r="Z117" i="7"/>
  <c r="Y117" i="7"/>
  <c r="AA116" i="7"/>
  <c r="Z116" i="7"/>
  <c r="Y116" i="7"/>
  <c r="AA115" i="7"/>
  <c r="Z115" i="7"/>
  <c r="Y115" i="7"/>
  <c r="AA114" i="7"/>
  <c r="Z114" i="7"/>
  <c r="Y114" i="7"/>
  <c r="AA113" i="7"/>
  <c r="Z113" i="7"/>
  <c r="Y113" i="7"/>
  <c r="AA112" i="7"/>
  <c r="Z112" i="7"/>
  <c r="Y112" i="7"/>
  <c r="AA111" i="7"/>
  <c r="Z111" i="7"/>
  <c r="Y111" i="7"/>
  <c r="AA110" i="7"/>
  <c r="Z110" i="7"/>
  <c r="Y110" i="7"/>
  <c r="AA109" i="7"/>
  <c r="Z109" i="7"/>
  <c r="Y109" i="7"/>
  <c r="AA108" i="7"/>
  <c r="Z108" i="7"/>
  <c r="Y108" i="7"/>
  <c r="AA107" i="7"/>
  <c r="Z107" i="7"/>
  <c r="Y107" i="7"/>
  <c r="AA106" i="7"/>
  <c r="Z106" i="7"/>
  <c r="Y106" i="7"/>
  <c r="AA105" i="7"/>
  <c r="Z105" i="7"/>
  <c r="Y105" i="7"/>
  <c r="AA104" i="7"/>
  <c r="Z104" i="7"/>
  <c r="Y104" i="7"/>
  <c r="AA103" i="7"/>
  <c r="Z103" i="7"/>
  <c r="Y103" i="7"/>
  <c r="AA102" i="7"/>
  <c r="Z102" i="7"/>
  <c r="Y102" i="7"/>
  <c r="AA101" i="7"/>
  <c r="Z101" i="7"/>
  <c r="Y101" i="7"/>
  <c r="AA100" i="7"/>
  <c r="Z100" i="7"/>
  <c r="Y100" i="7"/>
  <c r="AA99" i="7"/>
  <c r="Z99" i="7"/>
  <c r="Y99" i="7"/>
  <c r="AA98" i="7"/>
  <c r="Z98" i="7"/>
  <c r="Y98" i="7"/>
  <c r="AA97" i="7"/>
  <c r="Z97" i="7"/>
  <c r="Y97" i="7"/>
  <c r="AA96" i="7"/>
  <c r="Z96" i="7"/>
  <c r="Y96" i="7"/>
  <c r="AA95" i="7"/>
  <c r="Z95" i="7"/>
  <c r="Y95" i="7"/>
  <c r="AA94" i="7"/>
  <c r="Z94" i="7"/>
  <c r="Y94" i="7"/>
  <c r="AA93" i="7"/>
  <c r="Z93" i="7"/>
  <c r="Y93" i="7"/>
  <c r="AA92" i="7"/>
  <c r="Z92" i="7"/>
  <c r="Y92" i="7"/>
  <c r="AA91" i="7"/>
  <c r="Z91" i="7"/>
  <c r="Y91" i="7"/>
  <c r="AA90" i="7"/>
  <c r="Z90" i="7"/>
  <c r="Y90" i="7"/>
  <c r="AA89" i="7"/>
  <c r="Z89" i="7"/>
  <c r="Y89" i="7"/>
  <c r="AA88" i="7"/>
  <c r="Z88" i="7"/>
  <c r="Y88" i="7"/>
  <c r="AA87" i="7"/>
  <c r="Z87" i="7"/>
  <c r="Y87" i="7"/>
  <c r="AA86" i="7"/>
  <c r="Z86" i="7"/>
  <c r="Y86" i="7"/>
  <c r="AA85" i="7"/>
  <c r="Z85" i="7"/>
  <c r="Y85" i="7"/>
  <c r="AA84" i="7"/>
  <c r="Z84" i="7"/>
  <c r="Y84" i="7"/>
  <c r="AA83" i="7"/>
  <c r="Z83" i="7"/>
  <c r="Y83" i="7"/>
  <c r="AA82" i="7"/>
  <c r="Z82" i="7"/>
  <c r="Y82" i="7"/>
  <c r="AA81" i="7"/>
  <c r="Z81" i="7"/>
  <c r="Y81" i="7"/>
  <c r="AA80" i="7"/>
  <c r="Z80" i="7"/>
  <c r="Y80" i="7"/>
  <c r="AA79" i="7"/>
  <c r="Z79" i="7"/>
  <c r="Y79" i="7"/>
  <c r="AA78" i="7"/>
  <c r="Z78" i="7"/>
  <c r="Y78" i="7"/>
  <c r="AA77" i="7"/>
  <c r="Z77" i="7"/>
  <c r="Y77" i="7"/>
  <c r="AA76" i="7"/>
  <c r="Z76" i="7"/>
  <c r="Y76" i="7"/>
  <c r="AA75" i="7"/>
  <c r="Z75" i="7"/>
  <c r="Y75" i="7"/>
  <c r="AA74" i="7"/>
  <c r="Z74" i="7"/>
  <c r="Y74" i="7"/>
  <c r="AA73" i="7"/>
  <c r="Z73" i="7"/>
  <c r="Y73" i="7"/>
  <c r="AA72" i="7"/>
  <c r="Z72" i="7"/>
  <c r="Y72" i="7"/>
  <c r="AA71" i="7"/>
  <c r="Z71" i="7"/>
  <c r="Y71" i="7"/>
  <c r="AA70" i="7"/>
  <c r="Z70" i="7"/>
  <c r="Y70" i="7"/>
  <c r="AA69" i="7"/>
  <c r="Z69" i="7"/>
  <c r="Y69" i="7"/>
  <c r="AA68" i="7"/>
  <c r="Z68" i="7"/>
  <c r="Y68" i="7"/>
  <c r="AA67" i="7"/>
  <c r="Z67" i="7"/>
  <c r="Y67" i="7"/>
  <c r="AA66" i="7"/>
  <c r="Z66" i="7"/>
  <c r="Y66" i="7"/>
  <c r="AA65" i="7"/>
  <c r="Z65" i="7"/>
  <c r="Y65" i="7"/>
  <c r="AA64" i="7"/>
  <c r="Z64" i="7"/>
  <c r="Y64" i="7"/>
  <c r="AA63" i="7"/>
  <c r="Z63" i="7"/>
  <c r="Y63" i="7"/>
  <c r="AA62" i="7"/>
  <c r="Z62" i="7"/>
  <c r="Y62" i="7"/>
  <c r="AA61" i="7"/>
  <c r="Z61" i="7"/>
  <c r="Y61" i="7"/>
  <c r="AA60" i="7"/>
  <c r="Z60" i="7"/>
  <c r="Y60" i="7"/>
  <c r="AA59" i="7"/>
  <c r="Z59" i="7"/>
  <c r="Y59" i="7"/>
  <c r="AA58" i="7"/>
  <c r="Z58" i="7"/>
  <c r="Y58" i="7"/>
  <c r="AA57" i="7"/>
  <c r="Z57" i="7"/>
  <c r="Y57" i="7"/>
  <c r="AA56" i="7"/>
  <c r="Z56" i="7"/>
  <c r="Y56" i="7"/>
  <c r="AA55" i="7"/>
  <c r="Z55" i="7"/>
  <c r="Y55" i="7"/>
  <c r="AA54" i="7"/>
  <c r="Z54" i="7"/>
  <c r="Y54" i="7"/>
  <c r="AA53" i="7"/>
  <c r="Z53" i="7"/>
  <c r="Y53" i="7"/>
  <c r="AA52" i="7"/>
  <c r="Z52" i="7"/>
  <c r="Y52" i="7"/>
  <c r="AA51" i="7"/>
  <c r="Z51" i="7"/>
  <c r="Y51" i="7"/>
  <c r="AA50" i="7"/>
  <c r="Z50" i="7"/>
  <c r="Y50" i="7"/>
  <c r="AA49" i="7"/>
  <c r="Z49" i="7"/>
  <c r="Y49" i="7"/>
  <c r="AA48" i="7"/>
  <c r="Z48" i="7"/>
  <c r="Y48" i="7"/>
  <c r="AA47" i="7"/>
  <c r="Z47" i="7"/>
  <c r="Y47" i="7"/>
  <c r="AA46" i="7"/>
  <c r="Z46" i="7"/>
  <c r="Y46" i="7"/>
  <c r="AA45" i="7"/>
  <c r="Z45" i="7"/>
  <c r="Y45" i="7"/>
  <c r="AA44" i="7"/>
  <c r="Z44" i="7"/>
  <c r="Y44" i="7"/>
  <c r="AA43" i="7"/>
  <c r="Z43" i="7"/>
  <c r="Y43" i="7"/>
  <c r="AA42" i="7"/>
  <c r="Z42" i="7"/>
  <c r="Y42" i="7"/>
  <c r="AA41" i="7"/>
  <c r="Z41" i="7"/>
  <c r="Y41" i="7"/>
  <c r="AA40" i="7"/>
  <c r="Z40" i="7"/>
  <c r="Y40" i="7"/>
  <c r="AA39" i="7"/>
  <c r="Z39" i="7"/>
  <c r="Y39" i="7"/>
  <c r="AA38" i="7"/>
  <c r="Z38" i="7"/>
  <c r="Y38" i="7"/>
  <c r="AA37" i="7"/>
  <c r="Z37" i="7"/>
  <c r="Y37" i="7"/>
  <c r="AA36" i="7"/>
  <c r="Z36" i="7"/>
  <c r="Y36" i="7"/>
  <c r="AA35" i="7"/>
  <c r="Z35" i="7"/>
  <c r="Y35" i="7"/>
  <c r="AA34" i="7"/>
  <c r="Z34" i="7"/>
  <c r="Y34" i="7"/>
  <c r="AA33" i="7"/>
  <c r="Z33" i="7"/>
  <c r="Y33" i="7"/>
  <c r="AA32" i="7"/>
  <c r="Z32" i="7"/>
  <c r="Y32" i="7"/>
  <c r="AA31" i="7"/>
  <c r="Z31" i="7"/>
  <c r="Y31" i="7"/>
  <c r="AA30" i="7"/>
  <c r="Z30" i="7"/>
  <c r="Y30" i="7"/>
  <c r="AA29" i="7"/>
  <c r="Z29" i="7"/>
  <c r="Y29" i="7"/>
  <c r="AA28" i="7"/>
  <c r="Z28" i="7"/>
  <c r="Y28" i="7"/>
  <c r="AA27" i="7"/>
  <c r="Z27" i="7"/>
  <c r="Y27" i="7"/>
  <c r="AA26" i="7"/>
  <c r="Z26" i="7"/>
  <c r="Y26" i="7"/>
  <c r="AA25" i="7"/>
  <c r="Z25" i="7"/>
  <c r="Y25" i="7"/>
  <c r="AA24" i="7"/>
  <c r="Z24" i="7"/>
  <c r="Y24" i="7"/>
  <c r="AA23" i="7"/>
  <c r="Z23" i="7"/>
  <c r="Y23" i="7"/>
  <c r="AA22" i="7"/>
  <c r="Z22" i="7"/>
  <c r="Y22" i="7"/>
  <c r="AA21" i="7"/>
  <c r="Z21" i="7"/>
  <c r="Y21" i="7"/>
  <c r="AA20" i="7"/>
  <c r="Z20" i="7"/>
  <c r="Y20" i="7"/>
  <c r="AA19" i="7"/>
  <c r="Z19" i="7"/>
  <c r="Y19" i="7"/>
  <c r="AA18" i="7"/>
  <c r="Z18" i="7"/>
  <c r="Y18" i="7"/>
  <c r="AA17" i="7"/>
  <c r="Z17" i="7"/>
  <c r="Y17" i="7"/>
  <c r="AA16" i="7"/>
  <c r="Z16" i="7"/>
  <c r="Y16" i="7"/>
  <c r="AA15" i="7"/>
  <c r="Z15" i="7"/>
  <c r="Y15" i="7"/>
  <c r="AA14" i="7"/>
  <c r="Z14" i="7"/>
  <c r="Y14" i="7"/>
  <c r="AA13" i="7"/>
  <c r="Z13" i="7"/>
  <c r="Y13" i="7"/>
  <c r="AA12" i="7"/>
  <c r="Z12" i="7"/>
  <c r="Y12" i="7"/>
  <c r="AA11" i="7"/>
  <c r="Z11" i="7"/>
  <c r="Y11" i="7"/>
  <c r="AA10" i="7"/>
  <c r="Z10" i="7"/>
  <c r="Y10" i="7"/>
  <c r="AA9" i="7"/>
  <c r="Z9" i="7"/>
  <c r="Y9" i="7"/>
  <c r="AA8" i="7"/>
  <c r="Z8" i="7"/>
  <c r="Y8" i="7"/>
  <c r="AA7" i="7"/>
  <c r="Z7" i="7"/>
  <c r="Y7" i="7"/>
  <c r="AA6" i="7"/>
  <c r="Z6" i="7"/>
  <c r="Y6" i="7"/>
  <c r="AA5" i="7"/>
  <c r="Z5" i="7"/>
  <c r="Y5" i="7"/>
  <c r="AA4" i="7"/>
  <c r="Z4" i="7"/>
  <c r="Y4" i="7"/>
  <c r="G15" i="1"/>
  <c r="C15" i="1" l="1"/>
  <c r="C17" i="1" s="1"/>
  <c r="E15" i="1"/>
  <c r="I15" i="1"/>
  <c r="D15" i="1" l="1"/>
  <c r="F15" i="1"/>
  <c r="H15" i="1"/>
  <c r="C1" i="4" l="1"/>
  <c r="C61" i="1"/>
  <c r="C60" i="1"/>
  <c r="C59" i="1"/>
  <c r="C58" i="1"/>
  <c r="C6" i="4" l="1"/>
  <c r="F5" i="4"/>
  <c r="AB5" i="4"/>
  <c r="Q5" i="4"/>
  <c r="I17" i="1"/>
  <c r="AI5" i="4" s="1"/>
  <c r="H17" i="1"/>
  <c r="AF5" i="4" s="1"/>
  <c r="G17" i="1"/>
  <c r="X5" i="4" s="1"/>
  <c r="I16" i="1"/>
  <c r="AL5" i="4" s="1"/>
  <c r="H16" i="1"/>
  <c r="AH5" i="4" s="1"/>
  <c r="G16" i="1"/>
  <c r="D37" i="1"/>
  <c r="D36" i="1"/>
  <c r="D35" i="1"/>
  <c r="D34" i="1"/>
  <c r="D33" i="1"/>
  <c r="E26" i="1"/>
  <c r="E25" i="1"/>
  <c r="AA5" i="4" l="1"/>
  <c r="H4" i="7"/>
  <c r="AK5" i="4"/>
  <c r="D17" i="1"/>
  <c r="J5" i="4" s="1"/>
  <c r="E17" i="1"/>
  <c r="M5" i="4" s="1"/>
  <c r="F17" i="1"/>
  <c r="U5" i="4" s="1"/>
  <c r="A6" i="4"/>
  <c r="D16" i="1"/>
  <c r="L5" i="4" s="1"/>
  <c r="E16" i="1"/>
  <c r="F16" i="1"/>
  <c r="W5" i="4" s="1"/>
  <c r="C16" i="1"/>
  <c r="AL6" i="4" l="1"/>
  <c r="H5" i="7" s="1"/>
  <c r="C7" i="4"/>
  <c r="B5" i="4"/>
  <c r="J4" i="7" s="1"/>
  <c r="B6" i="4"/>
  <c r="P5" i="4"/>
  <c r="E5" i="4"/>
  <c r="H34" i="1"/>
  <c r="W6" i="4"/>
  <c r="U6" i="4"/>
  <c r="E6" i="4"/>
  <c r="AH6" i="4"/>
  <c r="AK6" i="4"/>
  <c r="J6" i="4"/>
  <c r="AA6" i="4"/>
  <c r="L6" i="4"/>
  <c r="AF6" i="4"/>
  <c r="X6" i="4"/>
  <c r="P6" i="4"/>
  <c r="F6" i="4"/>
  <c r="A7" i="4"/>
  <c r="AB6" i="4"/>
  <c r="Q6" i="4"/>
  <c r="B7" i="4" l="1"/>
  <c r="J6" i="7" s="1"/>
  <c r="C8" i="4"/>
  <c r="AL7" i="4"/>
  <c r="H6" i="7" s="1"/>
  <c r="J5" i="7"/>
  <c r="J7" i="4"/>
  <c r="AF7" i="4"/>
  <c r="X7" i="4"/>
  <c r="U7" i="4"/>
  <c r="A8" i="4"/>
  <c r="F7" i="4"/>
  <c r="AB7" i="4"/>
  <c r="Q7" i="4"/>
  <c r="R5" i="4"/>
  <c r="S5" i="4" s="1"/>
  <c r="E4" i="7" s="1"/>
  <c r="G5" i="4"/>
  <c r="I5" i="4" s="1"/>
  <c r="B4" i="7" s="1"/>
  <c r="C9" i="4" l="1"/>
  <c r="B8" i="4"/>
  <c r="J7" i="7" s="1"/>
  <c r="L4" i="7"/>
  <c r="AF8" i="4"/>
  <c r="X8" i="4"/>
  <c r="U8" i="4"/>
  <c r="J8" i="4"/>
  <c r="Q8" i="4"/>
  <c r="A9" i="4"/>
  <c r="AB8" i="4"/>
  <c r="F8" i="4"/>
  <c r="V6" i="4"/>
  <c r="T5" i="4"/>
  <c r="D4" i="7" s="1"/>
  <c r="N6" i="4"/>
  <c r="H5" i="4"/>
  <c r="C10" i="4" l="1"/>
  <c r="B9" i="4"/>
  <c r="J8" i="7" s="1"/>
  <c r="N4" i="7"/>
  <c r="M4" i="7"/>
  <c r="R4" i="7" s="1"/>
  <c r="C4" i="7"/>
  <c r="F9" i="4"/>
  <c r="AF9" i="4"/>
  <c r="U9" i="4"/>
  <c r="J9" i="4"/>
  <c r="M6" i="4"/>
  <c r="AB9" i="4"/>
  <c r="A10" i="4"/>
  <c r="Q9" i="4"/>
  <c r="O6" i="4"/>
  <c r="Y6" i="4"/>
  <c r="K6" i="4"/>
  <c r="D6" i="4"/>
  <c r="C11" i="4" l="1"/>
  <c r="B10" i="4"/>
  <c r="J9" i="7" s="1"/>
  <c r="K4" i="7"/>
  <c r="A11" i="4"/>
  <c r="F10" i="4"/>
  <c r="AB10" i="4"/>
  <c r="Q10" i="4"/>
  <c r="C12" i="4" l="1"/>
  <c r="Q4" i="7"/>
  <c r="F11" i="4"/>
  <c r="A12" i="4"/>
  <c r="Q11" i="4"/>
  <c r="AB11" i="4"/>
  <c r="C13" i="4" l="1"/>
  <c r="U5" i="7"/>
  <c r="Q12" i="4"/>
  <c r="AB12" i="4"/>
  <c r="F12" i="4"/>
  <c r="A13" i="4"/>
  <c r="C14" i="4" l="1"/>
  <c r="AB13" i="4"/>
  <c r="Q13" i="4"/>
  <c r="A14" i="4"/>
  <c r="F13" i="4"/>
  <c r="C15" i="4" l="1"/>
  <c r="AB14" i="4"/>
  <c r="Q14" i="4"/>
  <c r="F14" i="4"/>
  <c r="A15" i="4"/>
  <c r="C16" i="4" l="1"/>
  <c r="F15" i="4"/>
  <c r="Q15" i="4"/>
  <c r="AB15" i="4"/>
  <c r="A16" i="4"/>
  <c r="C17" i="4" l="1"/>
  <c r="AB16" i="4"/>
  <c r="Q16" i="4"/>
  <c r="F16" i="4"/>
  <c r="A17" i="4"/>
  <c r="C18" i="4" l="1"/>
  <c r="Q17" i="4"/>
  <c r="AB17" i="4"/>
  <c r="A18" i="4"/>
  <c r="F18" i="4" s="1"/>
  <c r="F17" i="4"/>
  <c r="C19" i="4" l="1"/>
  <c r="Q18" i="4"/>
  <c r="AB18" i="4"/>
  <c r="A19" i="4"/>
  <c r="AB19" i="4" s="1"/>
  <c r="C20" i="4" l="1"/>
  <c r="A20" i="4"/>
  <c r="Q20" i="4" s="1"/>
  <c r="Q19" i="4"/>
  <c r="F19" i="4"/>
  <c r="AB20" i="4" l="1"/>
  <c r="C21" i="4"/>
  <c r="F20" i="4"/>
  <c r="A21" i="4"/>
  <c r="F21" i="4" s="1"/>
  <c r="A22" i="4" l="1"/>
  <c r="AB22" i="4" s="1"/>
  <c r="Q21" i="4"/>
  <c r="C22" i="4"/>
  <c r="AB21" i="4"/>
  <c r="F22" i="4" l="1"/>
  <c r="A23" i="4"/>
  <c r="AB23" i="4" s="1"/>
  <c r="Q22" i="4"/>
  <c r="C23" i="4"/>
  <c r="A24" i="4" l="1"/>
  <c r="F24" i="4" s="1"/>
  <c r="C24" i="4"/>
  <c r="Q23" i="4"/>
  <c r="F23" i="4"/>
  <c r="AB24" i="4"/>
  <c r="Q24" i="4"/>
  <c r="A25" i="4" l="1"/>
  <c r="F25" i="4" s="1"/>
  <c r="C25" i="4"/>
  <c r="C26" i="4" s="1"/>
  <c r="A26" i="4"/>
  <c r="Q25" i="4" l="1"/>
  <c r="AB25" i="4"/>
  <c r="C27" i="4"/>
  <c r="AB26" i="4"/>
  <c r="F26" i="4"/>
  <c r="Q26" i="4"/>
  <c r="A27" i="4"/>
  <c r="C28" i="4" l="1"/>
  <c r="F27" i="4"/>
  <c r="AB27" i="4"/>
  <c r="Q27" i="4"/>
  <c r="A28" i="4"/>
  <c r="C29" i="4" l="1"/>
  <c r="AB28" i="4"/>
  <c r="F28" i="4"/>
  <c r="Q28" i="4"/>
  <c r="A29" i="4"/>
  <c r="C30" i="4" l="1"/>
  <c r="F29" i="4"/>
  <c r="AB29" i="4"/>
  <c r="Q29" i="4"/>
  <c r="A30" i="4"/>
  <c r="C31" i="4" l="1"/>
  <c r="F30" i="4"/>
  <c r="AB30" i="4"/>
  <c r="Q30" i="4"/>
  <c r="A31" i="4"/>
  <c r="C32" i="4" l="1"/>
  <c r="F31" i="4"/>
  <c r="AB31" i="4"/>
  <c r="Q31" i="4"/>
  <c r="G6" i="4"/>
  <c r="I6" i="4" s="1"/>
  <c r="B5" i="7" s="1"/>
  <c r="V5" i="7" s="1"/>
  <c r="A32" i="4"/>
  <c r="C33" i="4" l="1"/>
  <c r="L5" i="7"/>
  <c r="AB32" i="4"/>
  <c r="F32" i="4"/>
  <c r="N7" i="4"/>
  <c r="Q32" i="4"/>
  <c r="A33" i="4"/>
  <c r="H6" i="4"/>
  <c r="C34" i="4" l="1"/>
  <c r="C5" i="7"/>
  <c r="K5" i="7" s="1"/>
  <c r="M7" i="4"/>
  <c r="F33" i="4"/>
  <c r="AB33" i="4"/>
  <c r="Q33" i="4"/>
  <c r="AC5" i="4"/>
  <c r="R6" i="4"/>
  <c r="D7" i="4"/>
  <c r="K7" i="4"/>
  <c r="A34" i="4"/>
  <c r="C35" i="4" l="1"/>
  <c r="AB34" i="4"/>
  <c r="F34" i="4"/>
  <c r="Q34" i="4"/>
  <c r="AD5" i="4"/>
  <c r="G4" i="7" s="1"/>
  <c r="AE5" i="4"/>
  <c r="F4" i="7" s="1"/>
  <c r="T6" i="4"/>
  <c r="D5" i="7" s="1"/>
  <c r="S6" i="4"/>
  <c r="E5" i="7" s="1"/>
  <c r="A35" i="4"/>
  <c r="C36" i="4" l="1"/>
  <c r="O4" i="7"/>
  <c r="S4" i="7" s="1"/>
  <c r="W5" i="7" s="1"/>
  <c r="AB5" i="7" s="1"/>
  <c r="N5" i="7"/>
  <c r="M5" i="7"/>
  <c r="F35" i="4"/>
  <c r="AB35" i="4"/>
  <c r="V7" i="4"/>
  <c r="Y7" i="4"/>
  <c r="AJ6" i="4"/>
  <c r="Q35" i="4"/>
  <c r="AG6" i="4"/>
  <c r="Z6" i="4"/>
  <c r="O7" i="4"/>
  <c r="A36" i="4"/>
  <c r="C37" i="4" l="1"/>
  <c r="AI6" i="4"/>
  <c r="AB36" i="4"/>
  <c r="F36" i="4"/>
  <c r="Q36" i="4"/>
  <c r="A37" i="4"/>
  <c r="C38" i="4" l="1"/>
  <c r="F37" i="4"/>
  <c r="AB37" i="4"/>
  <c r="AC6" i="4"/>
  <c r="AE6" i="4" s="1"/>
  <c r="F5" i="7" s="1"/>
  <c r="Q37" i="4"/>
  <c r="A38" i="4"/>
  <c r="C39" i="4" l="1"/>
  <c r="F38" i="4"/>
  <c r="AB38" i="4"/>
  <c r="AJ7" i="4"/>
  <c r="AD6" i="4"/>
  <c r="Q38" i="4"/>
  <c r="A39" i="4"/>
  <c r="C40" i="4" l="1"/>
  <c r="G5" i="7"/>
  <c r="O5" i="7" s="1"/>
  <c r="AI7" i="4"/>
  <c r="F39" i="4"/>
  <c r="AB39" i="4"/>
  <c r="Z7" i="4"/>
  <c r="AG7" i="4"/>
  <c r="Q39" i="4"/>
  <c r="A40" i="4"/>
  <c r="C41" i="4" l="1"/>
  <c r="A4" i="7"/>
  <c r="AB40" i="4"/>
  <c r="F40" i="4"/>
  <c r="Q40" i="4"/>
  <c r="A41" i="4"/>
  <c r="C42" i="4" l="1"/>
  <c r="F41" i="4"/>
  <c r="AB41" i="4"/>
  <c r="Q41" i="4"/>
  <c r="A42" i="4"/>
  <c r="C43" i="4" l="1"/>
  <c r="AB42" i="4"/>
  <c r="F42" i="4"/>
  <c r="Q42" i="4"/>
  <c r="A43" i="4"/>
  <c r="C44" i="4" l="1"/>
  <c r="F43" i="4"/>
  <c r="AB43" i="4"/>
  <c r="Q43" i="4"/>
  <c r="A44" i="4"/>
  <c r="C45" i="4" l="1"/>
  <c r="AB44" i="4"/>
  <c r="F44" i="4"/>
  <c r="Q44" i="4"/>
  <c r="A45" i="4"/>
  <c r="C46" i="4" l="1"/>
  <c r="F45" i="4"/>
  <c r="AB45" i="4"/>
  <c r="Q45" i="4"/>
  <c r="A46" i="4"/>
  <c r="C47" i="4" l="1"/>
  <c r="AB46" i="4"/>
  <c r="F46" i="4"/>
  <c r="Q46" i="4"/>
  <c r="A47" i="4"/>
  <c r="C48" i="4" l="1"/>
  <c r="F47" i="4"/>
  <c r="AB47" i="4"/>
  <c r="Q47" i="4"/>
  <c r="A48" i="4"/>
  <c r="C49" i="4" l="1"/>
  <c r="AB48" i="4"/>
  <c r="F48" i="4"/>
  <c r="Q48" i="4"/>
  <c r="A49" i="4"/>
  <c r="C50" i="4" l="1"/>
  <c r="F49" i="4"/>
  <c r="AB49" i="4"/>
  <c r="Q49" i="4"/>
  <c r="A50" i="4"/>
  <c r="C51" i="4" l="1"/>
  <c r="F50" i="4"/>
  <c r="AB50" i="4"/>
  <c r="Q50" i="4"/>
  <c r="A51" i="4"/>
  <c r="C52" i="4" l="1"/>
  <c r="F51" i="4"/>
  <c r="AB51" i="4"/>
  <c r="Q51" i="4"/>
  <c r="A52" i="4"/>
  <c r="C53" i="4" l="1"/>
  <c r="AB52" i="4"/>
  <c r="F52" i="4"/>
  <c r="Q52" i="4"/>
  <c r="A53" i="4"/>
  <c r="C54" i="4" l="1"/>
  <c r="F53" i="4"/>
  <c r="AB53" i="4"/>
  <c r="Q53" i="4"/>
  <c r="A54" i="4"/>
  <c r="C55" i="4" l="1"/>
  <c r="AB54" i="4"/>
  <c r="F54" i="4"/>
  <c r="Q54" i="4"/>
  <c r="A55" i="4"/>
  <c r="A56" i="4" s="1"/>
  <c r="C56" i="4" l="1"/>
  <c r="C57" i="4" s="1"/>
  <c r="A57" i="4"/>
  <c r="F56" i="4"/>
  <c r="Q56" i="4"/>
  <c r="AB56" i="4"/>
  <c r="F55" i="4"/>
  <c r="AB55" i="4"/>
  <c r="Q55" i="4"/>
  <c r="C58" i="4" l="1"/>
  <c r="A58" i="4"/>
  <c r="AB57" i="4"/>
  <c r="Q57" i="4"/>
  <c r="F57" i="4"/>
  <c r="C59" i="4" l="1"/>
  <c r="A59" i="4"/>
  <c r="AB58" i="4"/>
  <c r="F58" i="4"/>
  <c r="Q58" i="4"/>
  <c r="C60" i="4" l="1"/>
  <c r="AB59" i="4"/>
  <c r="F59" i="4"/>
  <c r="Q59" i="4"/>
  <c r="A60" i="4"/>
  <c r="C61" i="4" l="1"/>
  <c r="AB60" i="4"/>
  <c r="F60" i="4"/>
  <c r="Q60" i="4"/>
  <c r="A61" i="4"/>
  <c r="C62" i="4" l="1"/>
  <c r="F61" i="4"/>
  <c r="A62" i="4"/>
  <c r="AB61" i="4"/>
  <c r="Q61" i="4"/>
  <c r="C63" i="4" l="1"/>
  <c r="A63" i="4"/>
  <c r="Q62" i="4"/>
  <c r="AB62" i="4"/>
  <c r="F62" i="4"/>
  <c r="C64" i="4" l="1"/>
  <c r="AB63" i="4"/>
  <c r="F63" i="4"/>
  <c r="Q63" i="4"/>
  <c r="A64" i="4"/>
  <c r="C65" i="4" l="1"/>
  <c r="Q64" i="4"/>
  <c r="A65" i="4"/>
  <c r="AB64" i="4"/>
  <c r="F64" i="4"/>
  <c r="C66" i="4" l="1"/>
  <c r="AB65" i="4"/>
  <c r="F65" i="4"/>
  <c r="Q65" i="4"/>
  <c r="A66" i="4"/>
  <c r="C67" i="4" l="1"/>
  <c r="A67" i="4"/>
  <c r="AB66" i="4"/>
  <c r="F66" i="4"/>
  <c r="Q66" i="4"/>
  <c r="C68" i="4" l="1"/>
  <c r="Q67" i="4"/>
  <c r="AB67" i="4"/>
  <c r="F67" i="4"/>
  <c r="A68" i="4"/>
  <c r="C69" i="4" l="1"/>
  <c r="A69" i="4"/>
  <c r="F68" i="4"/>
  <c r="AB68" i="4"/>
  <c r="Q68" i="4"/>
  <c r="C70" i="4" l="1"/>
  <c r="Q69" i="4"/>
  <c r="AB69" i="4"/>
  <c r="A70" i="4"/>
  <c r="F69" i="4"/>
  <c r="C71" i="4" l="1"/>
  <c r="Q70" i="4"/>
  <c r="A71" i="4"/>
  <c r="AB70" i="4"/>
  <c r="F70" i="4"/>
  <c r="C72" i="4" l="1"/>
  <c r="F71" i="4"/>
  <c r="AB71" i="4"/>
  <c r="Q71" i="4"/>
  <c r="A72" i="4"/>
  <c r="C73" i="4" l="1"/>
  <c r="F72" i="4"/>
  <c r="Q72" i="4"/>
  <c r="AB72" i="4"/>
  <c r="A73" i="4"/>
  <c r="C74" i="4" l="1"/>
  <c r="A74" i="4"/>
  <c r="F73" i="4"/>
  <c r="Q73" i="4"/>
  <c r="AB73" i="4"/>
  <c r="C75" i="4" l="1"/>
  <c r="A75" i="4"/>
  <c r="AB74" i="4"/>
  <c r="Q74" i="4"/>
  <c r="F74" i="4"/>
  <c r="C76" i="4" l="1"/>
  <c r="F75" i="4"/>
  <c r="A76" i="4"/>
  <c r="AB75" i="4"/>
  <c r="Q75" i="4"/>
  <c r="C77" i="4" l="1"/>
  <c r="Q76" i="4"/>
  <c r="AB76" i="4"/>
  <c r="F76" i="4"/>
  <c r="A77" i="4"/>
  <c r="C78" i="4" l="1"/>
  <c r="F77" i="4"/>
  <c r="A78" i="4"/>
  <c r="AB77" i="4"/>
  <c r="Q77" i="4"/>
  <c r="C79" i="4" l="1"/>
  <c r="F78" i="4"/>
  <c r="A79" i="4"/>
  <c r="AB78" i="4"/>
  <c r="Q78" i="4"/>
  <c r="C80" i="4" l="1"/>
  <c r="F79" i="4"/>
  <c r="A80" i="4"/>
  <c r="Q79" i="4"/>
  <c r="AB79" i="4"/>
  <c r="C81" i="4" l="1"/>
  <c r="F80" i="4"/>
  <c r="A81" i="4"/>
  <c r="Q80" i="4"/>
  <c r="AB80" i="4"/>
  <c r="C82" i="4" l="1"/>
  <c r="F81" i="4"/>
  <c r="Q81" i="4"/>
  <c r="AB81" i="4"/>
  <c r="A82" i="4"/>
  <c r="C83" i="4" l="1"/>
  <c r="F82" i="4"/>
  <c r="A83" i="4"/>
  <c r="Q82" i="4"/>
  <c r="AB82" i="4"/>
  <c r="C84" i="4" l="1"/>
  <c r="F83" i="4"/>
  <c r="A84" i="4"/>
  <c r="AB83" i="4"/>
  <c r="Q83" i="4"/>
  <c r="C85" i="4" l="1"/>
  <c r="F84" i="4"/>
  <c r="A85" i="4"/>
  <c r="AB84" i="4"/>
  <c r="Q84" i="4"/>
  <c r="C86" i="4" l="1"/>
  <c r="F85" i="4"/>
  <c r="Q85" i="4"/>
  <c r="AB85" i="4"/>
  <c r="A86" i="4"/>
  <c r="C87" i="4" l="1"/>
  <c r="F86" i="4"/>
  <c r="AB86" i="4"/>
  <c r="A87" i="4"/>
  <c r="Q86" i="4"/>
  <c r="C88" i="4" l="1"/>
  <c r="AB87" i="4"/>
  <c r="F87" i="4"/>
  <c r="A88" i="4"/>
  <c r="Q87" i="4"/>
  <c r="C89" i="4" l="1"/>
  <c r="Q88" i="4"/>
  <c r="A89" i="4"/>
  <c r="AB88" i="4"/>
  <c r="F88" i="4"/>
  <c r="C90" i="4" l="1"/>
  <c r="F89" i="4"/>
  <c r="A90" i="4"/>
  <c r="AB89" i="4"/>
  <c r="Q89" i="4"/>
  <c r="C91" i="4" l="1"/>
  <c r="AB90" i="4"/>
  <c r="A91" i="4"/>
  <c r="Q90" i="4"/>
  <c r="F90" i="4"/>
  <c r="C92" i="4" l="1"/>
  <c r="A92" i="4"/>
  <c r="F91" i="4"/>
  <c r="AB91" i="4"/>
  <c r="Q91" i="4"/>
  <c r="C93" i="4" l="1"/>
  <c r="AB92" i="4"/>
  <c r="F92" i="4"/>
  <c r="Q92" i="4"/>
  <c r="A93" i="4"/>
  <c r="C94" i="4" l="1"/>
  <c r="F93" i="4"/>
  <c r="A94" i="4"/>
  <c r="AB93" i="4"/>
  <c r="Q93" i="4"/>
  <c r="C95" i="4" l="1"/>
  <c r="Q94" i="4"/>
  <c r="AB94" i="4"/>
  <c r="F94" i="4"/>
  <c r="A95" i="4"/>
  <c r="C96" i="4" l="1"/>
  <c r="A96" i="4"/>
  <c r="AB95" i="4"/>
  <c r="Q95" i="4"/>
  <c r="F95" i="4"/>
  <c r="C97" i="4" l="1"/>
  <c r="AB96" i="4"/>
  <c r="Q96" i="4"/>
  <c r="A97" i="4"/>
  <c r="F96" i="4"/>
  <c r="C98" i="4" l="1"/>
  <c r="Q97" i="4"/>
  <c r="AB97" i="4"/>
  <c r="F97" i="4"/>
  <c r="A98" i="4"/>
  <c r="C99" i="4" l="1"/>
  <c r="AB98" i="4"/>
  <c r="Q98" i="4"/>
  <c r="A99" i="4"/>
  <c r="F98" i="4"/>
  <c r="C100" i="4" l="1"/>
  <c r="A100" i="4"/>
  <c r="AB99" i="4"/>
  <c r="F99" i="4"/>
  <c r="Q99" i="4"/>
  <c r="C101" i="4" l="1"/>
  <c r="Q100" i="4"/>
  <c r="F100" i="4"/>
  <c r="A101" i="4"/>
  <c r="AB100" i="4"/>
  <c r="C102" i="4" l="1"/>
  <c r="AB101" i="4"/>
  <c r="F101" i="4"/>
  <c r="Q101" i="4"/>
  <c r="A102" i="4"/>
  <c r="C103" i="4" l="1"/>
  <c r="Q102" i="4"/>
  <c r="A103" i="4"/>
  <c r="AB102" i="4"/>
  <c r="F102" i="4"/>
  <c r="C104" i="4" l="1"/>
  <c r="F103" i="4"/>
  <c r="AB103" i="4"/>
  <c r="Q103" i="4"/>
  <c r="A104" i="4"/>
  <c r="C105" i="4" l="1"/>
  <c r="A105" i="4"/>
  <c r="Q104" i="4"/>
  <c r="AB104" i="4"/>
  <c r="F104" i="4"/>
  <c r="C106" i="4" l="1"/>
  <c r="F105" i="4"/>
  <c r="A106" i="4"/>
  <c r="Q105" i="4"/>
  <c r="AB105" i="4"/>
  <c r="C107" i="4" l="1"/>
  <c r="Q106" i="4"/>
  <c r="F106" i="4"/>
  <c r="A107" i="4"/>
  <c r="AB106" i="4"/>
  <c r="C108" i="4" l="1"/>
  <c r="F107" i="4"/>
  <c r="AB107" i="4"/>
  <c r="Q107" i="4"/>
  <c r="A108" i="4"/>
  <c r="C109" i="4" l="1"/>
  <c r="AB108" i="4"/>
  <c r="F108" i="4"/>
  <c r="Q108" i="4"/>
  <c r="A109" i="4"/>
  <c r="C110" i="4" l="1"/>
  <c r="AB109" i="4"/>
  <c r="Q109" i="4"/>
  <c r="A110" i="4"/>
  <c r="F109" i="4"/>
  <c r="C111" i="4" l="1"/>
  <c r="F110" i="4"/>
  <c r="Q110" i="4"/>
  <c r="AB110" i="4"/>
  <c r="A111" i="4"/>
  <c r="C112" i="4" l="1"/>
  <c r="Q111" i="4"/>
  <c r="A112" i="4"/>
  <c r="AB111" i="4"/>
  <c r="F111" i="4"/>
  <c r="C113" i="4" l="1"/>
  <c r="AB112" i="4"/>
  <c r="F112" i="4"/>
  <c r="Q112" i="4"/>
  <c r="A113" i="4"/>
  <c r="C114" i="4" l="1"/>
  <c r="Q113" i="4"/>
  <c r="AB113" i="4"/>
  <c r="F113" i="4"/>
  <c r="A114" i="4"/>
  <c r="C115" i="4" l="1"/>
  <c r="A115" i="4"/>
  <c r="AB114" i="4"/>
  <c r="F114" i="4"/>
  <c r="Q114" i="4"/>
  <c r="C116" i="4" l="1"/>
  <c r="Q115" i="4"/>
  <c r="F115" i="4"/>
  <c r="A116" i="4"/>
  <c r="AB115" i="4"/>
  <c r="C117" i="4" l="1"/>
  <c r="AB116" i="4"/>
  <c r="F116" i="4"/>
  <c r="A117" i="4"/>
  <c r="Q116" i="4"/>
  <c r="C118" i="4" l="1"/>
  <c r="Q117" i="4"/>
  <c r="F117" i="4"/>
  <c r="AB117" i="4"/>
  <c r="A118" i="4"/>
  <c r="C119" i="4" l="1"/>
  <c r="F118" i="4"/>
  <c r="A119" i="4"/>
  <c r="AB118" i="4"/>
  <c r="Q118" i="4"/>
  <c r="C120" i="4" l="1"/>
  <c r="F119" i="4"/>
  <c r="A120" i="4"/>
  <c r="AB119" i="4"/>
  <c r="Q119" i="4"/>
  <c r="C121" i="4" l="1"/>
  <c r="AB120" i="4"/>
  <c r="Q120" i="4"/>
  <c r="F120" i="4"/>
  <c r="A121" i="4"/>
  <c r="C122" i="4" l="1"/>
  <c r="A122" i="4"/>
  <c r="AB121" i="4"/>
  <c r="Q121" i="4"/>
  <c r="F121" i="4"/>
  <c r="C123" i="4" l="1"/>
  <c r="F122" i="4"/>
  <c r="A123" i="4"/>
  <c r="AB122" i="4"/>
  <c r="Q122" i="4"/>
  <c r="C124" i="4" l="1"/>
  <c r="F123" i="4"/>
  <c r="A124" i="4"/>
  <c r="AB123" i="4"/>
  <c r="Q123" i="4"/>
  <c r="C125" i="4" l="1"/>
  <c r="F124" i="4"/>
  <c r="AB124" i="4"/>
  <c r="Q124" i="4"/>
  <c r="A125" i="4"/>
  <c r="C126" i="4" l="1"/>
  <c r="Q125" i="4"/>
  <c r="A126" i="4"/>
  <c r="F125" i="4"/>
  <c r="AB125" i="4"/>
  <c r="C127" i="4" l="1"/>
  <c r="AB126" i="4"/>
  <c r="Q126" i="4"/>
  <c r="A127" i="4"/>
  <c r="F126" i="4"/>
  <c r="C128" i="4" l="1"/>
  <c r="AB127" i="4"/>
  <c r="F127" i="4"/>
  <c r="Q127" i="4"/>
  <c r="A128" i="4"/>
  <c r="C129" i="4" l="1"/>
  <c r="AB128" i="4"/>
  <c r="Q128" i="4"/>
  <c r="A129" i="4"/>
  <c r="F128" i="4"/>
  <c r="C130" i="4" l="1"/>
  <c r="F129" i="4"/>
  <c r="A130" i="4"/>
  <c r="Q129" i="4"/>
  <c r="AB129" i="4"/>
  <c r="C131" i="4" l="1"/>
  <c r="F130" i="4"/>
  <c r="A131" i="4"/>
  <c r="Q130" i="4"/>
  <c r="AB130" i="4"/>
  <c r="C132" i="4" l="1"/>
  <c r="F131" i="4"/>
  <c r="A132" i="4"/>
  <c r="AB131" i="4"/>
  <c r="Q131" i="4"/>
  <c r="C133" i="4" l="1"/>
  <c r="F132" i="4"/>
  <c r="A133" i="4"/>
  <c r="AB132" i="4"/>
  <c r="Q132" i="4"/>
  <c r="C134" i="4" l="1"/>
  <c r="F133" i="4"/>
  <c r="Q133" i="4"/>
  <c r="A134" i="4"/>
  <c r="AB133" i="4"/>
  <c r="C135" i="4" l="1"/>
  <c r="F134" i="4"/>
  <c r="AB134" i="4"/>
  <c r="Q134" i="4"/>
  <c r="A135" i="4"/>
  <c r="C136" i="4" l="1"/>
  <c r="F135" i="4"/>
  <c r="A136" i="4"/>
  <c r="Q135" i="4"/>
  <c r="AB135" i="4"/>
  <c r="C137" i="4" l="1"/>
  <c r="AB136" i="4"/>
  <c r="Q136" i="4"/>
  <c r="F136" i="4"/>
  <c r="A137" i="4"/>
  <c r="C138" i="4" l="1"/>
  <c r="A138" i="4"/>
  <c r="F137" i="4"/>
  <c r="AB137" i="4"/>
  <c r="Q137" i="4"/>
  <c r="C139" i="4" l="1"/>
  <c r="Q138" i="4"/>
  <c r="A139" i="4"/>
  <c r="F138" i="4"/>
  <c r="AB138" i="4"/>
  <c r="C140" i="4" l="1"/>
  <c r="AB139" i="4"/>
  <c r="F139" i="4"/>
  <c r="A140" i="4"/>
  <c r="Q139" i="4"/>
  <c r="C141" i="4" l="1"/>
  <c r="AB140" i="4"/>
  <c r="Q140" i="4"/>
  <c r="F140" i="4"/>
  <c r="A141" i="4"/>
  <c r="C142" i="4" l="1"/>
  <c r="Q141" i="4"/>
  <c r="F141" i="4"/>
  <c r="A142" i="4"/>
  <c r="AB141" i="4"/>
  <c r="C143" i="4" l="1"/>
  <c r="A143" i="4"/>
  <c r="AB142" i="4"/>
  <c r="Q142" i="4"/>
  <c r="F142" i="4"/>
  <c r="C144" i="4" l="1"/>
  <c r="A144" i="4"/>
  <c r="F143" i="4"/>
  <c r="Q143" i="4"/>
  <c r="AB143" i="4"/>
  <c r="C145" i="4" l="1"/>
  <c r="AB144" i="4"/>
  <c r="Q144" i="4"/>
  <c r="F144" i="4"/>
  <c r="A145" i="4"/>
  <c r="C146" i="4" l="1"/>
  <c r="Q145" i="4"/>
  <c r="AB145" i="4"/>
  <c r="A146" i="4"/>
  <c r="F145" i="4"/>
  <c r="C147" i="4" l="1"/>
  <c r="A147" i="4"/>
  <c r="AB146" i="4"/>
  <c r="F146" i="4"/>
  <c r="Q146" i="4"/>
  <c r="C148" i="4" l="1"/>
  <c r="Q147" i="4"/>
  <c r="AB147" i="4"/>
  <c r="F147" i="4"/>
  <c r="A148" i="4"/>
  <c r="C149" i="4" l="1"/>
  <c r="AB148" i="4"/>
  <c r="Q148" i="4"/>
  <c r="F148" i="4"/>
  <c r="A149" i="4"/>
  <c r="C150" i="4" l="1"/>
  <c r="F149" i="4"/>
  <c r="A150" i="4"/>
  <c r="Q149" i="4"/>
  <c r="AB149" i="4"/>
  <c r="C151" i="4" l="1"/>
  <c r="Q150" i="4"/>
  <c r="F150" i="4"/>
  <c r="A151" i="4"/>
  <c r="AB150" i="4"/>
  <c r="C152" i="4" l="1"/>
  <c r="F151" i="4"/>
  <c r="A152" i="4"/>
  <c r="Q151" i="4"/>
  <c r="AB151" i="4"/>
  <c r="C153" i="4" l="1"/>
  <c r="Q152" i="4"/>
  <c r="F152" i="4"/>
  <c r="AB152" i="4"/>
  <c r="A153" i="4"/>
  <c r="C154" i="4" l="1"/>
  <c r="A154" i="4"/>
  <c r="Q153" i="4"/>
  <c r="AB153" i="4"/>
  <c r="F153" i="4"/>
  <c r="C155" i="4" l="1"/>
  <c r="Q154" i="4"/>
  <c r="F154" i="4"/>
  <c r="A155" i="4"/>
  <c r="AB154" i="4"/>
  <c r="C156" i="4" l="1"/>
  <c r="F155" i="4"/>
  <c r="A156" i="4"/>
  <c r="Q155" i="4"/>
  <c r="AB155" i="4"/>
  <c r="C157" i="4" l="1"/>
  <c r="AB156" i="4"/>
  <c r="F156" i="4"/>
  <c r="A157" i="4"/>
  <c r="Q156" i="4"/>
  <c r="C158" i="4" l="1"/>
  <c r="A158" i="4"/>
  <c r="AB157" i="4"/>
  <c r="F157" i="4"/>
  <c r="Q157" i="4"/>
  <c r="C159" i="4" l="1"/>
  <c r="AB158" i="4"/>
  <c r="A159" i="4"/>
  <c r="F158" i="4"/>
  <c r="Q158" i="4"/>
  <c r="C160" i="4" l="1"/>
  <c r="AB159" i="4"/>
  <c r="F159" i="4"/>
  <c r="Q159" i="4"/>
  <c r="A160" i="4"/>
  <c r="C161" i="4" l="1"/>
  <c r="F160" i="4"/>
  <c r="A161" i="4"/>
  <c r="AB160" i="4"/>
  <c r="Q160" i="4"/>
  <c r="C162" i="4" l="1"/>
  <c r="A162" i="4"/>
  <c r="Q161" i="4"/>
  <c r="AB161" i="4"/>
  <c r="F161" i="4"/>
  <c r="C163" i="4" l="1"/>
  <c r="AB162" i="4"/>
  <c r="F162" i="4"/>
  <c r="Q162" i="4"/>
  <c r="A163" i="4"/>
  <c r="C164" i="4" l="1"/>
  <c r="AB163" i="4"/>
  <c r="Q163" i="4"/>
  <c r="A164" i="4"/>
  <c r="F163" i="4"/>
  <c r="C165" i="4" l="1"/>
  <c r="Q164" i="4"/>
  <c r="AB164" i="4"/>
  <c r="F164" i="4"/>
  <c r="A165" i="4"/>
  <c r="C166" i="4" l="1"/>
  <c r="A166" i="4"/>
  <c r="Q165" i="4"/>
  <c r="AB165" i="4"/>
  <c r="F165" i="4"/>
  <c r="C167" i="4" l="1"/>
  <c r="AB166" i="4"/>
  <c r="F166" i="4"/>
  <c r="A167" i="4"/>
  <c r="Q166" i="4"/>
  <c r="C168" i="4" l="1"/>
  <c r="AB167" i="4"/>
  <c r="A168" i="4"/>
  <c r="Q167" i="4"/>
  <c r="F167" i="4"/>
  <c r="C169" i="4" l="1"/>
  <c r="F168" i="4"/>
  <c r="Q168" i="4"/>
  <c r="AB168" i="4"/>
  <c r="A169" i="4"/>
  <c r="C170" i="4" l="1"/>
  <c r="F169" i="4"/>
  <c r="A170" i="4"/>
  <c r="AB169" i="4"/>
  <c r="Q169" i="4"/>
  <c r="C171" i="4" l="1"/>
  <c r="Q170" i="4"/>
  <c r="AB170" i="4"/>
  <c r="F170" i="4"/>
  <c r="A171" i="4"/>
  <c r="C172" i="4" l="1"/>
  <c r="AB171" i="4"/>
  <c r="F171" i="4"/>
  <c r="A172" i="4"/>
  <c r="Q171" i="4"/>
  <c r="C173" i="4" l="1"/>
  <c r="F172" i="4"/>
  <c r="Q172" i="4"/>
  <c r="AB172" i="4"/>
  <c r="A173" i="4"/>
  <c r="C174" i="4" l="1"/>
  <c r="A174" i="4"/>
  <c r="AB173" i="4"/>
  <c r="Q173" i="4"/>
  <c r="F173" i="4"/>
  <c r="C175" i="4" l="1"/>
  <c r="F174" i="4"/>
  <c r="AB174" i="4"/>
  <c r="Q174" i="4"/>
  <c r="A175" i="4"/>
  <c r="C176" i="4" l="1"/>
  <c r="A176" i="4"/>
  <c r="Q175" i="4"/>
  <c r="F175" i="4"/>
  <c r="AB175" i="4"/>
  <c r="C177" i="4" l="1"/>
  <c r="AB176" i="4"/>
  <c r="Q176" i="4"/>
  <c r="F176" i="4"/>
  <c r="A177" i="4"/>
  <c r="C178" i="4" l="1"/>
  <c r="F177" i="4"/>
  <c r="Q177" i="4"/>
  <c r="AB177" i="4"/>
  <c r="A178" i="4"/>
  <c r="C179" i="4" l="1"/>
  <c r="AB178" i="4"/>
  <c r="Q178" i="4"/>
  <c r="A179" i="4"/>
  <c r="F178" i="4"/>
  <c r="C180" i="4" l="1"/>
  <c r="F179" i="4"/>
  <c r="Q179" i="4"/>
  <c r="AB179" i="4"/>
  <c r="A180" i="4"/>
  <c r="C181" i="4" l="1"/>
  <c r="F180" i="4"/>
  <c r="AB180" i="4"/>
  <c r="A181" i="4"/>
  <c r="Q180" i="4"/>
  <c r="C182" i="4" l="1"/>
  <c r="F181" i="4"/>
  <c r="Q181" i="4"/>
  <c r="AB181" i="4"/>
  <c r="A182" i="4"/>
  <c r="C183" i="4" l="1"/>
  <c r="A183" i="4"/>
  <c r="Q182" i="4"/>
  <c r="F182" i="4"/>
  <c r="AB182" i="4"/>
  <c r="C184" i="4" l="1"/>
  <c r="F183" i="4"/>
  <c r="Q183" i="4"/>
  <c r="AB183" i="4"/>
  <c r="A184" i="4"/>
  <c r="C185" i="4" l="1"/>
  <c r="A185" i="4"/>
  <c r="F184" i="4"/>
  <c r="AB184" i="4"/>
  <c r="Q184" i="4"/>
  <c r="C186" i="4" l="1"/>
  <c r="F185" i="4"/>
  <c r="A186" i="4"/>
  <c r="Q185" i="4"/>
  <c r="AB185" i="4"/>
  <c r="C187" i="4" l="1"/>
  <c r="AB186" i="4"/>
  <c r="A187" i="4"/>
  <c r="Q186" i="4"/>
  <c r="F186" i="4"/>
  <c r="C188" i="4" l="1"/>
  <c r="AB187" i="4"/>
  <c r="Q187" i="4"/>
  <c r="A188" i="4"/>
  <c r="F187" i="4"/>
  <c r="C189" i="4" l="1"/>
  <c r="Q188" i="4"/>
  <c r="F188" i="4"/>
  <c r="A189" i="4"/>
  <c r="AB188" i="4"/>
  <c r="C190" i="4" l="1"/>
  <c r="F189" i="4"/>
  <c r="A190" i="4"/>
  <c r="AB189" i="4"/>
  <c r="Q189" i="4"/>
  <c r="C191" i="4" l="1"/>
  <c r="A191" i="4"/>
  <c r="AB190" i="4"/>
  <c r="Q190" i="4"/>
  <c r="F190" i="4"/>
  <c r="C192" i="4" l="1"/>
  <c r="Q191" i="4"/>
  <c r="F191" i="4"/>
  <c r="AB191" i="4"/>
  <c r="A192" i="4"/>
  <c r="C193" i="4" l="1"/>
  <c r="AB192" i="4"/>
  <c r="A193" i="4"/>
  <c r="Q192" i="4"/>
  <c r="F192" i="4"/>
  <c r="C194" i="4" l="1"/>
  <c r="AB193" i="4"/>
  <c r="Q193" i="4"/>
  <c r="F193" i="4"/>
  <c r="A194" i="4"/>
  <c r="C195" i="4" l="1"/>
  <c r="A195" i="4"/>
  <c r="Q194" i="4"/>
  <c r="AB194" i="4"/>
  <c r="F194" i="4"/>
  <c r="C196" i="4" l="1"/>
  <c r="Q195" i="4"/>
  <c r="A196" i="4"/>
  <c r="F195" i="4"/>
  <c r="AB195" i="4"/>
  <c r="C197" i="4" l="1"/>
  <c r="A197" i="4"/>
  <c r="Q196" i="4"/>
  <c r="AB196" i="4"/>
  <c r="F196" i="4"/>
  <c r="C198" i="4" l="1"/>
  <c r="Q197" i="4"/>
  <c r="A198" i="4"/>
  <c r="AB197" i="4"/>
  <c r="F197" i="4"/>
  <c r="C199" i="4" l="1"/>
  <c r="F198" i="4"/>
  <c r="Q198" i="4"/>
  <c r="AB198" i="4"/>
  <c r="A199" i="4"/>
  <c r="C200" i="4" l="1"/>
  <c r="Q199" i="4"/>
  <c r="F199" i="4"/>
  <c r="A200" i="4"/>
  <c r="AB199" i="4"/>
  <c r="C201" i="4" l="1"/>
  <c r="AB200" i="4"/>
  <c r="F200" i="4"/>
  <c r="Q200" i="4"/>
  <c r="A201" i="4"/>
  <c r="C202" i="4" l="1"/>
  <c r="Q201" i="4"/>
  <c r="A202" i="4"/>
  <c r="AB201" i="4"/>
  <c r="F201" i="4"/>
  <c r="C203" i="4" l="1"/>
  <c r="A203" i="4"/>
  <c r="AB202" i="4"/>
  <c r="Q202" i="4"/>
  <c r="F202" i="4"/>
  <c r="C204" i="4" l="1"/>
  <c r="F203" i="4"/>
  <c r="AB203" i="4"/>
  <c r="Q203" i="4"/>
  <c r="A204" i="4"/>
  <c r="C205" i="4" l="1"/>
  <c r="F204" i="4"/>
  <c r="Q204" i="4"/>
  <c r="A205" i="4"/>
  <c r="AB204" i="4"/>
  <c r="C206" i="4" l="1"/>
  <c r="Q205" i="4"/>
  <c r="F205" i="4"/>
  <c r="AB205" i="4"/>
  <c r="A206" i="4"/>
  <c r="C207" i="4" l="1"/>
  <c r="F206" i="4"/>
  <c r="Q206" i="4"/>
  <c r="AB206" i="4"/>
  <c r="A207" i="4"/>
  <c r="C208" i="4" l="1"/>
  <c r="F207" i="4"/>
  <c r="Q207" i="4"/>
  <c r="AB207" i="4"/>
  <c r="A208" i="4"/>
  <c r="C209" i="4" l="1"/>
  <c r="F208" i="4"/>
  <c r="Q208" i="4"/>
  <c r="A209" i="4"/>
  <c r="AB208" i="4"/>
  <c r="C210" i="4" l="1"/>
  <c r="A210" i="4"/>
  <c r="F209" i="4"/>
  <c r="Q209" i="4"/>
  <c r="AB209" i="4"/>
  <c r="C211" i="4" l="1"/>
  <c r="F210" i="4"/>
  <c r="Q210" i="4"/>
  <c r="AB210" i="4"/>
  <c r="A211" i="4"/>
  <c r="C212" i="4" l="1"/>
  <c r="F211" i="4"/>
  <c r="AB211" i="4"/>
  <c r="Q211" i="4"/>
  <c r="A212" i="4"/>
  <c r="C213" i="4" l="1"/>
  <c r="AB212" i="4"/>
  <c r="A213" i="4"/>
  <c r="Q212" i="4"/>
  <c r="F212" i="4"/>
  <c r="C214" i="4" l="1"/>
  <c r="Q213" i="4"/>
  <c r="F213" i="4"/>
  <c r="A214" i="4"/>
  <c r="AB213" i="4"/>
  <c r="C215" i="4" l="1"/>
  <c r="A215" i="4"/>
  <c r="Q214" i="4"/>
  <c r="AB214" i="4"/>
  <c r="F214" i="4"/>
  <c r="C216" i="4" l="1"/>
  <c r="A216" i="4"/>
  <c r="Q215" i="4"/>
  <c r="AB215" i="4"/>
  <c r="F215" i="4"/>
  <c r="C217" i="4" l="1"/>
  <c r="Q216" i="4"/>
  <c r="A217" i="4"/>
  <c r="AB216" i="4"/>
  <c r="F216" i="4"/>
  <c r="C218" i="4" l="1"/>
  <c r="Q217" i="4"/>
  <c r="A218" i="4"/>
  <c r="F217" i="4"/>
  <c r="AB217" i="4"/>
  <c r="C219" i="4" l="1"/>
  <c r="A219" i="4"/>
  <c r="AB218" i="4"/>
  <c r="Q218" i="4"/>
  <c r="F218" i="4"/>
  <c r="C220" i="4" l="1"/>
  <c r="AB219" i="4"/>
  <c r="A220" i="4"/>
  <c r="F219" i="4"/>
  <c r="Q219" i="4"/>
  <c r="C221" i="4" l="1"/>
  <c r="Q220" i="4"/>
  <c r="A221" i="4"/>
  <c r="AB220" i="4"/>
  <c r="F220" i="4"/>
  <c r="C222" i="4" l="1"/>
  <c r="Q221" i="4"/>
  <c r="AB221" i="4"/>
  <c r="F221" i="4"/>
  <c r="A222" i="4"/>
  <c r="C223" i="4" l="1"/>
  <c r="Q222" i="4"/>
  <c r="F222" i="4"/>
  <c r="AB222" i="4"/>
  <c r="A223" i="4"/>
  <c r="C224" i="4" l="1"/>
  <c r="AB223" i="4"/>
  <c r="A224" i="4"/>
  <c r="Q223" i="4"/>
  <c r="F223" i="4"/>
  <c r="C225" i="4" l="1"/>
  <c r="Q224" i="4"/>
  <c r="A225" i="4"/>
  <c r="AB224" i="4"/>
  <c r="F224" i="4"/>
  <c r="C226" i="4" l="1"/>
  <c r="Q225" i="4"/>
  <c r="AB225" i="4"/>
  <c r="A226" i="4"/>
  <c r="F225" i="4"/>
  <c r="C227" i="4" l="1"/>
  <c r="Q226" i="4"/>
  <c r="F226" i="4"/>
  <c r="AB226" i="4"/>
  <c r="A227" i="4"/>
  <c r="C228" i="4" l="1"/>
  <c r="Q227" i="4"/>
  <c r="A228" i="4"/>
  <c r="F227" i="4"/>
  <c r="AB227" i="4"/>
  <c r="C229" i="4" l="1"/>
  <c r="AB228" i="4"/>
  <c r="F228" i="4"/>
  <c r="A229" i="4"/>
  <c r="Q228" i="4"/>
  <c r="C230" i="4" l="1"/>
  <c r="AB229" i="4"/>
  <c r="F229" i="4"/>
  <c r="Q229" i="4"/>
  <c r="A230" i="4"/>
  <c r="C231" i="4" l="1"/>
  <c r="AB230" i="4"/>
  <c r="Q230" i="4"/>
  <c r="F230" i="4"/>
  <c r="A231" i="4"/>
  <c r="C232" i="4" l="1"/>
  <c r="AB231" i="4"/>
  <c r="A232" i="4"/>
  <c r="F231" i="4"/>
  <c r="Q231" i="4"/>
  <c r="C233" i="4" l="1"/>
  <c r="AB232" i="4"/>
  <c r="Q232" i="4"/>
  <c r="F232" i="4"/>
  <c r="A233" i="4"/>
  <c r="C234" i="4" l="1"/>
  <c r="F233" i="4"/>
  <c r="A234" i="4"/>
  <c r="AB233" i="4"/>
  <c r="Q233" i="4"/>
  <c r="C235" i="4" l="1"/>
  <c r="AB234" i="4"/>
  <c r="F234" i="4"/>
  <c r="Q234" i="4"/>
  <c r="A235" i="4"/>
  <c r="C236" i="4" l="1"/>
  <c r="AB235" i="4"/>
  <c r="F235" i="4"/>
  <c r="Q235" i="4"/>
  <c r="A236" i="4"/>
  <c r="C237" i="4" l="1"/>
  <c r="F236" i="4"/>
  <c r="A237" i="4"/>
  <c r="Q236" i="4"/>
  <c r="AB236" i="4"/>
  <c r="C238" i="4" l="1"/>
  <c r="A238" i="4"/>
  <c r="Q237" i="4"/>
  <c r="AB237" i="4"/>
  <c r="F237" i="4"/>
  <c r="C239" i="4" l="1"/>
  <c r="AB238" i="4"/>
  <c r="Q238" i="4"/>
  <c r="F238" i="4"/>
  <c r="A239" i="4"/>
  <c r="C240" i="4" l="1"/>
  <c r="F239" i="4"/>
  <c r="A240" i="4"/>
  <c r="Q239" i="4"/>
  <c r="AB239" i="4"/>
  <c r="C241" i="4" l="1"/>
  <c r="AB240" i="4"/>
  <c r="Q240" i="4"/>
  <c r="F240" i="4"/>
  <c r="A241" i="4"/>
  <c r="C242" i="4" l="1"/>
  <c r="AB241" i="4"/>
  <c r="Q241" i="4"/>
  <c r="F241" i="4"/>
  <c r="A242" i="4"/>
  <c r="C243" i="4" l="1"/>
  <c r="AB242" i="4"/>
  <c r="F242" i="4"/>
  <c r="A243" i="4"/>
  <c r="Q242" i="4"/>
  <c r="C244" i="4" l="1"/>
  <c r="F243" i="4"/>
  <c r="A244" i="4"/>
  <c r="AB243" i="4"/>
  <c r="Q243" i="4"/>
  <c r="C245" i="4" l="1"/>
  <c r="AB244" i="4"/>
  <c r="Q244" i="4"/>
  <c r="A245" i="4"/>
  <c r="F244" i="4"/>
  <c r="C246" i="4" l="1"/>
  <c r="F245" i="4"/>
  <c r="A246" i="4"/>
  <c r="Q245" i="4"/>
  <c r="AB245" i="4"/>
  <c r="C247" i="4" l="1"/>
  <c r="AB246" i="4"/>
  <c r="F246" i="4"/>
  <c r="A247" i="4"/>
  <c r="Q246" i="4"/>
  <c r="C248" i="4" l="1"/>
  <c r="Q247" i="4"/>
  <c r="AB247" i="4"/>
  <c r="F247" i="4"/>
  <c r="A248" i="4"/>
  <c r="C249" i="4" l="1"/>
  <c r="F248" i="4"/>
  <c r="A249" i="4"/>
  <c r="Q248" i="4"/>
  <c r="AB248" i="4"/>
  <c r="C250" i="4" l="1"/>
  <c r="Q249" i="4"/>
  <c r="AB249" i="4"/>
  <c r="F249" i="4"/>
  <c r="A250" i="4"/>
  <c r="C251" i="4" l="1"/>
  <c r="AB250" i="4"/>
  <c r="F250" i="4"/>
  <c r="Q250" i="4"/>
  <c r="A251" i="4"/>
  <c r="C252" i="4" l="1"/>
  <c r="A252" i="4"/>
  <c r="Q251" i="4"/>
  <c r="F251" i="4"/>
  <c r="AB251" i="4"/>
  <c r="C253" i="4" l="1"/>
  <c r="A253" i="4"/>
  <c r="F252" i="4"/>
  <c r="Q252" i="4"/>
  <c r="AB252" i="4"/>
  <c r="C254" i="4" l="1"/>
  <c r="Q253" i="4"/>
  <c r="F253" i="4"/>
  <c r="A254" i="4"/>
  <c r="AB253" i="4"/>
  <c r="C255" i="4" l="1"/>
  <c r="F254" i="4"/>
  <c r="A255" i="4"/>
  <c r="Q254" i="4"/>
  <c r="AB254" i="4"/>
  <c r="B11" i="4" l="1"/>
  <c r="J10" i="7" s="1"/>
  <c r="B12" i="4"/>
  <c r="C256" i="4"/>
  <c r="F255" i="4"/>
  <c r="Q255" i="4"/>
  <c r="A256" i="4"/>
  <c r="AB255" i="4"/>
  <c r="AH7" i="4"/>
  <c r="L7" i="4"/>
  <c r="W7" i="4"/>
  <c r="AK7" i="4"/>
  <c r="E7" i="4"/>
  <c r="AA7" i="4"/>
  <c r="P7" i="4"/>
  <c r="L8" i="4"/>
  <c r="AH8" i="4"/>
  <c r="AK8" i="4"/>
  <c r="AL8" i="4" s="1"/>
  <c r="W8" i="4"/>
  <c r="W9" i="4"/>
  <c r="L9" i="4"/>
  <c r="AH9" i="4"/>
  <c r="AK9" i="4"/>
  <c r="AL9" i="4" s="1"/>
  <c r="C257" i="4" l="1"/>
  <c r="J11" i="7"/>
  <c r="H7" i="7"/>
  <c r="H8" i="7"/>
  <c r="AC7" i="4"/>
  <c r="AD7" i="4" s="1"/>
  <c r="G6" i="7" s="1"/>
  <c r="R7" i="4"/>
  <c r="S7" i="4" s="1"/>
  <c r="E6" i="7" s="1"/>
  <c r="A257" i="4"/>
  <c r="AB256" i="4"/>
  <c r="F256" i="4"/>
  <c r="Q256" i="4"/>
  <c r="G7" i="4"/>
  <c r="I7" i="4" s="1"/>
  <c r="B6" i="7" s="1"/>
  <c r="C258" i="4" l="1"/>
  <c r="L6" i="7"/>
  <c r="AE7" i="4"/>
  <c r="F6" i="7" s="1"/>
  <c r="O6" i="7" s="1"/>
  <c r="V8" i="4"/>
  <c r="H7" i="4"/>
  <c r="AG8" i="4"/>
  <c r="N8" i="4"/>
  <c r="AB257" i="4"/>
  <c r="Q257" i="4"/>
  <c r="A258" i="4"/>
  <c r="F257" i="4"/>
  <c r="T7" i="4"/>
  <c r="C259" i="4" l="1"/>
  <c r="C6" i="7"/>
  <c r="K6" i="7" s="1"/>
  <c r="O8" i="4"/>
  <c r="P8" i="4" s="1"/>
  <c r="D6" i="7"/>
  <c r="Z8" i="4"/>
  <c r="AJ8" i="4"/>
  <c r="M8" i="4"/>
  <c r="W10" i="4"/>
  <c r="Y8" i="4"/>
  <c r="AH10" i="4"/>
  <c r="AB258" i="4"/>
  <c r="Q258" i="4"/>
  <c r="A259" i="4"/>
  <c r="F258" i="4"/>
  <c r="K8" i="4"/>
  <c r="D8" i="4"/>
  <c r="AK10" i="4"/>
  <c r="C260" i="4" l="1"/>
  <c r="AI8" i="4"/>
  <c r="AL10" i="4"/>
  <c r="H9" i="7" s="1"/>
  <c r="B13" i="4"/>
  <c r="J12" i="7" s="1"/>
  <c r="Q6" i="7"/>
  <c r="Q5" i="7"/>
  <c r="U6" i="7" s="1"/>
  <c r="N6" i="7"/>
  <c r="M6" i="7"/>
  <c r="AA8" i="4"/>
  <c r="A5" i="7"/>
  <c r="E8" i="4"/>
  <c r="Q259" i="4"/>
  <c r="F259" i="4"/>
  <c r="AB259" i="4"/>
  <c r="A260" i="4"/>
  <c r="L10" i="4"/>
  <c r="R8" i="4"/>
  <c r="S8" i="4" s="1"/>
  <c r="E7" i="7" s="1"/>
  <c r="C261" i="4" l="1"/>
  <c r="U7" i="7"/>
  <c r="S6" i="7"/>
  <c r="S5" i="7"/>
  <c r="W6" i="7" s="1"/>
  <c r="R6" i="7"/>
  <c r="R5" i="7"/>
  <c r="V6" i="7" s="1"/>
  <c r="AC8" i="4"/>
  <c r="AD8" i="4" s="1"/>
  <c r="G7" i="7" s="1"/>
  <c r="V9" i="4"/>
  <c r="Q260" i="4"/>
  <c r="A261" i="4"/>
  <c r="AB260" i="4"/>
  <c r="F260" i="4"/>
  <c r="T8" i="4"/>
  <c r="G8" i="4"/>
  <c r="I8" i="4" s="1"/>
  <c r="B7" i="7" s="1"/>
  <c r="AB6" i="7" l="1"/>
  <c r="C262" i="4"/>
  <c r="V7" i="7"/>
  <c r="L7" i="7"/>
  <c r="AE8" i="4"/>
  <c r="AJ9" i="4" s="1"/>
  <c r="AG9" i="4"/>
  <c r="O9" i="4"/>
  <c r="P9" i="4" s="1"/>
  <c r="D7" i="7"/>
  <c r="W7" i="7" s="1"/>
  <c r="H8" i="4"/>
  <c r="N9" i="4"/>
  <c r="AH11" i="4"/>
  <c r="Y9" i="4"/>
  <c r="AB261" i="4"/>
  <c r="F261" i="4"/>
  <c r="A262" i="4"/>
  <c r="Q261" i="4"/>
  <c r="W11" i="4"/>
  <c r="AB7" i="7" l="1"/>
  <c r="C263" i="4"/>
  <c r="N7" i="7"/>
  <c r="M7" i="7"/>
  <c r="R7" i="7" s="1"/>
  <c r="F7" i="7"/>
  <c r="O7" i="7" s="1"/>
  <c r="Z9" i="4"/>
  <c r="AA9" i="4" s="1"/>
  <c r="C7" i="7"/>
  <c r="X9" i="4"/>
  <c r="K9" i="4"/>
  <c r="D9" i="4"/>
  <c r="AI9" i="4"/>
  <c r="AK11" i="4"/>
  <c r="AL11" i="4" s="1"/>
  <c r="Q262" i="4"/>
  <c r="A263" i="4"/>
  <c r="AB262" i="4"/>
  <c r="F262" i="4"/>
  <c r="M9" i="4"/>
  <c r="L11" i="4"/>
  <c r="C264" i="4" l="1"/>
  <c r="B14" i="4"/>
  <c r="J13" i="7" s="1"/>
  <c r="K7" i="7"/>
  <c r="S7" i="7"/>
  <c r="R9" i="4"/>
  <c r="S9" i="4" s="1"/>
  <c r="E8" i="7" s="1"/>
  <c r="A6" i="7"/>
  <c r="E9" i="4"/>
  <c r="H10" i="7"/>
  <c r="F263" i="4"/>
  <c r="Q263" i="4"/>
  <c r="AB263" i="4"/>
  <c r="A264" i="4"/>
  <c r="AC9" i="4"/>
  <c r="AD9" i="4" s="1"/>
  <c r="G8" i="7" s="1"/>
  <c r="C265" i="4" l="1"/>
  <c r="Q7" i="7"/>
  <c r="T9" i="4"/>
  <c r="D8" i="7" s="1"/>
  <c r="W8" i="7" s="1"/>
  <c r="V10" i="4"/>
  <c r="G9" i="4"/>
  <c r="I9" i="4" s="1"/>
  <c r="B8" i="7" s="1"/>
  <c r="V8" i="7" s="1"/>
  <c r="U10" i="4"/>
  <c r="W12" i="4"/>
  <c r="AG10" i="4"/>
  <c r="Q264" i="4"/>
  <c r="AB264" i="4"/>
  <c r="A265" i="4"/>
  <c r="F264" i="4"/>
  <c r="AE9" i="4"/>
  <c r="C266" i="4" l="1"/>
  <c r="U8" i="7"/>
  <c r="AB8" i="7" s="1"/>
  <c r="O10" i="4"/>
  <c r="P10" i="4" s="1"/>
  <c r="Y10" i="4"/>
  <c r="L8" i="7"/>
  <c r="N8" i="7"/>
  <c r="M8" i="7"/>
  <c r="H9" i="4"/>
  <c r="C8" i="7" s="1"/>
  <c r="N10" i="4"/>
  <c r="M10" i="4" s="1"/>
  <c r="Z10" i="4"/>
  <c r="F8" i="7"/>
  <c r="O8" i="7" s="1"/>
  <c r="J10" i="4"/>
  <c r="L12" i="4"/>
  <c r="AJ10" i="4"/>
  <c r="X10" i="4"/>
  <c r="Q265" i="4"/>
  <c r="F265" i="4"/>
  <c r="AB265" i="4"/>
  <c r="A266" i="4"/>
  <c r="C267" i="4" s="1"/>
  <c r="AF10" i="4"/>
  <c r="AH12" i="4"/>
  <c r="R8" i="7" l="1"/>
  <c r="K8" i="7"/>
  <c r="S8" i="7"/>
  <c r="K10" i="4"/>
  <c r="D10" i="4"/>
  <c r="A7" i="7"/>
  <c r="AA10" i="4"/>
  <c r="R10" i="4"/>
  <c r="S10" i="4" s="1"/>
  <c r="E9" i="7" s="1"/>
  <c r="F266" i="4"/>
  <c r="AB266" i="4"/>
  <c r="A267" i="4"/>
  <c r="C268" i="4" s="1"/>
  <c r="Q266" i="4"/>
  <c r="AK12" i="4"/>
  <c r="AI10" i="4"/>
  <c r="AL12" i="4" l="1"/>
  <c r="H11" i="7" s="1"/>
  <c r="B15" i="4"/>
  <c r="J14" i="7" s="1"/>
  <c r="E10" i="4"/>
  <c r="G10" i="4" s="1"/>
  <c r="I10" i="4" s="1"/>
  <c r="B9" i="7" s="1"/>
  <c r="L9" i="7" s="1"/>
  <c r="Q8" i="7"/>
  <c r="U9" i="7" s="1"/>
  <c r="AC10" i="4"/>
  <c r="AD10" i="4" s="1"/>
  <c r="G9" i="7" s="1"/>
  <c r="T10" i="4"/>
  <c r="V11" i="4"/>
  <c r="Q267" i="4"/>
  <c r="AB267" i="4"/>
  <c r="F267" i="4"/>
  <c r="A268" i="4"/>
  <c r="C269" i="4" s="1"/>
  <c r="U11" i="4"/>
  <c r="W13" i="4"/>
  <c r="V9" i="7" l="1"/>
  <c r="N11" i="4"/>
  <c r="M11" i="4" s="1"/>
  <c r="H10" i="4"/>
  <c r="C9" i="7" s="1"/>
  <c r="AG11" i="4"/>
  <c r="AE10" i="4"/>
  <c r="F9" i="7" s="1"/>
  <c r="O9" i="7" s="1"/>
  <c r="O11" i="4"/>
  <c r="P11" i="4" s="1"/>
  <c r="D9" i="7"/>
  <c r="W9" i="7" s="1"/>
  <c r="Y11" i="4"/>
  <c r="L13" i="4"/>
  <c r="F268" i="4"/>
  <c r="AB268" i="4"/>
  <c r="A269" i="4"/>
  <c r="C270" i="4" s="1"/>
  <c r="Q268" i="4"/>
  <c r="AF11" i="4"/>
  <c r="AH13" i="4"/>
  <c r="AB9" i="7" l="1"/>
  <c r="K11" i="4"/>
  <c r="J11" i="4" s="1"/>
  <c r="D11" i="4"/>
  <c r="E11" i="4" s="1"/>
  <c r="K9" i="7"/>
  <c r="N9" i="7"/>
  <c r="S9" i="7" s="1"/>
  <c r="M9" i="7"/>
  <c r="R9" i="7" s="1"/>
  <c r="AJ11" i="4"/>
  <c r="Z11" i="4"/>
  <c r="AA11" i="4" s="1"/>
  <c r="X11" i="4"/>
  <c r="A8" i="7"/>
  <c r="AB269" i="4"/>
  <c r="F269" i="4"/>
  <c r="Q269" i="4"/>
  <c r="A270" i="4"/>
  <c r="C271" i="4" s="1"/>
  <c r="AK13" i="4"/>
  <c r="B16" i="4" l="1"/>
  <c r="J15" i="7" s="1"/>
  <c r="AI11" i="4"/>
  <c r="AC11" i="4" s="1"/>
  <c r="AD11" i="4" s="1"/>
  <c r="G10" i="7" s="1"/>
  <c r="AL13" i="4"/>
  <c r="H12" i="7" s="1"/>
  <c r="Q9" i="7"/>
  <c r="U10" i="7" s="1"/>
  <c r="R11" i="4"/>
  <c r="T11" i="4" s="1"/>
  <c r="D10" i="7" s="1"/>
  <c r="W10" i="7" s="1"/>
  <c r="G11" i="4"/>
  <c r="I11" i="4" s="1"/>
  <c r="B10" i="7" s="1"/>
  <c r="V10" i="7" s="1"/>
  <c r="A271" i="4"/>
  <c r="C272" i="4" s="1"/>
  <c r="F270" i="4"/>
  <c r="AB270" i="4"/>
  <c r="Q270" i="4"/>
  <c r="AB10" i="7" l="1"/>
  <c r="L10" i="7"/>
  <c r="N10" i="7"/>
  <c r="AG12" i="4"/>
  <c r="AE11" i="4"/>
  <c r="F10" i="7" s="1"/>
  <c r="N12" i="4"/>
  <c r="M12" i="4" s="1"/>
  <c r="H11" i="4"/>
  <c r="C10" i="7" s="1"/>
  <c r="K10" i="7" s="1"/>
  <c r="Q10" i="7" s="1"/>
  <c r="U11" i="7" s="1"/>
  <c r="S11" i="4"/>
  <c r="E10" i="7" s="1"/>
  <c r="M10" i="7" s="1"/>
  <c r="Y12" i="4"/>
  <c r="X12" i="4" s="1"/>
  <c r="Q271" i="4"/>
  <c r="AB271" i="4"/>
  <c r="F271" i="4"/>
  <c r="A272" i="4"/>
  <c r="C273" i="4" s="1"/>
  <c r="U12" i="4"/>
  <c r="W14" i="4"/>
  <c r="AF12" i="4"/>
  <c r="AH14" i="4"/>
  <c r="AK14" i="4"/>
  <c r="Z12" i="4" l="1"/>
  <c r="AA12" i="4" s="1"/>
  <c r="AJ12" i="4"/>
  <c r="O10" i="7"/>
  <c r="S10" i="7" s="1"/>
  <c r="D12" i="4"/>
  <c r="E12" i="4" s="1"/>
  <c r="K12" i="4"/>
  <c r="V12" i="4"/>
  <c r="R10" i="7"/>
  <c r="O12" i="4"/>
  <c r="P12" i="4" s="1"/>
  <c r="R12" i="4" s="1"/>
  <c r="T12" i="4" s="1"/>
  <c r="D11" i="7" s="1"/>
  <c r="A9" i="7"/>
  <c r="AB272" i="4"/>
  <c r="A273" i="4"/>
  <c r="C274" i="4" s="1"/>
  <c r="Q272" i="4"/>
  <c r="F272" i="4"/>
  <c r="J12" i="4"/>
  <c r="L14" i="4"/>
  <c r="W11" i="7" l="1"/>
  <c r="AL14" i="4"/>
  <c r="H13" i="7" s="1"/>
  <c r="AI12" i="4"/>
  <c r="AC12" i="4" s="1"/>
  <c r="AD12" i="4" s="1"/>
  <c r="G11" i="7" s="1"/>
  <c r="B17" i="4"/>
  <c r="J16" i="7" s="1"/>
  <c r="N11" i="7"/>
  <c r="S12" i="4"/>
  <c r="Y13" i="4"/>
  <c r="G12" i="4"/>
  <c r="I12" i="4" s="1"/>
  <c r="B11" i="7" s="1"/>
  <c r="V11" i="7" s="1"/>
  <c r="AB11" i="7" s="1"/>
  <c r="F273" i="4"/>
  <c r="Q273" i="4"/>
  <c r="AB273" i="4"/>
  <c r="A274" i="4"/>
  <c r="C275" i="4" s="1"/>
  <c r="L11" i="7" l="1"/>
  <c r="E11" i="7"/>
  <c r="M11" i="7" s="1"/>
  <c r="AG13" i="4"/>
  <c r="AF13" i="4" s="1"/>
  <c r="AE12" i="4"/>
  <c r="V13" i="4"/>
  <c r="U13" i="4" s="1"/>
  <c r="O13" i="4"/>
  <c r="H12" i="4"/>
  <c r="C11" i="7" s="1"/>
  <c r="K11" i="7" s="1"/>
  <c r="Q11" i="7" s="1"/>
  <c r="U12" i="7" s="1"/>
  <c r="N13" i="4"/>
  <c r="W15" i="4"/>
  <c r="AH15" i="4"/>
  <c r="X13" i="4"/>
  <c r="Q274" i="4"/>
  <c r="AB274" i="4"/>
  <c r="F274" i="4"/>
  <c r="A275" i="4"/>
  <c r="C276" i="4" s="1"/>
  <c r="AK15" i="4"/>
  <c r="R11" i="7" l="1"/>
  <c r="AJ13" i="4"/>
  <c r="F11" i="7"/>
  <c r="Z13" i="4"/>
  <c r="D13" i="4"/>
  <c r="P13" i="4"/>
  <c r="R13" i="4" s="1"/>
  <c r="S13" i="4" s="1"/>
  <c r="E12" i="7" s="1"/>
  <c r="K13" i="4"/>
  <c r="J13" i="4" s="1"/>
  <c r="F275" i="4"/>
  <c r="A276" i="4"/>
  <c r="C277" i="4" s="1"/>
  <c r="Q275" i="4"/>
  <c r="AB275" i="4"/>
  <c r="L15" i="4"/>
  <c r="M13" i="4"/>
  <c r="AI13" i="4" l="1"/>
  <c r="AL15" i="4"/>
  <c r="H14" i="7" s="1"/>
  <c r="B18" i="4"/>
  <c r="J17" i="7" s="1"/>
  <c r="O11" i="7"/>
  <c r="S11" i="7" s="1"/>
  <c r="AK16" i="4"/>
  <c r="A10" i="7"/>
  <c r="AA13" i="4"/>
  <c r="E13" i="4"/>
  <c r="V14" i="4"/>
  <c r="F276" i="4"/>
  <c r="A277" i="4"/>
  <c r="C278" i="4" s="1"/>
  <c r="Q276" i="4"/>
  <c r="AB276" i="4"/>
  <c r="T13" i="4"/>
  <c r="AC13" i="4" l="1"/>
  <c r="AE13" i="4" s="1"/>
  <c r="F12" i="7" s="1"/>
  <c r="G13" i="4"/>
  <c r="I13" i="4" s="1"/>
  <c r="B12" i="7" s="1"/>
  <c r="V12" i="7" s="1"/>
  <c r="D12" i="7"/>
  <c r="W12" i="7" s="1"/>
  <c r="Y14" i="4"/>
  <c r="O14" i="4"/>
  <c r="AH16" i="4"/>
  <c r="F277" i="4"/>
  <c r="A278" i="4"/>
  <c r="C279" i="4" s="1"/>
  <c r="AB277" i="4"/>
  <c r="Q277" i="4"/>
  <c r="U14" i="4"/>
  <c r="W16" i="4"/>
  <c r="AB12" i="7" l="1"/>
  <c r="N12" i="7"/>
  <c r="M12" i="7"/>
  <c r="L12" i="7"/>
  <c r="AD13" i="4"/>
  <c r="G12" i="7" s="1"/>
  <c r="O12" i="7" s="1"/>
  <c r="N14" i="4"/>
  <c r="M14" i="4" s="1"/>
  <c r="H13" i="4"/>
  <c r="C12" i="7" s="1"/>
  <c r="AJ14" i="4"/>
  <c r="P14" i="4"/>
  <c r="F278" i="4"/>
  <c r="A279" i="4"/>
  <c r="C280" i="4" s="1"/>
  <c r="Q278" i="4"/>
  <c r="AB278" i="4"/>
  <c r="X14" i="4"/>
  <c r="AL16" i="4" l="1"/>
  <c r="H15" i="7" s="1"/>
  <c r="K12" i="7"/>
  <c r="AG14" i="4"/>
  <c r="AF14" i="4" s="1"/>
  <c r="Z14" i="4"/>
  <c r="AA14" i="4" s="1"/>
  <c r="S12" i="7"/>
  <c r="R12" i="7"/>
  <c r="D14" i="4"/>
  <c r="AI14" i="4"/>
  <c r="K14" i="4"/>
  <c r="J14" i="4" s="1"/>
  <c r="A11" i="7"/>
  <c r="L16" i="4"/>
  <c r="F279" i="4"/>
  <c r="Q279" i="4"/>
  <c r="AB279" i="4"/>
  <c r="A280" i="4"/>
  <c r="C281" i="4" s="1"/>
  <c r="R14" i="4"/>
  <c r="S14" i="4" s="1"/>
  <c r="E13" i="7" s="1"/>
  <c r="B19" i="4" l="1"/>
  <c r="J18" i="7" s="1"/>
  <c r="Q12" i="7"/>
  <c r="U13" i="7" s="1"/>
  <c r="E14" i="4"/>
  <c r="G14" i="4" s="1"/>
  <c r="I14" i="4" s="1"/>
  <c r="B13" i="7" s="1"/>
  <c r="V13" i="7" s="1"/>
  <c r="AC14" i="4"/>
  <c r="AE14" i="4" s="1"/>
  <c r="F13" i="7" s="1"/>
  <c r="AK17" i="4"/>
  <c r="V15" i="4"/>
  <c r="T14" i="4"/>
  <c r="AH17" i="4"/>
  <c r="F280" i="4"/>
  <c r="A281" i="4"/>
  <c r="C282" i="4" s="1"/>
  <c r="Q280" i="4"/>
  <c r="AB280" i="4"/>
  <c r="L13" i="7" l="1"/>
  <c r="AJ15" i="4"/>
  <c r="AD14" i="4"/>
  <c r="G13" i="7" s="1"/>
  <c r="O13" i="7" s="1"/>
  <c r="O15" i="4"/>
  <c r="P15" i="4" s="1"/>
  <c r="D13" i="7"/>
  <c r="W13" i="7" s="1"/>
  <c r="AB13" i="7" s="1"/>
  <c r="Y15" i="4"/>
  <c r="F281" i="4"/>
  <c r="Q281" i="4"/>
  <c r="AB281" i="4"/>
  <c r="A282" i="4"/>
  <c r="C283" i="4" s="1"/>
  <c r="U15" i="4"/>
  <c r="W17" i="4"/>
  <c r="N15" i="4"/>
  <c r="H14" i="4"/>
  <c r="C13" i="7" s="1"/>
  <c r="K13" i="7" s="1"/>
  <c r="Q13" i="7" s="1"/>
  <c r="U14" i="7" s="1"/>
  <c r="AI15" i="4" l="1"/>
  <c r="AL17" i="4"/>
  <c r="H16" i="7" s="1"/>
  <c r="Z15" i="4"/>
  <c r="AA15" i="4" s="1"/>
  <c r="N13" i="7"/>
  <c r="S13" i="7" s="1"/>
  <c r="M13" i="7"/>
  <c r="R13" i="7" s="1"/>
  <c r="AG15" i="4"/>
  <c r="AF15" i="4" s="1"/>
  <c r="M15" i="4"/>
  <c r="K15" i="4"/>
  <c r="D15" i="4"/>
  <c r="F282" i="4"/>
  <c r="A283" i="4"/>
  <c r="C284" i="4" s="1"/>
  <c r="Q282" i="4"/>
  <c r="AB282" i="4"/>
  <c r="X15" i="4"/>
  <c r="B20" i="4" l="1"/>
  <c r="J19" i="7" s="1"/>
  <c r="AC15" i="4"/>
  <c r="AE15" i="4" s="1"/>
  <c r="AJ16" i="4" s="1"/>
  <c r="R15" i="4"/>
  <c r="S15" i="4" s="1"/>
  <c r="E14" i="7" s="1"/>
  <c r="A12" i="7"/>
  <c r="F283" i="4"/>
  <c r="AB283" i="4"/>
  <c r="Q283" i="4"/>
  <c r="A284" i="4"/>
  <c r="C285" i="4" s="1"/>
  <c r="E15" i="4"/>
  <c r="AK18" i="4"/>
  <c r="J15" i="4"/>
  <c r="L17" i="4"/>
  <c r="AH18" i="4"/>
  <c r="AI16" i="4" l="1"/>
  <c r="AL18" i="4"/>
  <c r="H17" i="7" s="1"/>
  <c r="AD15" i="4"/>
  <c r="G14" i="7" s="1"/>
  <c r="F14" i="7"/>
  <c r="T15" i="4"/>
  <c r="D14" i="7" s="1"/>
  <c r="W14" i="7" s="1"/>
  <c r="V16" i="4"/>
  <c r="U16" i="4" s="1"/>
  <c r="G15" i="4"/>
  <c r="I15" i="4" s="1"/>
  <c r="B14" i="7" s="1"/>
  <c r="V14" i="7" s="1"/>
  <c r="AB14" i="7" s="1"/>
  <c r="F284" i="4"/>
  <c r="Q284" i="4"/>
  <c r="AB284" i="4"/>
  <c r="A285" i="4"/>
  <c r="C286" i="4" s="1"/>
  <c r="W18" i="4"/>
  <c r="AG16" i="4" l="1"/>
  <c r="AF16" i="4" s="1"/>
  <c r="Z16" i="4"/>
  <c r="AA16" i="4" s="1"/>
  <c r="O14" i="7"/>
  <c r="L14" i="7"/>
  <c r="N14" i="7"/>
  <c r="M14" i="7"/>
  <c r="O16" i="4"/>
  <c r="P16" i="4" s="1"/>
  <c r="Y16" i="4"/>
  <c r="X16" i="4" s="1"/>
  <c r="N16" i="4"/>
  <c r="M16" i="4" s="1"/>
  <c r="H15" i="4"/>
  <c r="C14" i="7" s="1"/>
  <c r="Q285" i="4"/>
  <c r="F285" i="4"/>
  <c r="A286" i="4"/>
  <c r="C287" i="4" s="1"/>
  <c r="AB285" i="4"/>
  <c r="AK19" i="4"/>
  <c r="AC16" i="4" l="1"/>
  <c r="AE16" i="4" s="1"/>
  <c r="F15" i="7" s="1"/>
  <c r="S14" i="7"/>
  <c r="K14" i="7"/>
  <c r="R14" i="7"/>
  <c r="K16" i="4"/>
  <c r="J16" i="4" s="1"/>
  <c r="D16" i="4"/>
  <c r="R16" i="4"/>
  <c r="S16" i="4" s="1"/>
  <c r="E15" i="7" s="1"/>
  <c r="AH19" i="4"/>
  <c r="AB286" i="4"/>
  <c r="Q286" i="4"/>
  <c r="F286" i="4"/>
  <c r="A287" i="4"/>
  <c r="C288" i="4" s="1"/>
  <c r="L18" i="4"/>
  <c r="AD16" i="4" l="1"/>
  <c r="G15" i="7" s="1"/>
  <c r="O15" i="7" s="1"/>
  <c r="AJ17" i="4"/>
  <c r="AI17" i="4" s="1"/>
  <c r="B21" i="4"/>
  <c r="J20" i="7" s="1"/>
  <c r="Q14" i="7"/>
  <c r="U15" i="7" s="1"/>
  <c r="A13" i="7"/>
  <c r="E16" i="4"/>
  <c r="Q287" i="4"/>
  <c r="A288" i="4"/>
  <c r="C289" i="4" s="1"/>
  <c r="AB287" i="4"/>
  <c r="F287" i="4"/>
  <c r="V17" i="4"/>
  <c r="T16" i="4"/>
  <c r="Z17" i="4" l="1"/>
  <c r="AA17" i="4" s="1"/>
  <c r="AG17" i="4"/>
  <c r="AF17" i="4" s="1"/>
  <c r="AL19" i="4"/>
  <c r="H18" i="7" s="1"/>
  <c r="G16" i="4"/>
  <c r="I16" i="4" s="1"/>
  <c r="B15" i="7" s="1"/>
  <c r="V15" i="7" s="1"/>
  <c r="O17" i="4"/>
  <c r="P17" i="4" s="1"/>
  <c r="D15" i="7"/>
  <c r="W15" i="7" s="1"/>
  <c r="W19" i="4"/>
  <c r="U17" i="4"/>
  <c r="Y17" i="4"/>
  <c r="Q288" i="4"/>
  <c r="AB288" i="4"/>
  <c r="A289" i="4"/>
  <c r="C290" i="4" s="1"/>
  <c r="F288" i="4"/>
  <c r="AB15" i="7" l="1"/>
  <c r="AC17" i="4"/>
  <c r="AD17" i="4" s="1"/>
  <c r="G16" i="7" s="1"/>
  <c r="N15" i="7"/>
  <c r="S15" i="7" s="1"/>
  <c r="M15" i="7"/>
  <c r="L15" i="7"/>
  <c r="H16" i="4"/>
  <c r="C15" i="7" s="1"/>
  <c r="K15" i="7" s="1"/>
  <c r="Q15" i="7" s="1"/>
  <c r="U16" i="7" s="1"/>
  <c r="N17" i="4"/>
  <c r="M17" i="4" s="1"/>
  <c r="A290" i="4"/>
  <c r="C291" i="4" s="1"/>
  <c r="F289" i="4"/>
  <c r="AB289" i="4"/>
  <c r="Q289" i="4"/>
  <c r="X17" i="4"/>
  <c r="AH20" i="4"/>
  <c r="L19" i="4"/>
  <c r="AE17" i="4" l="1"/>
  <c r="Z18" i="4" s="1"/>
  <c r="AA18" i="4" s="1"/>
  <c r="AG18" i="4"/>
  <c r="AF18" i="4" s="1"/>
  <c r="R15" i="7"/>
  <c r="D17" i="4"/>
  <c r="K17" i="4"/>
  <c r="J17" i="4" s="1"/>
  <c r="R17" i="4"/>
  <c r="S17" i="4" s="1"/>
  <c r="E16" i="7" s="1"/>
  <c r="A14" i="7"/>
  <c r="AK20" i="4"/>
  <c r="F290" i="4"/>
  <c r="A291" i="4"/>
  <c r="C292" i="4" s="1"/>
  <c r="Q290" i="4"/>
  <c r="AB290" i="4"/>
  <c r="AJ18" i="4" l="1"/>
  <c r="AI18" i="4" s="1"/>
  <c r="AC18" i="4" s="1"/>
  <c r="AE18" i="4" s="1"/>
  <c r="F17" i="7" s="1"/>
  <c r="F16" i="7"/>
  <c r="O16" i="7" s="1"/>
  <c r="B22" i="4"/>
  <c r="J21" i="7" s="1"/>
  <c r="E17" i="4"/>
  <c r="G17" i="4" s="1"/>
  <c r="I17" i="4" s="1"/>
  <c r="B16" i="7" s="1"/>
  <c r="V16" i="7" s="1"/>
  <c r="T17" i="4"/>
  <c r="D16" i="7" s="1"/>
  <c r="W16" i="7" s="1"/>
  <c r="V18" i="4"/>
  <c r="U18" i="4" s="1"/>
  <c r="W20" i="4"/>
  <c r="Q291" i="4"/>
  <c r="A292" i="4"/>
  <c r="C293" i="4" s="1"/>
  <c r="F291" i="4"/>
  <c r="AB291" i="4"/>
  <c r="AB16" i="7" l="1"/>
  <c r="AL20" i="4"/>
  <c r="H19" i="7" s="1"/>
  <c r="Y18" i="4"/>
  <c r="X18" i="4" s="1"/>
  <c r="O18" i="4"/>
  <c r="P18" i="4" s="1"/>
  <c r="L16" i="7"/>
  <c r="N16" i="7"/>
  <c r="S16" i="7" s="1"/>
  <c r="M16" i="7"/>
  <c r="N18" i="4"/>
  <c r="M18" i="4" s="1"/>
  <c r="H17" i="4"/>
  <c r="C16" i="7" s="1"/>
  <c r="K16" i="7" s="1"/>
  <c r="Q16" i="7" s="1"/>
  <c r="U17" i="7" s="1"/>
  <c r="AD18" i="4"/>
  <c r="G17" i="7" s="1"/>
  <c r="O17" i="7" s="1"/>
  <c r="L20" i="4"/>
  <c r="A293" i="4"/>
  <c r="C294" i="4" s="1"/>
  <c r="F292" i="4"/>
  <c r="AB292" i="4"/>
  <c r="Q292" i="4"/>
  <c r="AJ19" i="4"/>
  <c r="R16" i="7" l="1"/>
  <c r="AG19" i="4"/>
  <c r="AF19" i="4" s="1"/>
  <c r="D18" i="4"/>
  <c r="K18" i="4"/>
  <c r="J18" i="4" s="1"/>
  <c r="Z19" i="4"/>
  <c r="AA19" i="4" s="1"/>
  <c r="A15" i="7"/>
  <c r="AK21" i="4"/>
  <c r="AL21" i="4" s="1"/>
  <c r="AI19" i="4"/>
  <c r="R18" i="4"/>
  <c r="S18" i="4" s="1"/>
  <c r="E17" i="7" s="1"/>
  <c r="AH21" i="4"/>
  <c r="A294" i="4"/>
  <c r="C295" i="4" s="1"/>
  <c r="F293" i="4"/>
  <c r="Q293" i="4"/>
  <c r="AB293" i="4"/>
  <c r="B23" i="4" l="1"/>
  <c r="J22" i="7" s="1"/>
  <c r="E18" i="4"/>
  <c r="G18" i="4" s="1"/>
  <c r="I18" i="4" s="1"/>
  <c r="B17" i="7" s="1"/>
  <c r="V17" i="7" s="1"/>
  <c r="H20" i="7"/>
  <c r="F294" i="4"/>
  <c r="AB294" i="4"/>
  <c r="A295" i="4"/>
  <c r="C296" i="4" s="1"/>
  <c r="Q294" i="4"/>
  <c r="V19" i="4"/>
  <c r="AC19" i="4"/>
  <c r="AD19" i="4" s="1"/>
  <c r="G18" i="7" s="1"/>
  <c r="T18" i="4"/>
  <c r="L17" i="7" l="1"/>
  <c r="N19" i="4"/>
  <c r="M19" i="4" s="1"/>
  <c r="H18" i="4"/>
  <c r="C17" i="7" s="1"/>
  <c r="K17" i="7" s="1"/>
  <c r="Q17" i="7" s="1"/>
  <c r="U18" i="7" s="1"/>
  <c r="O19" i="4"/>
  <c r="P19" i="4" s="1"/>
  <c r="D17" i="7"/>
  <c r="W17" i="7" s="1"/>
  <c r="AB17" i="7" s="1"/>
  <c r="AE19" i="4"/>
  <c r="F18" i="7" s="1"/>
  <c r="O18" i="7" s="1"/>
  <c r="AG20" i="4"/>
  <c r="Q295" i="4"/>
  <c r="A296" i="4"/>
  <c r="C297" i="4" s="1"/>
  <c r="F295" i="4"/>
  <c r="AB295" i="4"/>
  <c r="L21" i="4"/>
  <c r="W21" i="4"/>
  <c r="U19" i="4"/>
  <c r="Y19" i="4"/>
  <c r="N17" i="7" l="1"/>
  <c r="S17" i="7" s="1"/>
  <c r="M17" i="7"/>
  <c r="R17" i="7" s="1"/>
  <c r="D19" i="4"/>
  <c r="K19" i="4"/>
  <c r="J19" i="4" s="1"/>
  <c r="Z20" i="4"/>
  <c r="AJ20" i="4"/>
  <c r="A16" i="7"/>
  <c r="X19" i="4"/>
  <c r="AK22" i="4"/>
  <c r="F296" i="4"/>
  <c r="Q296" i="4"/>
  <c r="AB296" i="4"/>
  <c r="A297" i="4"/>
  <c r="C298" i="4" s="1"/>
  <c r="AH22" i="4"/>
  <c r="AF20" i="4"/>
  <c r="AI20" i="4" l="1"/>
  <c r="AL22" i="4"/>
  <c r="H21" i="7" s="1"/>
  <c r="B24" i="4"/>
  <c r="J23" i="7" s="1"/>
  <c r="E19" i="4"/>
  <c r="G19" i="4" s="1"/>
  <c r="I19" i="4" s="1"/>
  <c r="B18" i="7" s="1"/>
  <c r="V18" i="7" s="1"/>
  <c r="R19" i="4"/>
  <c r="S19" i="4" s="1"/>
  <c r="E18" i="7" s="1"/>
  <c r="AA20" i="4"/>
  <c r="A298" i="4"/>
  <c r="C299" i="4" s="1"/>
  <c r="F297" i="4"/>
  <c r="Q297" i="4"/>
  <c r="AB297" i="4"/>
  <c r="AC20" i="4" l="1"/>
  <c r="AE20" i="4" s="1"/>
  <c r="F19" i="7" s="1"/>
  <c r="N20" i="4"/>
  <c r="M20" i="4" s="1"/>
  <c r="L18" i="7"/>
  <c r="H19" i="4"/>
  <c r="C18" i="7" s="1"/>
  <c r="K18" i="7" s="1"/>
  <c r="Q18" i="7" s="1"/>
  <c r="U19" i="7" s="1"/>
  <c r="T19" i="4"/>
  <c r="D18" i="7" s="1"/>
  <c r="W18" i="7" s="1"/>
  <c r="AB18" i="7" s="1"/>
  <c r="AB298" i="4"/>
  <c r="Q298" i="4"/>
  <c r="A299" i="4"/>
  <c r="C300" i="4" s="1"/>
  <c r="F298" i="4"/>
  <c r="L22" i="4"/>
  <c r="V20" i="4"/>
  <c r="AD20" i="4" l="1"/>
  <c r="G19" i="7" s="1"/>
  <c r="O19" i="7" s="1"/>
  <c r="AJ21" i="4"/>
  <c r="AI21" i="4" s="1"/>
  <c r="D20" i="4"/>
  <c r="E20" i="4" s="1"/>
  <c r="Y20" i="4"/>
  <c r="X20" i="4" s="1"/>
  <c r="K20" i="4"/>
  <c r="J20" i="4" s="1"/>
  <c r="N18" i="7"/>
  <c r="S18" i="7" s="1"/>
  <c r="M18" i="7"/>
  <c r="R18" i="7" s="1"/>
  <c r="O20" i="4"/>
  <c r="P20" i="4" s="1"/>
  <c r="A17" i="7"/>
  <c r="F299" i="4"/>
  <c r="Q299" i="4"/>
  <c r="A300" i="4"/>
  <c r="C301" i="4" s="1"/>
  <c r="AB299" i="4"/>
  <c r="AK23" i="4"/>
  <c r="W22" i="4"/>
  <c r="U20" i="4"/>
  <c r="Z21" i="4" l="1"/>
  <c r="AA21" i="4" s="1"/>
  <c r="AG21" i="4"/>
  <c r="AF21" i="4" s="1"/>
  <c r="B25" i="4"/>
  <c r="J24" i="7" s="1"/>
  <c r="AL23" i="4"/>
  <c r="H22" i="7" s="1"/>
  <c r="G20" i="4"/>
  <c r="I20" i="4" s="1"/>
  <c r="B19" i="7" s="1"/>
  <c r="V19" i="7" s="1"/>
  <c r="R20" i="4"/>
  <c r="T20" i="4" s="1"/>
  <c r="D19" i="7" s="1"/>
  <c r="W19" i="7" s="1"/>
  <c r="A301" i="4"/>
  <c r="C302" i="4" s="1"/>
  <c r="F300" i="4"/>
  <c r="AB300" i="4"/>
  <c r="Q300" i="4"/>
  <c r="AH23" i="4"/>
  <c r="AB19" i="7" l="1"/>
  <c r="N19" i="7"/>
  <c r="S19" i="7" s="1"/>
  <c r="L19" i="7"/>
  <c r="H20" i="4"/>
  <c r="C19" i="7" s="1"/>
  <c r="K19" i="7" s="1"/>
  <c r="Q19" i="7" s="1"/>
  <c r="U20" i="7" s="1"/>
  <c r="N21" i="4"/>
  <c r="M21" i="4" s="1"/>
  <c r="Y21" i="4"/>
  <c r="S20" i="4"/>
  <c r="E19" i="7" s="1"/>
  <c r="M19" i="7" s="1"/>
  <c r="Q301" i="4"/>
  <c r="F301" i="4"/>
  <c r="A302" i="4"/>
  <c r="C303" i="4" s="1"/>
  <c r="AB301" i="4"/>
  <c r="AC21" i="4"/>
  <c r="AE21" i="4" s="1"/>
  <c r="F20" i="7" s="1"/>
  <c r="R19" i="7" l="1"/>
  <c r="D21" i="4"/>
  <c r="K21" i="4"/>
  <c r="J21" i="4" s="1"/>
  <c r="V21" i="4"/>
  <c r="U21" i="4" s="1"/>
  <c r="X21" i="4"/>
  <c r="O21" i="4"/>
  <c r="A303" i="4"/>
  <c r="C304" i="4" s="1"/>
  <c r="F302" i="4"/>
  <c r="Q302" i="4"/>
  <c r="AB302" i="4"/>
  <c r="W23" i="4"/>
  <c r="L23" i="4"/>
  <c r="AJ22" i="4"/>
  <c r="AD21" i="4"/>
  <c r="G20" i="7" s="1"/>
  <c r="O20" i="7" s="1"/>
  <c r="B26" i="4" l="1"/>
  <c r="J25" i="7" s="1"/>
  <c r="E21" i="4"/>
  <c r="G21" i="4" s="1"/>
  <c r="I21" i="4" s="1"/>
  <c r="B20" i="7" s="1"/>
  <c r="V20" i="7" s="1"/>
  <c r="A18" i="7"/>
  <c r="P21" i="4"/>
  <c r="AK24" i="4"/>
  <c r="AL24" i="4" s="1"/>
  <c r="AI22" i="4"/>
  <c r="AB303" i="4"/>
  <c r="F303" i="4"/>
  <c r="A304" i="4"/>
  <c r="C305" i="4" s="1"/>
  <c r="Q303" i="4"/>
  <c r="Z22" i="4"/>
  <c r="AG22" i="4"/>
  <c r="L20" i="7" l="1"/>
  <c r="R21" i="4"/>
  <c r="S21" i="4" s="1"/>
  <c r="E20" i="7" s="1"/>
  <c r="N22" i="4"/>
  <c r="H23" i="7"/>
  <c r="H21" i="4"/>
  <c r="C20" i="7" s="1"/>
  <c r="AH24" i="4"/>
  <c r="AF22" i="4"/>
  <c r="F304" i="4"/>
  <c r="AB304" i="4"/>
  <c r="Q304" i="4"/>
  <c r="A305" i="4"/>
  <c r="C306" i="4" s="1"/>
  <c r="AA22" i="4"/>
  <c r="W24" i="4"/>
  <c r="K20" i="7" l="1"/>
  <c r="V22" i="4"/>
  <c r="U22" i="4" s="1"/>
  <c r="T21" i="4"/>
  <c r="O22" i="4" s="1"/>
  <c r="D22" i="4"/>
  <c r="B27" i="4" s="1"/>
  <c r="J26" i="7" s="1"/>
  <c r="M22" i="4"/>
  <c r="K22" i="4"/>
  <c r="J22" i="4" s="1"/>
  <c r="L24" i="4"/>
  <c r="AB305" i="4"/>
  <c r="F305" i="4"/>
  <c r="Q305" i="4"/>
  <c r="A306" i="4"/>
  <c r="C307" i="4" s="1"/>
  <c r="AC22" i="4"/>
  <c r="AD22" i="4" s="1"/>
  <c r="G21" i="7" s="1"/>
  <c r="Q20" i="7" l="1"/>
  <c r="U21" i="7" s="1"/>
  <c r="Y22" i="4"/>
  <c r="X22" i="4" s="1"/>
  <c r="E22" i="4"/>
  <c r="G22" i="4" s="1"/>
  <c r="I22" i="4" s="1"/>
  <c r="B21" i="7" s="1"/>
  <c r="D20" i="7"/>
  <c r="W20" i="7" s="1"/>
  <c r="AB20" i="7" s="1"/>
  <c r="P22" i="4"/>
  <c r="AG23" i="4"/>
  <c r="AB306" i="4"/>
  <c r="F306" i="4"/>
  <c r="Q306" i="4"/>
  <c r="A307" i="4"/>
  <c r="C308" i="4" s="1"/>
  <c r="AE22" i="4"/>
  <c r="L21" i="7" l="1"/>
  <c r="N20" i="7"/>
  <c r="S20" i="7" s="1"/>
  <c r="M20" i="7"/>
  <c r="R20" i="7" s="1"/>
  <c r="V21" i="7" s="1"/>
  <c r="A19" i="7"/>
  <c r="Z23" i="4"/>
  <c r="AA23" i="4" s="1"/>
  <c r="F21" i="7"/>
  <c r="O21" i="7" s="1"/>
  <c r="R22" i="4"/>
  <c r="S22" i="4" s="1"/>
  <c r="E21" i="7" s="1"/>
  <c r="H22" i="4"/>
  <c r="C21" i="7" s="1"/>
  <c r="N23" i="4"/>
  <c r="W25" i="4"/>
  <c r="AJ23" i="4"/>
  <c r="F307" i="4"/>
  <c r="Q307" i="4"/>
  <c r="AB307" i="4"/>
  <c r="A308" i="4"/>
  <c r="C309" i="4" s="1"/>
  <c r="AH25" i="4"/>
  <c r="AF23" i="4"/>
  <c r="K21" i="7" l="1"/>
  <c r="V23" i="4"/>
  <c r="U23" i="4" s="1"/>
  <c r="T22" i="4"/>
  <c r="D23" i="4"/>
  <c r="K23" i="4"/>
  <c r="J23" i="4" s="1"/>
  <c r="L25" i="4"/>
  <c r="AK25" i="4"/>
  <c r="AL25" i="4" s="1"/>
  <c r="AI23" i="4"/>
  <c r="AC23" i="4" s="1"/>
  <c r="A309" i="4"/>
  <c r="C310" i="4" s="1"/>
  <c r="Q308" i="4"/>
  <c r="AB308" i="4"/>
  <c r="F308" i="4"/>
  <c r="M23" i="4"/>
  <c r="B28" i="4" l="1"/>
  <c r="J27" i="7" s="1"/>
  <c r="Q21" i="7"/>
  <c r="U22" i="7" s="1"/>
  <c r="Y23" i="4"/>
  <c r="X23" i="4" s="1"/>
  <c r="D21" i="7"/>
  <c r="W21" i="7" s="1"/>
  <c r="AB21" i="7" s="1"/>
  <c r="O23" i="4"/>
  <c r="E23" i="4"/>
  <c r="H24" i="7"/>
  <c r="AD23" i="4"/>
  <c r="G22" i="7" s="1"/>
  <c r="AE23" i="4"/>
  <c r="F22" i="7" s="1"/>
  <c r="AB309" i="4"/>
  <c r="F309" i="4"/>
  <c r="Q309" i="4"/>
  <c r="A310" i="4"/>
  <c r="C311" i="4" s="1"/>
  <c r="O22" i="7" l="1"/>
  <c r="N21" i="7"/>
  <c r="S21" i="7" s="1"/>
  <c r="M21" i="7"/>
  <c r="R21" i="7" s="1"/>
  <c r="A20" i="7"/>
  <c r="G23" i="4"/>
  <c r="I23" i="4" s="1"/>
  <c r="B22" i="7" s="1"/>
  <c r="P23" i="4"/>
  <c r="W26" i="4"/>
  <c r="F310" i="4"/>
  <c r="Q310" i="4"/>
  <c r="AB310" i="4"/>
  <c r="A311" i="4"/>
  <c r="C312" i="4" s="1"/>
  <c r="AJ24" i="4"/>
  <c r="AG24" i="4"/>
  <c r="Z24" i="4"/>
  <c r="V22" i="7" l="1"/>
  <c r="L22" i="7"/>
  <c r="N24" i="4"/>
  <c r="M24" i="4" s="1"/>
  <c r="H23" i="4"/>
  <c r="C22" i="7" s="1"/>
  <c r="R23" i="4"/>
  <c r="S23" i="4" s="1"/>
  <c r="E22" i="7" s="1"/>
  <c r="AA24" i="4"/>
  <c r="AK26" i="4"/>
  <c r="AL26" i="4" s="1"/>
  <c r="AI24" i="4"/>
  <c r="A312" i="4"/>
  <c r="C313" i="4" s="1"/>
  <c r="AB311" i="4"/>
  <c r="F311" i="4"/>
  <c r="Q311" i="4"/>
  <c r="AH26" i="4"/>
  <c r="AF24" i="4"/>
  <c r="L26" i="4"/>
  <c r="K22" i="7" l="1"/>
  <c r="K24" i="4"/>
  <c r="J24" i="4" s="1"/>
  <c r="D24" i="4"/>
  <c r="E24" i="4" s="1"/>
  <c r="V24" i="4"/>
  <c r="U24" i="4" s="1"/>
  <c r="T23" i="4"/>
  <c r="D22" i="7" s="1"/>
  <c r="W22" i="7" s="1"/>
  <c r="AB22" i="7" s="1"/>
  <c r="H25" i="7"/>
  <c r="AC24" i="4"/>
  <c r="AD24" i="4" s="1"/>
  <c r="G23" i="7" s="1"/>
  <c r="AB312" i="4"/>
  <c r="F312" i="4"/>
  <c r="A313" i="4"/>
  <c r="C314" i="4" s="1"/>
  <c r="Q312" i="4"/>
  <c r="B29" i="4" l="1"/>
  <c r="J28" i="7" s="1"/>
  <c r="Q22" i="7"/>
  <c r="U23" i="7" s="1"/>
  <c r="N22" i="7"/>
  <c r="S22" i="7" s="1"/>
  <c r="M22" i="7"/>
  <c r="R22" i="7" s="1"/>
  <c r="O24" i="4"/>
  <c r="P24" i="4" s="1"/>
  <c r="Y24" i="4"/>
  <c r="X24" i="4" s="1"/>
  <c r="A21" i="7"/>
  <c r="G24" i="4"/>
  <c r="I24" i="4" s="1"/>
  <c r="B23" i="7" s="1"/>
  <c r="AE24" i="4"/>
  <c r="F23" i="7" s="1"/>
  <c r="O23" i="7" s="1"/>
  <c r="AG25" i="4"/>
  <c r="Q313" i="4"/>
  <c r="F313" i="4"/>
  <c r="A314" i="4"/>
  <c r="C315" i="4" s="1"/>
  <c r="AB313" i="4"/>
  <c r="V23" i="7" l="1"/>
  <c r="L23" i="7"/>
  <c r="H24" i="4"/>
  <c r="C23" i="7" s="1"/>
  <c r="K23" i="7" s="1"/>
  <c r="Q23" i="7" s="1"/>
  <c r="U24" i="7" s="1"/>
  <c r="N25" i="4"/>
  <c r="M25" i="4" s="1"/>
  <c r="R24" i="4"/>
  <c r="S24" i="4" s="1"/>
  <c r="E23" i="7" s="1"/>
  <c r="AJ25" i="4"/>
  <c r="Z25" i="4"/>
  <c r="AH27" i="4"/>
  <c r="AF25" i="4"/>
  <c r="L27" i="4"/>
  <c r="AB314" i="4"/>
  <c r="A315" i="4"/>
  <c r="C316" i="4" s="1"/>
  <c r="Q314" i="4"/>
  <c r="F314" i="4"/>
  <c r="W27" i="4"/>
  <c r="AK27" i="4"/>
  <c r="AI25" i="4" l="1"/>
  <c r="AL27" i="4"/>
  <c r="H26" i="7" s="1"/>
  <c r="K25" i="4"/>
  <c r="J25" i="4" s="1"/>
  <c r="D25" i="4"/>
  <c r="E25" i="4" s="1"/>
  <c r="T24" i="4"/>
  <c r="D23" i="7" s="1"/>
  <c r="W23" i="7" s="1"/>
  <c r="AB23" i="7" s="1"/>
  <c r="V25" i="4"/>
  <c r="U25" i="4" s="1"/>
  <c r="AA25" i="4"/>
  <c r="F315" i="4"/>
  <c r="Q315" i="4"/>
  <c r="AB315" i="4"/>
  <c r="A316" i="4"/>
  <c r="C317" i="4" s="1"/>
  <c r="AC25" i="4" l="1"/>
  <c r="AD25" i="4" s="1"/>
  <c r="G24" i="7" s="1"/>
  <c r="B30" i="4"/>
  <c r="J29" i="7" s="1"/>
  <c r="N23" i="7"/>
  <c r="S23" i="7" s="1"/>
  <c r="M23" i="7"/>
  <c r="R23" i="7" s="1"/>
  <c r="O25" i="4"/>
  <c r="P25" i="4" s="1"/>
  <c r="Y25" i="4"/>
  <c r="X25" i="4" s="1"/>
  <c r="A22" i="7"/>
  <c r="G25" i="4"/>
  <c r="I25" i="4" s="1"/>
  <c r="B24" i="7" s="1"/>
  <c r="W28" i="4"/>
  <c r="F316" i="4"/>
  <c r="A317" i="4"/>
  <c r="C318" i="4" s="1"/>
  <c r="AB316" i="4"/>
  <c r="Q316" i="4"/>
  <c r="AH28" i="4"/>
  <c r="AG26" i="4" l="1"/>
  <c r="AF26" i="4" s="1"/>
  <c r="V24" i="7"/>
  <c r="AE25" i="4"/>
  <c r="F24" i="7" s="1"/>
  <c r="O24" i="7" s="1"/>
  <c r="L24" i="7"/>
  <c r="N26" i="4"/>
  <c r="M26" i="4" s="1"/>
  <c r="H25" i="4"/>
  <c r="C24" i="7" s="1"/>
  <c r="K24" i="7" s="1"/>
  <c r="Q24" i="7" s="1"/>
  <c r="U25" i="7" s="1"/>
  <c r="R25" i="4"/>
  <c r="S25" i="4" s="1"/>
  <c r="E24" i="7" s="1"/>
  <c r="L28" i="4"/>
  <c r="AK28" i="4"/>
  <c r="Q317" i="4"/>
  <c r="AB317" i="4"/>
  <c r="F317" i="4"/>
  <c r="A318" i="4"/>
  <c r="C319" i="4" s="1"/>
  <c r="Z26" i="4" l="1"/>
  <c r="AA26" i="4" s="1"/>
  <c r="AJ26" i="4"/>
  <c r="AL28" i="4" s="1"/>
  <c r="H27" i="7" s="1"/>
  <c r="D26" i="4"/>
  <c r="K26" i="4"/>
  <c r="J26" i="4" s="1"/>
  <c r="V26" i="4"/>
  <c r="U26" i="4" s="1"/>
  <c r="T25" i="4"/>
  <c r="Y26" i="4" s="1"/>
  <c r="A319" i="4"/>
  <c r="C320" i="4" s="1"/>
  <c r="Q318" i="4"/>
  <c r="AB318" i="4"/>
  <c r="F318" i="4"/>
  <c r="AI26" i="4" l="1"/>
  <c r="AC26" i="4" s="1"/>
  <c r="AD26" i="4" s="1"/>
  <c r="G25" i="7" s="1"/>
  <c r="B31" i="4"/>
  <c r="J30" i="7" s="1"/>
  <c r="E26" i="4"/>
  <c r="G26" i="4" s="1"/>
  <c r="O26" i="4"/>
  <c r="D24" i="7"/>
  <c r="W24" i="7" s="1"/>
  <c r="AB24" i="7" s="1"/>
  <c r="X26" i="4"/>
  <c r="F319" i="4"/>
  <c r="Q319" i="4"/>
  <c r="AB319" i="4"/>
  <c r="A320" i="4"/>
  <c r="C321" i="4" s="1"/>
  <c r="AH29" i="4"/>
  <c r="N24" i="7" l="1"/>
  <c r="S24" i="7" s="1"/>
  <c r="M24" i="7"/>
  <c r="R24" i="7" s="1"/>
  <c r="I26" i="4"/>
  <c r="B25" i="7" s="1"/>
  <c r="H26" i="4"/>
  <c r="C25" i="7" s="1"/>
  <c r="A23" i="7"/>
  <c r="P26" i="4"/>
  <c r="AG27" i="4"/>
  <c r="AF27" i="4" s="1"/>
  <c r="AE26" i="4"/>
  <c r="W29" i="4"/>
  <c r="AK29" i="4"/>
  <c r="F320" i="4"/>
  <c r="A321" i="4"/>
  <c r="C322" i="4" s="1"/>
  <c r="Q320" i="4"/>
  <c r="AB320" i="4"/>
  <c r="V25" i="7" l="1"/>
  <c r="L25" i="7"/>
  <c r="K25" i="7"/>
  <c r="N27" i="4"/>
  <c r="M27" i="4" s="1"/>
  <c r="D27" i="4"/>
  <c r="K27" i="4"/>
  <c r="J27" i="4" s="1"/>
  <c r="F25" i="7"/>
  <c r="O25" i="7" s="1"/>
  <c r="R26" i="4"/>
  <c r="AJ27" i="4"/>
  <c r="Z27" i="4"/>
  <c r="F321" i="4"/>
  <c r="Q321" i="4"/>
  <c r="AB321" i="4"/>
  <c r="A322" i="4"/>
  <c r="C323" i="4" s="1"/>
  <c r="L29" i="4"/>
  <c r="AI27" i="4" l="1"/>
  <c r="AL29" i="4"/>
  <c r="H28" i="7" s="1"/>
  <c r="B32" i="4"/>
  <c r="J31" i="7" s="1"/>
  <c r="Q25" i="7"/>
  <c r="U26" i="7" s="1"/>
  <c r="E27" i="4"/>
  <c r="G27" i="4" s="1"/>
  <c r="I27" i="4" s="1"/>
  <c r="B26" i="7" s="1"/>
  <c r="S26" i="4"/>
  <c r="T26" i="4"/>
  <c r="AA27" i="4"/>
  <c r="A323" i="4"/>
  <c r="C324" i="4" s="1"/>
  <c r="Q322" i="4"/>
  <c r="F322" i="4"/>
  <c r="AB322" i="4"/>
  <c r="AH30" i="4"/>
  <c r="W30" i="4"/>
  <c r="AC27" i="4" l="1"/>
  <c r="AD27" i="4" s="1"/>
  <c r="G26" i="7" s="1"/>
  <c r="L26" i="7"/>
  <c r="Y27" i="4"/>
  <c r="D25" i="7"/>
  <c r="W25" i="7" s="1"/>
  <c r="AB25" i="7" s="1"/>
  <c r="E25" i="7"/>
  <c r="V27" i="4"/>
  <c r="U27" i="4" s="1"/>
  <c r="O27" i="4"/>
  <c r="H27" i="4"/>
  <c r="C26" i="7" s="1"/>
  <c r="K26" i="7" s="1"/>
  <c r="Q26" i="7" s="1"/>
  <c r="U27" i="7" s="1"/>
  <c r="N28" i="4"/>
  <c r="AB323" i="4"/>
  <c r="A324" i="4"/>
  <c r="C325" i="4" s="1"/>
  <c r="Q323" i="4"/>
  <c r="F323" i="4"/>
  <c r="AK30" i="4"/>
  <c r="AG28" i="4" l="1"/>
  <c r="AF28" i="4" s="1"/>
  <c r="AE27" i="4"/>
  <c r="F26" i="7" s="1"/>
  <c r="O26" i="7" s="1"/>
  <c r="N25" i="7"/>
  <c r="S25" i="7" s="1"/>
  <c r="M25" i="7"/>
  <c r="R25" i="7" s="1"/>
  <c r="V26" i="7" s="1"/>
  <c r="P27" i="4"/>
  <c r="X27" i="4"/>
  <c r="A24" i="7"/>
  <c r="K28" i="4"/>
  <c r="J28" i="4" s="1"/>
  <c r="M28" i="4"/>
  <c r="D28" i="4"/>
  <c r="AB324" i="4"/>
  <c r="F324" i="4"/>
  <c r="A325" i="4"/>
  <c r="C326" i="4" s="1"/>
  <c r="Q324" i="4"/>
  <c r="L30" i="4"/>
  <c r="AJ28" i="4" l="1"/>
  <c r="AL30" i="4" s="1"/>
  <c r="H29" i="7" s="1"/>
  <c r="Z28" i="4"/>
  <c r="AA28" i="4" s="1"/>
  <c r="B33" i="4"/>
  <c r="J32" i="7" s="1"/>
  <c r="R27" i="4"/>
  <c r="S27" i="4" s="1"/>
  <c r="E28" i="4"/>
  <c r="W31" i="4"/>
  <c r="AB325" i="4"/>
  <c r="A326" i="4"/>
  <c r="C327" i="4" s="1"/>
  <c r="Q325" i="4"/>
  <c r="F325" i="4"/>
  <c r="AI28" i="4" l="1"/>
  <c r="AC28" i="4" s="1"/>
  <c r="AD28" i="4" s="1"/>
  <c r="G27" i="7" s="1"/>
  <c r="T27" i="4"/>
  <c r="O28" i="4" s="1"/>
  <c r="G28" i="4"/>
  <c r="I28" i="4" s="1"/>
  <c r="B27" i="7" s="1"/>
  <c r="E26" i="7"/>
  <c r="V28" i="4"/>
  <c r="AH31" i="4"/>
  <c r="F326" i="4"/>
  <c r="A327" i="4"/>
  <c r="C328" i="4" s="1"/>
  <c r="AB326" i="4"/>
  <c r="Q326" i="4"/>
  <c r="AK31" i="4"/>
  <c r="AE28" i="4" l="1"/>
  <c r="Z29" i="4" s="1"/>
  <c r="AA29" i="4" s="1"/>
  <c r="AG29" i="4"/>
  <c r="AF29" i="4" s="1"/>
  <c r="Y28" i="4"/>
  <c r="X28" i="4" s="1"/>
  <c r="D26" i="7"/>
  <c r="L27" i="7"/>
  <c r="N29" i="4"/>
  <c r="M29" i="4" s="1"/>
  <c r="H28" i="4"/>
  <c r="C27" i="7" s="1"/>
  <c r="U28" i="4"/>
  <c r="P28" i="4"/>
  <c r="L31" i="4"/>
  <c r="F327" i="4"/>
  <c r="A328" i="4"/>
  <c r="C329" i="4" s="1"/>
  <c r="AB327" i="4"/>
  <c r="Q327" i="4"/>
  <c r="F27" i="7" l="1"/>
  <c r="O27" i="7" s="1"/>
  <c r="AJ29" i="4"/>
  <c r="M26" i="7"/>
  <c r="R26" i="7" s="1"/>
  <c r="V27" i="7" s="1"/>
  <c r="W26" i="7"/>
  <c r="AB26" i="7" s="1"/>
  <c r="N26" i="7"/>
  <c r="S26" i="7" s="1"/>
  <c r="AI29" i="4"/>
  <c r="AC29" i="4" s="1"/>
  <c r="AD29" i="4" s="1"/>
  <c r="G28" i="7" s="1"/>
  <c r="AL31" i="4"/>
  <c r="H30" i="7" s="1"/>
  <c r="A25" i="7"/>
  <c r="K27" i="7"/>
  <c r="D29" i="4"/>
  <c r="K29" i="4"/>
  <c r="J29" i="4" s="1"/>
  <c r="R28" i="4"/>
  <c r="S28" i="4" s="1"/>
  <c r="F328" i="4"/>
  <c r="A329" i="4"/>
  <c r="C330" i="4" s="1"/>
  <c r="Q328" i="4"/>
  <c r="AB328" i="4"/>
  <c r="B34" i="4" l="1"/>
  <c r="J33" i="7" s="1"/>
  <c r="Q27" i="7"/>
  <c r="U28" i="7" s="1"/>
  <c r="E29" i="4"/>
  <c r="G29" i="4" s="1"/>
  <c r="I29" i="4" s="1"/>
  <c r="B28" i="7" s="1"/>
  <c r="T28" i="4"/>
  <c r="Y29" i="4" s="1"/>
  <c r="E27" i="7"/>
  <c r="V29" i="4"/>
  <c r="AG30" i="4"/>
  <c r="AF30" i="4" s="1"/>
  <c r="AE29" i="4"/>
  <c r="AH32" i="4"/>
  <c r="AK32" i="4"/>
  <c r="F329" i="4"/>
  <c r="A330" i="4"/>
  <c r="C331" i="4" s="1"/>
  <c r="AB329" i="4"/>
  <c r="Q329" i="4"/>
  <c r="W32" i="4"/>
  <c r="L28" i="7" l="1"/>
  <c r="N30" i="4"/>
  <c r="M30" i="4" s="1"/>
  <c r="O29" i="4"/>
  <c r="P29" i="4" s="1"/>
  <c r="D27" i="7"/>
  <c r="W27" i="7" s="1"/>
  <c r="AB27" i="7" s="1"/>
  <c r="U29" i="4"/>
  <c r="X29" i="4"/>
  <c r="H29" i="4"/>
  <c r="C28" i="7" s="1"/>
  <c r="AJ30" i="4"/>
  <c r="F28" i="7"/>
  <c r="O28" i="7" s="1"/>
  <c r="Z30" i="4"/>
  <c r="AB330" i="4"/>
  <c r="A331" i="4"/>
  <c r="C332" i="4" s="1"/>
  <c r="Q330" i="4"/>
  <c r="F330" i="4"/>
  <c r="AI30" i="4" l="1"/>
  <c r="AL32" i="4"/>
  <c r="H31" i="7" s="1"/>
  <c r="K28" i="7"/>
  <c r="N27" i="7"/>
  <c r="S27" i="7" s="1"/>
  <c r="M27" i="7"/>
  <c r="R27" i="7" s="1"/>
  <c r="V28" i="7" s="1"/>
  <c r="A26" i="7"/>
  <c r="K30" i="4"/>
  <c r="J30" i="4" s="1"/>
  <c r="D30" i="4"/>
  <c r="B35" i="4" s="1"/>
  <c r="J34" i="7" s="1"/>
  <c r="R29" i="4"/>
  <c r="S29" i="4" s="1"/>
  <c r="AA30" i="4"/>
  <c r="L32" i="4"/>
  <c r="AB331" i="4"/>
  <c r="F331" i="4"/>
  <c r="A332" i="4"/>
  <c r="C333" i="4" s="1"/>
  <c r="Q331" i="4"/>
  <c r="AC30" i="4" l="1"/>
  <c r="AD30" i="4" s="1"/>
  <c r="AG31" i="4" s="1"/>
  <c r="AF31" i="4" s="1"/>
  <c r="Q28" i="7"/>
  <c r="U29" i="7" s="1"/>
  <c r="E30" i="4"/>
  <c r="G30" i="4" s="1"/>
  <c r="I30" i="4" s="1"/>
  <c r="E28" i="7"/>
  <c r="V30" i="4"/>
  <c r="U30" i="4" s="1"/>
  <c r="T29" i="4"/>
  <c r="AK33" i="4"/>
  <c r="AH33" i="4"/>
  <c r="AB332" i="4"/>
  <c r="A333" i="4"/>
  <c r="C334" i="4" s="1"/>
  <c r="Q332" i="4"/>
  <c r="F332" i="4"/>
  <c r="AE30" i="4" l="1"/>
  <c r="F29" i="7" s="1"/>
  <c r="G29" i="7"/>
  <c r="N31" i="4"/>
  <c r="M31" i="4" s="1"/>
  <c r="B29" i="7"/>
  <c r="O30" i="4"/>
  <c r="D28" i="7"/>
  <c r="W28" i="7" s="1"/>
  <c r="AB28" i="7" s="1"/>
  <c r="Y30" i="4"/>
  <c r="H30" i="4"/>
  <c r="C29" i="7" s="1"/>
  <c r="W33" i="4"/>
  <c r="F333" i="4"/>
  <c r="AB333" i="4"/>
  <c r="Q333" i="4"/>
  <c r="A334" i="4"/>
  <c r="C335" i="4" s="1"/>
  <c r="O29" i="7" l="1"/>
  <c r="Z31" i="4"/>
  <c r="AA31" i="4" s="1"/>
  <c r="AJ31" i="4"/>
  <c r="AL33" i="4" s="1"/>
  <c r="H32" i="7" s="1"/>
  <c r="L29" i="7"/>
  <c r="K29" i="7"/>
  <c r="N28" i="7"/>
  <c r="S28" i="7" s="1"/>
  <c r="M28" i="7"/>
  <c r="R28" i="7" s="1"/>
  <c r="V29" i="7" s="1"/>
  <c r="A27" i="7"/>
  <c r="X30" i="4"/>
  <c r="P30" i="4"/>
  <c r="D31" i="4"/>
  <c r="K31" i="4"/>
  <c r="J31" i="4" s="1"/>
  <c r="L33" i="4"/>
  <c r="A335" i="4"/>
  <c r="C336" i="4" s="1"/>
  <c r="AB334" i="4"/>
  <c r="Q334" i="4"/>
  <c r="F334" i="4"/>
  <c r="AI31" i="4" l="1"/>
  <c r="AC31" i="4" s="1"/>
  <c r="AD31" i="4" s="1"/>
  <c r="G30" i="7" s="1"/>
  <c r="B36" i="4"/>
  <c r="J35" i="7" s="1"/>
  <c r="Q29" i="7"/>
  <c r="U30" i="7" s="1"/>
  <c r="R30" i="4"/>
  <c r="S30" i="4" s="1"/>
  <c r="E31" i="4"/>
  <c r="AK34" i="4"/>
  <c r="AB335" i="4"/>
  <c r="F335" i="4"/>
  <c r="Q335" i="4"/>
  <c r="A336" i="4"/>
  <c r="C337" i="4" s="1"/>
  <c r="AH34" i="4"/>
  <c r="AE31" i="4" l="1"/>
  <c r="Z32" i="4" s="1"/>
  <c r="AA32" i="4" s="1"/>
  <c r="AG32" i="4"/>
  <c r="AF32" i="4" s="1"/>
  <c r="E29" i="7"/>
  <c r="V31" i="4"/>
  <c r="G31" i="4"/>
  <c r="I31" i="4" s="1"/>
  <c r="B30" i="7" s="1"/>
  <c r="T30" i="4"/>
  <c r="F336" i="4"/>
  <c r="Q336" i="4"/>
  <c r="A337" i="4"/>
  <c r="C338" i="4" s="1"/>
  <c r="AB336" i="4"/>
  <c r="W34" i="4"/>
  <c r="AJ32" i="4" l="1"/>
  <c r="AK35" i="4" s="1"/>
  <c r="F30" i="7"/>
  <c r="O30" i="7" s="1"/>
  <c r="H31" i="4"/>
  <c r="C30" i="7" s="1"/>
  <c r="K30" i="7" s="1"/>
  <c r="L30" i="7"/>
  <c r="D29" i="7"/>
  <c r="W29" i="7" s="1"/>
  <c r="AB29" i="7" s="1"/>
  <c r="Y31" i="4"/>
  <c r="O31" i="4"/>
  <c r="U31" i="4"/>
  <c r="N32" i="4"/>
  <c r="M32" i="4" s="1"/>
  <c r="L34" i="4"/>
  <c r="A338" i="4"/>
  <c r="C339" i="4" s="1"/>
  <c r="Q337" i="4"/>
  <c r="AB337" i="4"/>
  <c r="F337" i="4"/>
  <c r="AL34" i="4" l="1"/>
  <c r="H33" i="7" s="1"/>
  <c r="AI32" i="4"/>
  <c r="AC32" i="4" s="1"/>
  <c r="AE32" i="4" s="1"/>
  <c r="F31" i="7" s="1"/>
  <c r="K32" i="4"/>
  <c r="J32" i="4" s="1"/>
  <c r="D32" i="4"/>
  <c r="E32" i="4" s="1"/>
  <c r="Q30" i="7"/>
  <c r="U31" i="7" s="1"/>
  <c r="N29" i="7"/>
  <c r="S29" i="7" s="1"/>
  <c r="M29" i="7"/>
  <c r="R29" i="7" s="1"/>
  <c r="V30" i="7" s="1"/>
  <c r="A28" i="7"/>
  <c r="P31" i="4"/>
  <c r="X31" i="4"/>
  <c r="AB338" i="4"/>
  <c r="Q338" i="4"/>
  <c r="A339" i="4"/>
  <c r="C340" i="4" s="1"/>
  <c r="F338" i="4"/>
  <c r="AH35" i="4"/>
  <c r="AD32" i="4" l="1"/>
  <c r="G31" i="7" s="1"/>
  <c r="O31" i="7" s="1"/>
  <c r="B37" i="4"/>
  <c r="J36" i="7" s="1"/>
  <c r="AJ33" i="4"/>
  <c r="AL35" i="4" s="1"/>
  <c r="H34" i="7" s="1"/>
  <c r="G32" i="4"/>
  <c r="I32" i="4" s="1"/>
  <c r="B31" i="7" s="1"/>
  <c r="R31" i="4"/>
  <c r="S31" i="4" s="1"/>
  <c r="Q339" i="4"/>
  <c r="A340" i="4"/>
  <c r="C341" i="4" s="1"/>
  <c r="AB339" i="4"/>
  <c r="F339" i="4"/>
  <c r="W35" i="4"/>
  <c r="Z33" i="4" l="1"/>
  <c r="AA33" i="4" s="1"/>
  <c r="AG33" i="4"/>
  <c r="AH37" i="4" s="1"/>
  <c r="AI33" i="4"/>
  <c r="L31" i="7"/>
  <c r="H32" i="4"/>
  <c r="C31" i="7" s="1"/>
  <c r="K31" i="7" s="1"/>
  <c r="Q31" i="7" s="1"/>
  <c r="U32" i="7" s="1"/>
  <c r="N33" i="4"/>
  <c r="M33" i="4" s="1"/>
  <c r="T31" i="4"/>
  <c r="D30" i="7" s="1"/>
  <c r="W30" i="7" s="1"/>
  <c r="AB30" i="7" s="1"/>
  <c r="E30" i="7"/>
  <c r="V32" i="4"/>
  <c r="A341" i="4"/>
  <c r="C342" i="4" s="1"/>
  <c r="F340" i="4"/>
  <c r="Q340" i="4"/>
  <c r="AB340" i="4"/>
  <c r="AF33" i="4" l="1"/>
  <c r="AC33" i="4" s="1"/>
  <c r="AD33" i="4" s="1"/>
  <c r="G32" i="7" s="1"/>
  <c r="N30" i="7"/>
  <c r="S30" i="7" s="1"/>
  <c r="M30" i="7"/>
  <c r="R30" i="7" s="1"/>
  <c r="V31" i="7" s="1"/>
  <c r="K33" i="4"/>
  <c r="J33" i="4" s="1"/>
  <c r="D33" i="4"/>
  <c r="E33" i="4" s="1"/>
  <c r="Y32" i="4"/>
  <c r="X32" i="4" s="1"/>
  <c r="O32" i="4"/>
  <c r="P32" i="4" s="1"/>
  <c r="U32" i="4"/>
  <c r="A29" i="7"/>
  <c r="AH36" i="4"/>
  <c r="A342" i="4"/>
  <c r="C343" i="4" s="1"/>
  <c r="AB341" i="4"/>
  <c r="F341" i="4"/>
  <c r="Q341" i="4"/>
  <c r="L35" i="4"/>
  <c r="AE33" i="4" l="1"/>
  <c r="F32" i="7" s="1"/>
  <c r="O32" i="7" s="1"/>
  <c r="AG34" i="4"/>
  <c r="AF34" i="4" s="1"/>
  <c r="B38" i="4"/>
  <c r="J37" i="7" s="1"/>
  <c r="R32" i="4"/>
  <c r="S32" i="4" s="1"/>
  <c r="E31" i="7" s="1"/>
  <c r="G33" i="4"/>
  <c r="I33" i="4" s="1"/>
  <c r="AB342" i="4"/>
  <c r="F342" i="4"/>
  <c r="A343" i="4"/>
  <c r="C344" i="4" s="1"/>
  <c r="Q342" i="4"/>
  <c r="AK36" i="4"/>
  <c r="Z34" i="4" l="1"/>
  <c r="AA34" i="4" s="1"/>
  <c r="AJ34" i="4"/>
  <c r="AI34" i="4" s="1"/>
  <c r="T32" i="4"/>
  <c r="D31" i="7" s="1"/>
  <c r="W31" i="7" s="1"/>
  <c r="AB31" i="7" s="1"/>
  <c r="V33" i="4"/>
  <c r="U33" i="4" s="1"/>
  <c r="N34" i="4"/>
  <c r="M34" i="4" s="1"/>
  <c r="B32" i="7"/>
  <c r="H33" i="4"/>
  <c r="C32" i="7" s="1"/>
  <c r="AB343" i="4"/>
  <c r="Q343" i="4"/>
  <c r="F343" i="4"/>
  <c r="A344" i="4"/>
  <c r="C345" i="4" s="1"/>
  <c r="W36" i="4"/>
  <c r="AC34" i="4" l="1"/>
  <c r="AE34" i="4" s="1"/>
  <c r="F33" i="7" s="1"/>
  <c r="O33" i="4"/>
  <c r="P33" i="4" s="1"/>
  <c r="AL36" i="4"/>
  <c r="H35" i="7" s="1"/>
  <c r="L32" i="7"/>
  <c r="K32" i="7"/>
  <c r="N31" i="7"/>
  <c r="S31" i="7" s="1"/>
  <c r="M31" i="7"/>
  <c r="R31" i="7" s="1"/>
  <c r="V32" i="7" s="1"/>
  <c r="Y33" i="4"/>
  <c r="X33" i="4" s="1"/>
  <c r="A30" i="7"/>
  <c r="D34" i="4"/>
  <c r="K34" i="4"/>
  <c r="J34" i="4" s="1"/>
  <c r="L36" i="4"/>
  <c r="F344" i="4"/>
  <c r="A345" i="4"/>
  <c r="C346" i="4" s="1"/>
  <c r="AB344" i="4"/>
  <c r="Q344" i="4"/>
  <c r="AD34" i="4" l="1"/>
  <c r="G33" i="7" s="1"/>
  <c r="O33" i="7" s="1"/>
  <c r="AJ35" i="4"/>
  <c r="AI35" i="4" s="1"/>
  <c r="B39" i="4"/>
  <c r="J38" i="7" s="1"/>
  <c r="Q32" i="7"/>
  <c r="U33" i="7" s="1"/>
  <c r="R33" i="4"/>
  <c r="S33" i="4" s="1"/>
  <c r="E34" i="4"/>
  <c r="AK37" i="4"/>
  <c r="AL37" i="4" s="1"/>
  <c r="Q345" i="4"/>
  <c r="F345" i="4"/>
  <c r="A346" i="4"/>
  <c r="C347" i="4" s="1"/>
  <c r="AB345" i="4"/>
  <c r="Z35" i="4" l="1"/>
  <c r="AA35" i="4" s="1"/>
  <c r="AG35" i="4"/>
  <c r="AF35" i="4" s="1"/>
  <c r="T33" i="4"/>
  <c r="O34" i="4" s="1"/>
  <c r="E32" i="7"/>
  <c r="V34" i="4"/>
  <c r="U34" i="4" s="1"/>
  <c r="G34" i="4"/>
  <c r="I34" i="4" s="1"/>
  <c r="B33" i="7" s="1"/>
  <c r="H36" i="7"/>
  <c r="AB346" i="4"/>
  <c r="Q346" i="4"/>
  <c r="A347" i="4"/>
  <c r="C348" i="4" s="1"/>
  <c r="F346" i="4"/>
  <c r="AC35" i="4" l="1"/>
  <c r="AD35" i="4" s="1"/>
  <c r="G34" i="7" s="1"/>
  <c r="L33" i="7"/>
  <c r="Y34" i="4"/>
  <c r="X34" i="4" s="1"/>
  <c r="D32" i="7"/>
  <c r="W32" i="7" s="1"/>
  <c r="AB32" i="7" s="1"/>
  <c r="H34" i="4"/>
  <c r="C33" i="7" s="1"/>
  <c r="K33" i="7" s="1"/>
  <c r="Q33" i="7" s="1"/>
  <c r="U34" i="7" s="1"/>
  <c r="N35" i="4"/>
  <c r="P34" i="4"/>
  <c r="W37" i="4"/>
  <c r="F347" i="4"/>
  <c r="A348" i="4"/>
  <c r="C349" i="4" s="1"/>
  <c r="AB347" i="4"/>
  <c r="Q347" i="4"/>
  <c r="AH38" i="4"/>
  <c r="AG36" i="4" l="1"/>
  <c r="AF36" i="4" s="1"/>
  <c r="AE35" i="4"/>
  <c r="AJ36" i="4" s="1"/>
  <c r="N32" i="7"/>
  <c r="S32" i="7" s="1"/>
  <c r="M32" i="7"/>
  <c r="R32" i="7" s="1"/>
  <c r="V33" i="7" s="1"/>
  <c r="D35" i="4"/>
  <c r="A31" i="7"/>
  <c r="K35" i="4"/>
  <c r="J35" i="4" s="1"/>
  <c r="R34" i="4"/>
  <c r="S34" i="4" s="1"/>
  <c r="V35" i="4" s="1"/>
  <c r="U35" i="4" s="1"/>
  <c r="M35" i="4"/>
  <c r="AK38" i="4"/>
  <c r="L37" i="4"/>
  <c r="A349" i="4"/>
  <c r="C350" i="4" s="1"/>
  <c r="AB348" i="4"/>
  <c r="Q348" i="4"/>
  <c r="F348" i="4"/>
  <c r="Z36" i="4" l="1"/>
  <c r="F34" i="7"/>
  <c r="O34" i="7" s="1"/>
  <c r="AI36" i="4"/>
  <c r="AL38" i="4"/>
  <c r="H37" i="7" s="1"/>
  <c r="B40" i="4"/>
  <c r="J39" i="7" s="1"/>
  <c r="E35" i="4"/>
  <c r="G35" i="4" s="1"/>
  <c r="I35" i="4" s="1"/>
  <c r="B34" i="7" s="1"/>
  <c r="T34" i="4"/>
  <c r="O35" i="4" s="1"/>
  <c r="P35" i="4" s="1"/>
  <c r="E33" i="7"/>
  <c r="AA36" i="4"/>
  <c r="A350" i="4"/>
  <c r="C351" i="4" s="1"/>
  <c r="Q349" i="4"/>
  <c r="AB349" i="4"/>
  <c r="F349" i="4"/>
  <c r="AC36" i="4" l="1"/>
  <c r="AD36" i="4" s="1"/>
  <c r="G35" i="7" s="1"/>
  <c r="Y35" i="4"/>
  <c r="X35" i="4" s="1"/>
  <c r="L34" i="7"/>
  <c r="D33" i="7"/>
  <c r="W33" i="7" s="1"/>
  <c r="AB33" i="7" s="1"/>
  <c r="N36" i="4"/>
  <c r="AB350" i="4"/>
  <c r="A351" i="4"/>
  <c r="C352" i="4" s="1"/>
  <c r="F350" i="4"/>
  <c r="Q350" i="4"/>
  <c r="H35" i="4"/>
  <c r="C34" i="7" s="1"/>
  <c r="AH39" i="4"/>
  <c r="AE36" i="4" l="1"/>
  <c r="F35" i="7" s="1"/>
  <c r="O35" i="7" s="1"/>
  <c r="AG37" i="4"/>
  <c r="AF37" i="4" s="1"/>
  <c r="N33" i="7"/>
  <c r="S33" i="7" s="1"/>
  <c r="M33" i="7"/>
  <c r="R33" i="7" s="1"/>
  <c r="V34" i="7" s="1"/>
  <c r="A32" i="7"/>
  <c r="K34" i="7"/>
  <c r="R35" i="4"/>
  <c r="AK39" i="4"/>
  <c r="M36" i="4"/>
  <c r="AB351" i="4"/>
  <c r="A352" i="4"/>
  <c r="C353" i="4" s="1"/>
  <c r="F351" i="4"/>
  <c r="Q351" i="4"/>
  <c r="W38" i="4"/>
  <c r="K36" i="4"/>
  <c r="D36" i="4"/>
  <c r="AJ37" i="4" l="1"/>
  <c r="AI37" i="4" s="1"/>
  <c r="Z37" i="4"/>
  <c r="AA37" i="4" s="1"/>
  <c r="B41" i="4"/>
  <c r="J40" i="7" s="1"/>
  <c r="Q34" i="7"/>
  <c r="U35" i="7" s="1"/>
  <c r="S35" i="4"/>
  <c r="T35" i="4"/>
  <c r="E36" i="4"/>
  <c r="AB352" i="4"/>
  <c r="A353" i="4"/>
  <c r="C354" i="4" s="1"/>
  <c r="F352" i="4"/>
  <c r="Q352" i="4"/>
  <c r="L38" i="4"/>
  <c r="J36" i="4"/>
  <c r="AL39" i="4" l="1"/>
  <c r="H38" i="7" s="1"/>
  <c r="AC37" i="4"/>
  <c r="AE37" i="4" s="1"/>
  <c r="F36" i="7" s="1"/>
  <c r="O36" i="4"/>
  <c r="D34" i="7"/>
  <c r="W34" i="7" s="1"/>
  <c r="AB34" i="7" s="1"/>
  <c r="Y36" i="4"/>
  <c r="E34" i="7"/>
  <c r="V36" i="4"/>
  <c r="U36" i="4" s="1"/>
  <c r="G36" i="4"/>
  <c r="I36" i="4" s="1"/>
  <c r="AB353" i="4"/>
  <c r="A354" i="4"/>
  <c r="C355" i="4" s="1"/>
  <c r="F353" i="4"/>
  <c r="Q353" i="4"/>
  <c r="AJ38" i="4" l="1"/>
  <c r="AI38" i="4" s="1"/>
  <c r="AD37" i="4"/>
  <c r="G36" i="7" s="1"/>
  <c r="O36" i="7" s="1"/>
  <c r="N34" i="7"/>
  <c r="S34" i="7" s="1"/>
  <c r="M34" i="7"/>
  <c r="R34" i="7" s="1"/>
  <c r="A33" i="7"/>
  <c r="N37" i="4"/>
  <c r="B35" i="7"/>
  <c r="X36" i="4"/>
  <c r="P36" i="4"/>
  <c r="H36" i="4"/>
  <c r="C35" i="7" s="1"/>
  <c r="AB354" i="4"/>
  <c r="A355" i="4"/>
  <c r="C356" i="4" s="1"/>
  <c r="F354" i="4"/>
  <c r="Q354" i="4"/>
  <c r="W39" i="4"/>
  <c r="AK40" i="4"/>
  <c r="AH40" i="4"/>
  <c r="Z38" i="4" l="1"/>
  <c r="AL40" i="4"/>
  <c r="H39" i="7" s="1"/>
  <c r="AG38" i="4"/>
  <c r="AF38" i="4" s="1"/>
  <c r="V35" i="7"/>
  <c r="L35" i="7"/>
  <c r="K35" i="7"/>
  <c r="R36" i="4"/>
  <c r="S36" i="4" s="1"/>
  <c r="M37" i="4"/>
  <c r="AA38" i="4"/>
  <c r="K37" i="4"/>
  <c r="J37" i="4" s="1"/>
  <c r="D37" i="4"/>
  <c r="AB355" i="4"/>
  <c r="A356" i="4"/>
  <c r="C357" i="4" s="1"/>
  <c r="F355" i="4"/>
  <c r="Q355" i="4"/>
  <c r="L39" i="4"/>
  <c r="AC38" i="4" l="1"/>
  <c r="AD38" i="4" s="1"/>
  <c r="G37" i="7" s="1"/>
  <c r="B42" i="4"/>
  <c r="J41" i="7" s="1"/>
  <c r="Q35" i="7"/>
  <c r="U36" i="7" s="1"/>
  <c r="E35" i="7"/>
  <c r="V37" i="4"/>
  <c r="U37" i="4" s="1"/>
  <c r="T36" i="4"/>
  <c r="O37" i="4" s="1"/>
  <c r="E37" i="4"/>
  <c r="AB356" i="4"/>
  <c r="A357" i="4"/>
  <c r="C358" i="4" s="1"/>
  <c r="F356" i="4"/>
  <c r="Q356" i="4"/>
  <c r="AE38" i="4" l="1"/>
  <c r="F37" i="7" s="1"/>
  <c r="O37" i="7" s="1"/>
  <c r="AG39" i="4"/>
  <c r="AF39" i="4" s="1"/>
  <c r="P37" i="4"/>
  <c r="G37" i="4"/>
  <c r="I37" i="4" s="1"/>
  <c r="B36" i="7" s="1"/>
  <c r="D35" i="7"/>
  <c r="W35" i="7" s="1"/>
  <c r="AB35" i="7" s="1"/>
  <c r="Y37" i="4"/>
  <c r="AH41" i="4"/>
  <c r="W40" i="4"/>
  <c r="AK41" i="4"/>
  <c r="AB357" i="4"/>
  <c r="F357" i="4"/>
  <c r="Q357" i="4"/>
  <c r="A358" i="4"/>
  <c r="C359" i="4" s="1"/>
  <c r="AJ39" i="4" l="1"/>
  <c r="AL41" i="4" s="1"/>
  <c r="H40" i="7" s="1"/>
  <c r="Z39" i="4"/>
  <c r="L36" i="7"/>
  <c r="N35" i="7"/>
  <c r="S35" i="7" s="1"/>
  <c r="M35" i="7"/>
  <c r="R35" i="7" s="1"/>
  <c r="V36" i="7" s="1"/>
  <c r="N38" i="4"/>
  <c r="M38" i="4" s="1"/>
  <c r="A34" i="7"/>
  <c r="X37" i="4"/>
  <c r="H37" i="4"/>
  <c r="C36" i="7" s="1"/>
  <c r="AB358" i="4"/>
  <c r="F358" i="4"/>
  <c r="Q358" i="4"/>
  <c r="A359" i="4"/>
  <c r="C360" i="4" s="1"/>
  <c r="AA39" i="4"/>
  <c r="L40" i="4"/>
  <c r="AI39" i="4" l="1"/>
  <c r="AC39" i="4" s="1"/>
  <c r="AD39" i="4" s="1"/>
  <c r="G38" i="7" s="1"/>
  <c r="K36" i="7"/>
  <c r="R37" i="4"/>
  <c r="T37" i="4" s="1"/>
  <c r="D38" i="4"/>
  <c r="K38" i="4"/>
  <c r="J38" i="4" s="1"/>
  <c r="AB359" i="4"/>
  <c r="F359" i="4"/>
  <c r="Q359" i="4"/>
  <c r="A360" i="4"/>
  <c r="C361" i="4" s="1"/>
  <c r="B43" i="4" l="1"/>
  <c r="J42" i="7" s="1"/>
  <c r="Q36" i="7"/>
  <c r="U37" i="7" s="1"/>
  <c r="E38" i="4"/>
  <c r="G38" i="4" s="1"/>
  <c r="I38" i="4" s="1"/>
  <c r="B37" i="7" s="1"/>
  <c r="S37" i="4"/>
  <c r="O38" i="4" s="1"/>
  <c r="D36" i="7"/>
  <c r="W36" i="7" s="1"/>
  <c r="AB36" i="7" s="1"/>
  <c r="Y38" i="4"/>
  <c r="AG40" i="4"/>
  <c r="AF40" i="4" s="1"/>
  <c r="AE39" i="4"/>
  <c r="AH42" i="4"/>
  <c r="AB360" i="4"/>
  <c r="F360" i="4"/>
  <c r="Q360" i="4"/>
  <c r="A361" i="4"/>
  <c r="C362" i="4" s="1"/>
  <c r="N36" i="7" l="1"/>
  <c r="S36" i="7" s="1"/>
  <c r="L37" i="7"/>
  <c r="V38" i="4"/>
  <c r="U38" i="4" s="1"/>
  <c r="H38" i="4"/>
  <c r="C37" i="7" s="1"/>
  <c r="K37" i="7" s="1"/>
  <c r="Q37" i="7" s="1"/>
  <c r="U38" i="7" s="1"/>
  <c r="N39" i="4"/>
  <c r="M39" i="4" s="1"/>
  <c r="E36" i="7"/>
  <c r="P38" i="4"/>
  <c r="AJ40" i="4"/>
  <c r="F38" i="7"/>
  <c r="O38" i="7" s="1"/>
  <c r="X38" i="4"/>
  <c r="Z40" i="4"/>
  <c r="AB361" i="4"/>
  <c r="F361" i="4"/>
  <c r="Q361" i="4"/>
  <c r="A362" i="4"/>
  <c r="C363" i="4" s="1"/>
  <c r="L41" i="4"/>
  <c r="AK42" i="4"/>
  <c r="W41" i="4"/>
  <c r="AI40" i="4" l="1"/>
  <c r="AL42" i="4"/>
  <c r="H41" i="7" s="1"/>
  <c r="D39" i="4"/>
  <c r="B44" i="4" s="1"/>
  <c r="J43" i="7" s="1"/>
  <c r="M36" i="7"/>
  <c r="R36" i="7" s="1"/>
  <c r="V37" i="7" s="1"/>
  <c r="K39" i="4"/>
  <c r="J39" i="4" s="1"/>
  <c r="A35" i="7"/>
  <c r="R38" i="4"/>
  <c r="T38" i="4" s="1"/>
  <c r="AA40" i="4"/>
  <c r="AB362" i="4"/>
  <c r="F362" i="4"/>
  <c r="Q362" i="4"/>
  <c r="A363" i="4"/>
  <c r="C364" i="4" s="1"/>
  <c r="E39" i="4" l="1"/>
  <c r="G39" i="4" s="1"/>
  <c r="I39" i="4" s="1"/>
  <c r="B38" i="7" s="1"/>
  <c r="AC40" i="4"/>
  <c r="AD40" i="4" s="1"/>
  <c r="G39" i="7" s="1"/>
  <c r="S38" i="4"/>
  <c r="V39" i="4" s="1"/>
  <c r="U39" i="4" s="1"/>
  <c r="D37" i="7"/>
  <c r="W37" i="7" s="1"/>
  <c r="AB37" i="7" s="1"/>
  <c r="Y39" i="4"/>
  <c r="AH43" i="4"/>
  <c r="AB363" i="4"/>
  <c r="F363" i="4"/>
  <c r="Q363" i="4"/>
  <c r="A364" i="4"/>
  <c r="C365" i="4" s="1"/>
  <c r="E37" i="7" l="1"/>
  <c r="M37" i="7" s="1"/>
  <c r="R37" i="7" s="1"/>
  <c r="V38" i="7" s="1"/>
  <c r="AG41" i="4"/>
  <c r="AF41" i="4" s="1"/>
  <c r="AE40" i="4"/>
  <c r="AJ41" i="4" s="1"/>
  <c r="O39" i="4"/>
  <c r="P39" i="4" s="1"/>
  <c r="L38" i="7"/>
  <c r="N37" i="7"/>
  <c r="S37" i="7" s="1"/>
  <c r="H39" i="4"/>
  <c r="C38" i="7" s="1"/>
  <c r="K38" i="7" s="1"/>
  <c r="Q38" i="7" s="1"/>
  <c r="U39" i="7" s="1"/>
  <c r="N40" i="4"/>
  <c r="M40" i="4" s="1"/>
  <c r="X39" i="4"/>
  <c r="W42" i="4"/>
  <c r="AK43" i="4"/>
  <c r="L42" i="4"/>
  <c r="AB364" i="4"/>
  <c r="F364" i="4"/>
  <c r="Q364" i="4"/>
  <c r="A365" i="4"/>
  <c r="C366" i="4" s="1"/>
  <c r="A36" i="7" l="1"/>
  <c r="D40" i="4"/>
  <c r="E40" i="4" s="1"/>
  <c r="Z41" i="4"/>
  <c r="AA41" i="4" s="1"/>
  <c r="AI41" i="4"/>
  <c r="AL43" i="4"/>
  <c r="H42" i="7" s="1"/>
  <c r="F39" i="7"/>
  <c r="O39" i="7" s="1"/>
  <c r="K40" i="4"/>
  <c r="J40" i="4" s="1"/>
  <c r="R39" i="4"/>
  <c r="S39" i="4" s="1"/>
  <c r="E38" i="7" s="1"/>
  <c r="AB365" i="4"/>
  <c r="Q365" i="4"/>
  <c r="A366" i="4"/>
  <c r="C367" i="4" s="1"/>
  <c r="F365" i="4"/>
  <c r="B45" i="4" l="1"/>
  <c r="J44" i="7" s="1"/>
  <c r="AC41" i="4"/>
  <c r="AD41" i="4" s="1"/>
  <c r="G40" i="7" s="1"/>
  <c r="T39" i="4"/>
  <c r="D38" i="7" s="1"/>
  <c r="W38" i="7" s="1"/>
  <c r="AB38" i="7" s="1"/>
  <c r="V40" i="4"/>
  <c r="U40" i="4" s="1"/>
  <c r="G40" i="4"/>
  <c r="I40" i="4" s="1"/>
  <c r="B39" i="7" s="1"/>
  <c r="F366" i="4"/>
  <c r="AB366" i="4"/>
  <c r="Q366" i="4"/>
  <c r="A367" i="4"/>
  <c r="C368" i="4" s="1"/>
  <c r="AE41" i="4" l="1"/>
  <c r="F40" i="7" s="1"/>
  <c r="O40" i="7" s="1"/>
  <c r="AG42" i="4"/>
  <c r="AF42" i="4" s="1"/>
  <c r="O40" i="4"/>
  <c r="P40" i="4" s="1"/>
  <c r="L39" i="7"/>
  <c r="N38" i="7"/>
  <c r="S38" i="7" s="1"/>
  <c r="M38" i="7"/>
  <c r="R38" i="7" s="1"/>
  <c r="V39" i="7" s="1"/>
  <c r="Y40" i="4"/>
  <c r="X40" i="4" s="1"/>
  <c r="N41" i="4"/>
  <c r="M41" i="4" s="1"/>
  <c r="H40" i="4"/>
  <c r="C39" i="7" s="1"/>
  <c r="K39" i="7" s="1"/>
  <c r="Q39" i="7" s="1"/>
  <c r="U40" i="7" s="1"/>
  <c r="A37" i="7"/>
  <c r="AH44" i="4"/>
  <c r="W43" i="4"/>
  <c r="AB367" i="4"/>
  <c r="Q367" i="4"/>
  <c r="F367" i="4"/>
  <c r="A368" i="4"/>
  <c r="C369" i="4" s="1"/>
  <c r="Z42" i="4" l="1"/>
  <c r="AA42" i="4" s="1"/>
  <c r="AJ42" i="4"/>
  <c r="AI42" i="4" s="1"/>
  <c r="D41" i="4"/>
  <c r="K41" i="4"/>
  <c r="J41" i="4" s="1"/>
  <c r="R40" i="4"/>
  <c r="S40" i="4" s="1"/>
  <c r="L43" i="4"/>
  <c r="Q368" i="4"/>
  <c r="A369" i="4"/>
  <c r="C370" i="4" s="1"/>
  <c r="F368" i="4"/>
  <c r="AB368" i="4"/>
  <c r="AK44" i="4"/>
  <c r="AL44" i="4" l="1"/>
  <c r="H43" i="7" s="1"/>
  <c r="B46" i="4"/>
  <c r="J45" i="7" s="1"/>
  <c r="E41" i="4"/>
  <c r="G41" i="4" s="1"/>
  <c r="I41" i="4" s="1"/>
  <c r="B40" i="7" s="1"/>
  <c r="T40" i="4"/>
  <c r="D39" i="7" s="1"/>
  <c r="W39" i="7" s="1"/>
  <c r="AB39" i="7" s="1"/>
  <c r="E39" i="7"/>
  <c r="V41" i="4"/>
  <c r="U41" i="4" s="1"/>
  <c r="F369" i="4"/>
  <c r="AB369" i="4"/>
  <c r="Q369" i="4"/>
  <c r="A370" i="4"/>
  <c r="C371" i="4" s="1"/>
  <c r="AC42" i="4"/>
  <c r="AE42" i="4" s="1"/>
  <c r="F41" i="7" s="1"/>
  <c r="O41" i="4" l="1"/>
  <c r="P41" i="4" s="1"/>
  <c r="N39" i="7"/>
  <c r="S39" i="7" s="1"/>
  <c r="M39" i="7"/>
  <c r="R39" i="7" s="1"/>
  <c r="V40" i="7" s="1"/>
  <c r="L40" i="7"/>
  <c r="Y41" i="4"/>
  <c r="X41" i="4" s="1"/>
  <c r="A38" i="7"/>
  <c r="AD42" i="4"/>
  <c r="G41" i="7" s="1"/>
  <c r="O41" i="7" s="1"/>
  <c r="W44" i="4"/>
  <c r="AJ43" i="4"/>
  <c r="N42" i="4"/>
  <c r="A371" i="4"/>
  <c r="C372" i="4" s="1"/>
  <c r="F370" i="4"/>
  <c r="Q370" i="4"/>
  <c r="AB370" i="4"/>
  <c r="H41" i="4"/>
  <c r="C40" i="7" s="1"/>
  <c r="K40" i="7" l="1"/>
  <c r="R41" i="4"/>
  <c r="Z43" i="4"/>
  <c r="AG43" i="4"/>
  <c r="AF43" i="4" s="1"/>
  <c r="Q371" i="4"/>
  <c r="A372" i="4"/>
  <c r="C373" i="4" s="1"/>
  <c r="AB371" i="4"/>
  <c r="F371" i="4"/>
  <c r="M42" i="4"/>
  <c r="K42" i="4"/>
  <c r="D42" i="4"/>
  <c r="AH45" i="4"/>
  <c r="AK45" i="4"/>
  <c r="AL45" i="4" s="1"/>
  <c r="AI43" i="4"/>
  <c r="B47" i="4" l="1"/>
  <c r="J46" i="7" s="1"/>
  <c r="Q40" i="7"/>
  <c r="U41" i="7" s="1"/>
  <c r="S41" i="4"/>
  <c r="T41" i="4"/>
  <c r="AA43" i="4"/>
  <c r="AC43" i="4" s="1"/>
  <c r="AD43" i="4" s="1"/>
  <c r="G42" i="7" s="1"/>
  <c r="H44" i="7"/>
  <c r="L44" i="4"/>
  <c r="J42" i="4"/>
  <c r="AB372" i="4"/>
  <c r="F372" i="4"/>
  <c r="Q372" i="4"/>
  <c r="A373" i="4"/>
  <c r="C374" i="4" s="1"/>
  <c r="E42" i="4"/>
  <c r="O42" i="4" l="1"/>
  <c r="D40" i="7"/>
  <c r="W40" i="7" s="1"/>
  <c r="AB40" i="7" s="1"/>
  <c r="Y42" i="4"/>
  <c r="E40" i="7"/>
  <c r="V42" i="4"/>
  <c r="U42" i="4" s="1"/>
  <c r="AE43" i="4"/>
  <c r="AG44" i="4"/>
  <c r="AF44" i="4" s="1"/>
  <c r="A374" i="4"/>
  <c r="C375" i="4" s="1"/>
  <c r="AB373" i="4"/>
  <c r="Q373" i="4"/>
  <c r="F373" i="4"/>
  <c r="W45" i="4"/>
  <c r="G42" i="4"/>
  <c r="I42" i="4" s="1"/>
  <c r="B41" i="7" s="1"/>
  <c r="AH46" i="4"/>
  <c r="L41" i="7" l="1"/>
  <c r="N40" i="7"/>
  <c r="S40" i="7" s="1"/>
  <c r="M40" i="7"/>
  <c r="R40" i="7" s="1"/>
  <c r="V41" i="7" s="1"/>
  <c r="A39" i="7"/>
  <c r="X42" i="4"/>
  <c r="Z44" i="4"/>
  <c r="F42" i="7"/>
  <c r="O42" i="7" s="1"/>
  <c r="P42" i="4"/>
  <c r="AJ44" i="4"/>
  <c r="H42" i="4"/>
  <c r="C41" i="7" s="1"/>
  <c r="K41" i="7" s="1"/>
  <c r="Q41" i="7" s="1"/>
  <c r="U42" i="7" s="1"/>
  <c r="AK46" i="4"/>
  <c r="Q374" i="4"/>
  <c r="AB374" i="4"/>
  <c r="F374" i="4"/>
  <c r="A375" i="4"/>
  <c r="C376" i="4" s="1"/>
  <c r="N43" i="4"/>
  <c r="AI44" i="4" l="1"/>
  <c r="AL46" i="4"/>
  <c r="H45" i="7" s="1"/>
  <c r="R42" i="4"/>
  <c r="S42" i="4" s="1"/>
  <c r="AA44" i="4"/>
  <c r="D43" i="4"/>
  <c r="K43" i="4"/>
  <c r="J43" i="4" s="1"/>
  <c r="L45" i="4"/>
  <c r="M43" i="4"/>
  <c r="AB375" i="4"/>
  <c r="Q375" i="4"/>
  <c r="A376" i="4"/>
  <c r="C377" i="4" s="1"/>
  <c r="F375" i="4"/>
  <c r="AC44" i="4" l="1"/>
  <c r="AD44" i="4" s="1"/>
  <c r="G43" i="7" s="1"/>
  <c r="B48" i="4"/>
  <c r="J47" i="7" s="1"/>
  <c r="T42" i="4"/>
  <c r="O43" i="4" s="1"/>
  <c r="E41" i="7"/>
  <c r="V43" i="4"/>
  <c r="U43" i="4" s="1"/>
  <c r="E43" i="4"/>
  <c r="W46" i="4"/>
  <c r="A377" i="4"/>
  <c r="C378" i="4" s="1"/>
  <c r="F376" i="4"/>
  <c r="Q376" i="4"/>
  <c r="AB376" i="4"/>
  <c r="AG45" i="4" l="1"/>
  <c r="AF45" i="4" s="1"/>
  <c r="AE44" i="4"/>
  <c r="Z45" i="4" s="1"/>
  <c r="D41" i="7"/>
  <c r="Y43" i="4"/>
  <c r="X43" i="4" s="1"/>
  <c r="G43" i="4"/>
  <c r="I43" i="4" s="1"/>
  <c r="B42" i="7" s="1"/>
  <c r="P43" i="4"/>
  <c r="AB377" i="4"/>
  <c r="Q377" i="4"/>
  <c r="A378" i="4"/>
  <c r="C379" i="4" s="1"/>
  <c r="F377" i="4"/>
  <c r="AK47" i="4"/>
  <c r="AH47" i="4"/>
  <c r="AJ45" i="4" l="1"/>
  <c r="AL47" i="4" s="1"/>
  <c r="H46" i="7" s="1"/>
  <c r="A40" i="7"/>
  <c r="W41" i="7"/>
  <c r="AB41" i="7" s="1"/>
  <c r="F43" i="7"/>
  <c r="O43" i="7" s="1"/>
  <c r="L42" i="7"/>
  <c r="N41" i="7"/>
  <c r="S41" i="7" s="1"/>
  <c r="M41" i="7"/>
  <c r="R41" i="7" s="1"/>
  <c r="V42" i="7" s="1"/>
  <c r="AA45" i="4"/>
  <c r="N44" i="4"/>
  <c r="M44" i="4" s="1"/>
  <c r="H43" i="4"/>
  <c r="C42" i="7" s="1"/>
  <c r="K42" i="7" s="1"/>
  <c r="Q42" i="7" s="1"/>
  <c r="U43" i="7" s="1"/>
  <c r="R43" i="4"/>
  <c r="S43" i="4" s="1"/>
  <c r="L46" i="4"/>
  <c r="AB378" i="4"/>
  <c r="Q378" i="4"/>
  <c r="A379" i="4"/>
  <c r="C380" i="4" s="1"/>
  <c r="F378" i="4"/>
  <c r="AI45" i="4" l="1"/>
  <c r="AC45" i="4" s="1"/>
  <c r="AD45" i="4" s="1"/>
  <c r="G44" i="7" s="1"/>
  <c r="D44" i="4"/>
  <c r="K44" i="4"/>
  <c r="J44" i="4" s="1"/>
  <c r="T43" i="4"/>
  <c r="O44" i="4" s="1"/>
  <c r="E42" i="7"/>
  <c r="V44" i="4"/>
  <c r="U44" i="4" s="1"/>
  <c r="W47" i="4"/>
  <c r="Q379" i="4"/>
  <c r="A380" i="4"/>
  <c r="C381" i="4" s="1"/>
  <c r="AB379" i="4"/>
  <c r="F379" i="4"/>
  <c r="AE45" i="4" l="1"/>
  <c r="AJ46" i="4" s="1"/>
  <c r="AG46" i="4"/>
  <c r="AF46" i="4" s="1"/>
  <c r="B49" i="4"/>
  <c r="J48" i="7" s="1"/>
  <c r="E44" i="4"/>
  <c r="G44" i="4" s="1"/>
  <c r="I44" i="4" s="1"/>
  <c r="B43" i="7" s="1"/>
  <c r="P44" i="4"/>
  <c r="Y44" i="4"/>
  <c r="D42" i="7"/>
  <c r="W42" i="7" s="1"/>
  <c r="AB42" i="7" s="1"/>
  <c r="A381" i="4"/>
  <c r="C382" i="4" s="1"/>
  <c r="F380" i="4"/>
  <c r="Q380" i="4"/>
  <c r="AB380" i="4"/>
  <c r="AH48" i="4"/>
  <c r="AK48" i="4"/>
  <c r="F44" i="7" l="1"/>
  <c r="O44" i="7" s="1"/>
  <c r="Z46" i="4"/>
  <c r="AA46" i="4" s="1"/>
  <c r="AI46" i="4"/>
  <c r="AL48" i="4"/>
  <c r="H47" i="7" s="1"/>
  <c r="N45" i="4"/>
  <c r="M45" i="4" s="1"/>
  <c r="H44" i="4"/>
  <c r="C43" i="7" s="1"/>
  <c r="K43" i="7" s="1"/>
  <c r="N42" i="7"/>
  <c r="S42" i="7" s="1"/>
  <c r="M42" i="7"/>
  <c r="R42" i="7" s="1"/>
  <c r="V43" i="7" s="1"/>
  <c r="L43" i="7"/>
  <c r="X44" i="4"/>
  <c r="A41" i="7"/>
  <c r="L47" i="4"/>
  <c r="AB381" i="4"/>
  <c r="Q381" i="4"/>
  <c r="A382" i="4"/>
  <c r="C383" i="4" s="1"/>
  <c r="F381" i="4"/>
  <c r="AC46" i="4" l="1"/>
  <c r="AE46" i="4" s="1"/>
  <c r="F45" i="7" s="1"/>
  <c r="D45" i="4"/>
  <c r="E45" i="4" s="1"/>
  <c r="K45" i="4"/>
  <c r="J45" i="4" s="1"/>
  <c r="Q43" i="7"/>
  <c r="U44" i="7" s="1"/>
  <c r="R44" i="4"/>
  <c r="W48" i="4"/>
  <c r="AB382" i="4"/>
  <c r="F382" i="4"/>
  <c r="Q382" i="4"/>
  <c r="A383" i="4"/>
  <c r="C384" i="4" s="1"/>
  <c r="B50" i="4" l="1"/>
  <c r="J49" i="7" s="1"/>
  <c r="AD46" i="4"/>
  <c r="G45" i="7" s="1"/>
  <c r="O45" i="7" s="1"/>
  <c r="AJ47" i="4"/>
  <c r="AI47" i="4" s="1"/>
  <c r="S44" i="4"/>
  <c r="T44" i="4"/>
  <c r="G45" i="4"/>
  <c r="I45" i="4" s="1"/>
  <c r="B44" i="7" s="1"/>
  <c r="AK49" i="4"/>
  <c r="AB383" i="4"/>
  <c r="A384" i="4"/>
  <c r="C385" i="4" s="1"/>
  <c r="Q383" i="4"/>
  <c r="F383" i="4"/>
  <c r="AL49" i="4" l="1"/>
  <c r="H48" i="7" s="1"/>
  <c r="Z47" i="4"/>
  <c r="AG47" i="4"/>
  <c r="AF47" i="4" s="1"/>
  <c r="L44" i="7"/>
  <c r="H45" i="4"/>
  <c r="C44" i="7" s="1"/>
  <c r="D43" i="7"/>
  <c r="W43" i="7" s="1"/>
  <c r="AB43" i="7" s="1"/>
  <c r="Y45" i="4"/>
  <c r="N46" i="4"/>
  <c r="M46" i="4" s="1"/>
  <c r="E43" i="7"/>
  <c r="V45" i="4"/>
  <c r="O45" i="4"/>
  <c r="L48" i="4"/>
  <c r="AH49" i="4"/>
  <c r="Q384" i="4"/>
  <c r="AB384" i="4"/>
  <c r="A385" i="4"/>
  <c r="C386" i="4" s="1"/>
  <c r="F384" i="4"/>
  <c r="AA47" i="4" l="1"/>
  <c r="AC47" i="4" s="1"/>
  <c r="AD47" i="4" s="1"/>
  <c r="G46" i="7" s="1"/>
  <c r="D46" i="4"/>
  <c r="E46" i="4" s="1"/>
  <c r="N43" i="7"/>
  <c r="S43" i="7" s="1"/>
  <c r="M43" i="7"/>
  <c r="R43" i="7" s="1"/>
  <c r="V44" i="7" s="1"/>
  <c r="K44" i="7"/>
  <c r="K46" i="4"/>
  <c r="J46" i="4" s="1"/>
  <c r="P45" i="4"/>
  <c r="U45" i="4"/>
  <c r="X45" i="4"/>
  <c r="A42" i="7"/>
  <c r="F385" i="4"/>
  <c r="A386" i="4"/>
  <c r="C387" i="4" s="1"/>
  <c r="Q385" i="4"/>
  <c r="AB385" i="4"/>
  <c r="B51" i="4" l="1"/>
  <c r="J50" i="7" s="1"/>
  <c r="Q44" i="7"/>
  <c r="U45" i="7" s="1"/>
  <c r="G46" i="4"/>
  <c r="I46" i="4" s="1"/>
  <c r="B45" i="7" s="1"/>
  <c r="R45" i="4"/>
  <c r="S45" i="4" s="1"/>
  <c r="AE47" i="4"/>
  <c r="AG48" i="4"/>
  <c r="AF48" i="4" s="1"/>
  <c r="F386" i="4"/>
  <c r="A387" i="4"/>
  <c r="C388" i="4" s="1"/>
  <c r="Q386" i="4"/>
  <c r="AB386" i="4"/>
  <c r="W49" i="4"/>
  <c r="AH50" i="4"/>
  <c r="L45" i="7" l="1"/>
  <c r="H46" i="4"/>
  <c r="C45" i="7" s="1"/>
  <c r="N47" i="4"/>
  <c r="M47" i="4" s="1"/>
  <c r="E44" i="7"/>
  <c r="V46" i="4"/>
  <c r="Z48" i="4"/>
  <c r="F46" i="7"/>
  <c r="O46" i="7" s="1"/>
  <c r="T45" i="4"/>
  <c r="O46" i="4" s="1"/>
  <c r="AJ48" i="4"/>
  <c r="AK50" i="4"/>
  <c r="F387" i="4"/>
  <c r="A388" i="4"/>
  <c r="C389" i="4" s="1"/>
  <c r="AB387" i="4"/>
  <c r="Q387" i="4"/>
  <c r="L49" i="4"/>
  <c r="AI48" i="4" l="1"/>
  <c r="AL50" i="4"/>
  <c r="H49" i="7" s="1"/>
  <c r="K45" i="7"/>
  <c r="D47" i="4"/>
  <c r="K47" i="4"/>
  <c r="J47" i="4" s="1"/>
  <c r="P46" i="4"/>
  <c r="D44" i="7"/>
  <c r="W44" i="7" s="1"/>
  <c r="AB44" i="7" s="1"/>
  <c r="Y46" i="4"/>
  <c r="U46" i="4"/>
  <c r="F388" i="4"/>
  <c r="A389" i="4"/>
  <c r="C390" i="4" s="1"/>
  <c r="Q388" i="4"/>
  <c r="AB388" i="4"/>
  <c r="B52" i="4" l="1"/>
  <c r="J51" i="7" s="1"/>
  <c r="Q45" i="7"/>
  <c r="U46" i="7" s="1"/>
  <c r="N44" i="7"/>
  <c r="S44" i="7" s="1"/>
  <c r="M44" i="7"/>
  <c r="R44" i="7" s="1"/>
  <c r="V45" i="7" s="1"/>
  <c r="E47" i="4"/>
  <c r="G47" i="4" s="1"/>
  <c r="I47" i="4" s="1"/>
  <c r="A43" i="7"/>
  <c r="X46" i="4"/>
  <c r="AA48" i="4"/>
  <c r="AC48" i="4" s="1"/>
  <c r="AD48" i="4" s="1"/>
  <c r="G47" i="7" s="1"/>
  <c r="AH51" i="4"/>
  <c r="W50" i="4"/>
  <c r="F389" i="4"/>
  <c r="AB389" i="4"/>
  <c r="A390" i="4"/>
  <c r="C391" i="4" s="1"/>
  <c r="Q389" i="4"/>
  <c r="AE48" i="4" l="1"/>
  <c r="F47" i="7" s="1"/>
  <c r="O47" i="7" s="1"/>
  <c r="AG49" i="4"/>
  <c r="AF49" i="4" s="1"/>
  <c r="N48" i="4"/>
  <c r="B46" i="7"/>
  <c r="H47" i="4"/>
  <c r="C46" i="7" s="1"/>
  <c r="R46" i="4"/>
  <c r="F390" i="4"/>
  <c r="Q390" i="4"/>
  <c r="AB390" i="4"/>
  <c r="A391" i="4"/>
  <c r="C392" i="4" s="1"/>
  <c r="AK51" i="4"/>
  <c r="L50" i="4"/>
  <c r="L46" i="7" l="1"/>
  <c r="K46" i="7"/>
  <c r="AJ49" i="4"/>
  <c r="D48" i="4"/>
  <c r="K48" i="4"/>
  <c r="J48" i="4" s="1"/>
  <c r="Z49" i="4"/>
  <c r="S46" i="4"/>
  <c r="T46" i="4"/>
  <c r="M48" i="4"/>
  <c r="F391" i="4"/>
  <c r="AB391" i="4"/>
  <c r="A392" i="4"/>
  <c r="C393" i="4" s="1"/>
  <c r="Q391" i="4"/>
  <c r="AI49" i="4" l="1"/>
  <c r="AL51" i="4"/>
  <c r="H50" i="7" s="1"/>
  <c r="B53" i="4"/>
  <c r="J52" i="7" s="1"/>
  <c r="Q46" i="7"/>
  <c r="U47" i="7" s="1"/>
  <c r="E48" i="4"/>
  <c r="G48" i="4" s="1"/>
  <c r="I48" i="4" s="1"/>
  <c r="D45" i="7"/>
  <c r="W45" i="7" s="1"/>
  <c r="AB45" i="7" s="1"/>
  <c r="Y47" i="4"/>
  <c r="E45" i="7"/>
  <c r="V47" i="4"/>
  <c r="O47" i="4"/>
  <c r="AH52" i="4"/>
  <c r="F392" i="4"/>
  <c r="Q392" i="4"/>
  <c r="A393" i="4"/>
  <c r="C394" i="4" s="1"/>
  <c r="AB392" i="4"/>
  <c r="N45" i="7" l="1"/>
  <c r="S45" i="7" s="1"/>
  <c r="M45" i="7"/>
  <c r="R45" i="7" s="1"/>
  <c r="V46" i="7" s="1"/>
  <c r="B47" i="7"/>
  <c r="N49" i="4"/>
  <c r="M49" i="4" s="1"/>
  <c r="H48" i="4"/>
  <c r="C47" i="7" s="1"/>
  <c r="P47" i="4"/>
  <c r="A44" i="7"/>
  <c r="U47" i="4"/>
  <c r="X47" i="4"/>
  <c r="AA49" i="4"/>
  <c r="AK52" i="4"/>
  <c r="Q393" i="4"/>
  <c r="F393" i="4"/>
  <c r="AB393" i="4"/>
  <c r="A394" i="4"/>
  <c r="C395" i="4" s="1"/>
  <c r="L51" i="4"/>
  <c r="W51" i="4"/>
  <c r="L47" i="7" l="1"/>
  <c r="K47" i="7"/>
  <c r="D49" i="4"/>
  <c r="K49" i="4"/>
  <c r="J49" i="4" s="1"/>
  <c r="AC49" i="4"/>
  <c r="AD49" i="4" s="1"/>
  <c r="R47" i="4"/>
  <c r="S47" i="4" s="1"/>
  <c r="E49" i="4"/>
  <c r="F394" i="4"/>
  <c r="Q394" i="4"/>
  <c r="A395" i="4"/>
  <c r="C396" i="4" s="1"/>
  <c r="AB394" i="4"/>
  <c r="B54" i="4" l="1"/>
  <c r="J53" i="7" s="1"/>
  <c r="Q47" i="7"/>
  <c r="U48" i="7" s="1"/>
  <c r="AE49" i="4"/>
  <c r="AJ50" i="4" s="1"/>
  <c r="G49" i="4"/>
  <c r="I49" i="4" s="1"/>
  <c r="E46" i="7"/>
  <c r="V48" i="4"/>
  <c r="T47" i="4"/>
  <c r="G48" i="7"/>
  <c r="AG50" i="4"/>
  <c r="AF50" i="4" s="1"/>
  <c r="A396" i="4"/>
  <c r="C397" i="4" s="1"/>
  <c r="F395" i="4"/>
  <c r="Q395" i="4"/>
  <c r="AB395" i="4"/>
  <c r="AK53" i="4" l="1"/>
  <c r="AL52" i="4"/>
  <c r="H51" i="7" s="1"/>
  <c r="F48" i="7"/>
  <c r="O48" i="7" s="1"/>
  <c r="Z50" i="4"/>
  <c r="H49" i="4"/>
  <c r="C48" i="7" s="1"/>
  <c r="U48" i="4"/>
  <c r="O48" i="4"/>
  <c r="D46" i="7"/>
  <c r="W46" i="7" s="1"/>
  <c r="AB46" i="7" s="1"/>
  <c r="Y48" i="4"/>
  <c r="AI50" i="4"/>
  <c r="N50" i="4"/>
  <c r="B48" i="7"/>
  <c r="AH53" i="4"/>
  <c r="W52" i="4"/>
  <c r="L52" i="4"/>
  <c r="A397" i="4"/>
  <c r="C398" i="4" s="1"/>
  <c r="F396" i="4"/>
  <c r="AB396" i="4"/>
  <c r="Q396" i="4"/>
  <c r="L48" i="7" l="1"/>
  <c r="K48" i="7"/>
  <c r="N46" i="7"/>
  <c r="S46" i="7" s="1"/>
  <c r="M46" i="7"/>
  <c r="R46" i="7" s="1"/>
  <c r="V47" i="7" s="1"/>
  <c r="K50" i="4"/>
  <c r="J50" i="4" s="1"/>
  <c r="D50" i="4"/>
  <c r="P48" i="4"/>
  <c r="M50" i="4"/>
  <c r="X48" i="4"/>
  <c r="AA50" i="4"/>
  <c r="A45" i="7"/>
  <c r="Q397" i="4"/>
  <c r="A398" i="4"/>
  <c r="C399" i="4" s="1"/>
  <c r="AB397" i="4"/>
  <c r="F397" i="4"/>
  <c r="B55" i="4" l="1"/>
  <c r="J54" i="7" s="1"/>
  <c r="Q48" i="7"/>
  <c r="U49" i="7" s="1"/>
  <c r="E50" i="4"/>
  <c r="G50" i="4" s="1"/>
  <c r="I50" i="4" s="1"/>
  <c r="B49" i="7" s="1"/>
  <c r="R48" i="4"/>
  <c r="S48" i="4" s="1"/>
  <c r="AC50" i="4"/>
  <c r="AE50" i="4" s="1"/>
  <c r="A399" i="4"/>
  <c r="C400" i="4" s="1"/>
  <c r="F398" i="4"/>
  <c r="Q398" i="4"/>
  <c r="AB398" i="4"/>
  <c r="AH54" i="4"/>
  <c r="L49" i="7" l="1"/>
  <c r="T48" i="4"/>
  <c r="D47" i="7" s="1"/>
  <c r="W47" i="7" s="1"/>
  <c r="AB47" i="7" s="1"/>
  <c r="H50" i="4"/>
  <c r="C49" i="7" s="1"/>
  <c r="K49" i="7" s="1"/>
  <c r="N51" i="4"/>
  <c r="M51" i="4" s="1"/>
  <c r="F49" i="7"/>
  <c r="AJ51" i="4"/>
  <c r="AD50" i="4"/>
  <c r="E47" i="7"/>
  <c r="V49" i="4"/>
  <c r="F399" i="4"/>
  <c r="Q399" i="4"/>
  <c r="A400" i="4"/>
  <c r="C401" i="4" s="1"/>
  <c r="AB399" i="4"/>
  <c r="AK54" i="4" l="1"/>
  <c r="AL53" i="4"/>
  <c r="H52" i="7" s="1"/>
  <c r="Q49" i="7"/>
  <c r="U50" i="7" s="1"/>
  <c r="D51" i="4"/>
  <c r="E51" i="4" s="1"/>
  <c r="Y49" i="4"/>
  <c r="X49" i="4" s="1"/>
  <c r="N47" i="7"/>
  <c r="S47" i="7" s="1"/>
  <c r="M47" i="7"/>
  <c r="R47" i="7" s="1"/>
  <c r="V48" i="7" s="1"/>
  <c r="O49" i="4"/>
  <c r="P49" i="4" s="1"/>
  <c r="K51" i="4"/>
  <c r="J51" i="4" s="1"/>
  <c r="A46" i="7"/>
  <c r="AI51" i="4"/>
  <c r="U49" i="4"/>
  <c r="W53" i="4"/>
  <c r="G49" i="7"/>
  <c r="O49" i="7" s="1"/>
  <c r="Z51" i="4"/>
  <c r="AG51" i="4"/>
  <c r="L53" i="4"/>
  <c r="Q400" i="4"/>
  <c r="A401" i="4"/>
  <c r="C402" i="4" s="1"/>
  <c r="F400" i="4"/>
  <c r="AB400" i="4"/>
  <c r="B56" i="4" l="1"/>
  <c r="J55" i="7" s="1"/>
  <c r="AA51" i="4"/>
  <c r="AF51" i="4"/>
  <c r="R49" i="4"/>
  <c r="S49" i="4" s="1"/>
  <c r="G51" i="4"/>
  <c r="I51" i="4" s="1"/>
  <c r="B50" i="7" s="1"/>
  <c r="AH55" i="4"/>
  <c r="A402" i="4"/>
  <c r="C403" i="4" s="1"/>
  <c r="F401" i="4"/>
  <c r="Q401" i="4"/>
  <c r="AB401" i="4"/>
  <c r="AC51" i="4" l="1"/>
  <c r="AD51" i="4" s="1"/>
  <c r="G50" i="7" s="1"/>
  <c r="L50" i="7"/>
  <c r="E48" i="7"/>
  <c r="V50" i="4"/>
  <c r="T49" i="4"/>
  <c r="H51" i="4"/>
  <c r="C50" i="7" s="1"/>
  <c r="K50" i="7" s="1"/>
  <c r="Q50" i="7" s="1"/>
  <c r="U51" i="7" s="1"/>
  <c r="A403" i="4"/>
  <c r="C404" i="4" s="1"/>
  <c r="AB402" i="4"/>
  <c r="Q402" i="4"/>
  <c r="F402" i="4"/>
  <c r="N52" i="4"/>
  <c r="AG52" i="4" l="1"/>
  <c r="AF52" i="4" s="1"/>
  <c r="AE51" i="4"/>
  <c r="AJ52" i="4" s="1"/>
  <c r="U50" i="4"/>
  <c r="W54" i="4"/>
  <c r="D48" i="7"/>
  <c r="W48" i="7" s="1"/>
  <c r="AB48" i="7" s="1"/>
  <c r="Y50" i="4"/>
  <c r="O50" i="4"/>
  <c r="D52" i="4"/>
  <c r="K52" i="4"/>
  <c r="J52" i="4" s="1"/>
  <c r="M52" i="4"/>
  <c r="L54" i="4"/>
  <c r="F403" i="4"/>
  <c r="AB403" i="4"/>
  <c r="A404" i="4"/>
  <c r="C405" i="4" s="1"/>
  <c r="Q403" i="4"/>
  <c r="AK55" i="4" l="1"/>
  <c r="AL54" i="4"/>
  <c r="H53" i="7" s="1"/>
  <c r="AI52" i="4"/>
  <c r="F50" i="7"/>
  <c r="O50" i="7" s="1"/>
  <c r="Z52" i="4"/>
  <c r="AA52" i="4" s="1"/>
  <c r="B57" i="4"/>
  <c r="J56" i="7" s="1"/>
  <c r="N48" i="7"/>
  <c r="S48" i="7" s="1"/>
  <c r="M48" i="7"/>
  <c r="R48" i="7" s="1"/>
  <c r="V49" i="7" s="1"/>
  <c r="X50" i="4"/>
  <c r="P50" i="4"/>
  <c r="A47" i="7"/>
  <c r="E52" i="4"/>
  <c r="AB404" i="4"/>
  <c r="Q404" i="4"/>
  <c r="A405" i="4"/>
  <c r="C406" i="4" s="1"/>
  <c r="F404" i="4"/>
  <c r="AC52" i="4" l="1"/>
  <c r="AD52" i="4" s="1"/>
  <c r="R50" i="4"/>
  <c r="S50" i="4" s="1"/>
  <c r="G52" i="4"/>
  <c r="I52" i="4" s="1"/>
  <c r="B51" i="7" s="1"/>
  <c r="AB405" i="4"/>
  <c r="A406" i="4"/>
  <c r="C407" i="4" s="1"/>
  <c r="Q405" i="4"/>
  <c r="F405" i="4"/>
  <c r="AH56" i="4"/>
  <c r="L51" i="7" l="1"/>
  <c r="AE52" i="4"/>
  <c r="AJ53" i="4" s="1"/>
  <c r="AL55" i="4" s="1"/>
  <c r="N53" i="4"/>
  <c r="M53" i="4" s="1"/>
  <c r="E49" i="7"/>
  <c r="V51" i="4"/>
  <c r="H52" i="4"/>
  <c r="C51" i="7" s="1"/>
  <c r="K51" i="7" s="1"/>
  <c r="Q51" i="7" s="1"/>
  <c r="U52" i="7" s="1"/>
  <c r="T50" i="4"/>
  <c r="G51" i="7"/>
  <c r="AG53" i="4"/>
  <c r="L55" i="4"/>
  <c r="F406" i="4"/>
  <c r="Q406" i="4"/>
  <c r="A407" i="4"/>
  <c r="C408" i="4" s="1"/>
  <c r="AB406" i="4"/>
  <c r="Z53" i="4" l="1"/>
  <c r="F51" i="7"/>
  <c r="O51" i="7" s="1"/>
  <c r="K53" i="4"/>
  <c r="J53" i="4" s="1"/>
  <c r="D53" i="4"/>
  <c r="AF53" i="4"/>
  <c r="AI53" i="4"/>
  <c r="H54" i="7"/>
  <c r="AK56" i="4"/>
  <c r="U51" i="4"/>
  <c r="W55" i="4"/>
  <c r="O51" i="4"/>
  <c r="D49" i="7"/>
  <c r="W49" i="7" s="1"/>
  <c r="AB49" i="7" s="1"/>
  <c r="Y51" i="4"/>
  <c r="A408" i="4"/>
  <c r="C409" i="4" s="1"/>
  <c r="F407" i="4"/>
  <c r="AB407" i="4"/>
  <c r="Q407" i="4"/>
  <c r="B58" i="4" l="1"/>
  <c r="J57" i="7" s="1"/>
  <c r="N49" i="7"/>
  <c r="S49" i="7" s="1"/>
  <c r="M49" i="7"/>
  <c r="R49" i="7" s="1"/>
  <c r="V50" i="7" s="1"/>
  <c r="E53" i="4"/>
  <c r="G53" i="4" s="1"/>
  <c r="I53" i="4" s="1"/>
  <c r="B52" i="7" s="1"/>
  <c r="A48" i="7"/>
  <c r="P51" i="4"/>
  <c r="X51" i="4"/>
  <c r="AA53" i="4"/>
  <c r="AC53" i="4" s="1"/>
  <c r="AE53" i="4" s="1"/>
  <c r="AH57" i="4"/>
  <c r="Q408" i="4"/>
  <c r="F408" i="4"/>
  <c r="A409" i="4"/>
  <c r="C410" i="4" s="1"/>
  <c r="AB408" i="4"/>
  <c r="L52" i="7" l="1"/>
  <c r="F52" i="7"/>
  <c r="AJ54" i="4"/>
  <c r="AL56" i="4" s="1"/>
  <c r="H53" i="4"/>
  <c r="C52" i="7" s="1"/>
  <c r="K52" i="7" s="1"/>
  <c r="Q52" i="7" s="1"/>
  <c r="U53" i="7" s="1"/>
  <c r="R51" i="4"/>
  <c r="T51" i="4" s="1"/>
  <c r="N54" i="4"/>
  <c r="M54" i="4" s="1"/>
  <c r="AD53" i="4"/>
  <c r="L56" i="4"/>
  <c r="A410" i="4"/>
  <c r="C411" i="4" s="1"/>
  <c r="F409" i="4"/>
  <c r="Q409" i="4"/>
  <c r="AB409" i="4"/>
  <c r="D54" i="4" l="1"/>
  <c r="K54" i="4"/>
  <c r="J54" i="4" s="1"/>
  <c r="D50" i="7"/>
  <c r="W50" i="7" s="1"/>
  <c r="AB50" i="7" s="1"/>
  <c r="Y52" i="4"/>
  <c r="AI54" i="4"/>
  <c r="H55" i="7"/>
  <c r="AK57" i="4"/>
  <c r="G52" i="7"/>
  <c r="O52" i="7" s="1"/>
  <c r="Z54" i="4"/>
  <c r="AG54" i="4"/>
  <c r="S51" i="4"/>
  <c r="A411" i="4"/>
  <c r="C412" i="4" s="1"/>
  <c r="Q410" i="4"/>
  <c r="F410" i="4"/>
  <c r="AB410" i="4"/>
  <c r="B59" i="4" l="1"/>
  <c r="J58" i="7" s="1"/>
  <c r="N50" i="7"/>
  <c r="S50" i="7" s="1"/>
  <c r="E54" i="4"/>
  <c r="G54" i="4" s="1"/>
  <c r="I54" i="4" s="1"/>
  <c r="B53" i="7" s="1"/>
  <c r="X52" i="4"/>
  <c r="AA54" i="4"/>
  <c r="AF54" i="4"/>
  <c r="E50" i="7"/>
  <c r="V52" i="4"/>
  <c r="O52" i="4"/>
  <c r="Q411" i="4"/>
  <c r="AB411" i="4"/>
  <c r="F411" i="4"/>
  <c r="A412" i="4"/>
  <c r="C413" i="4" s="1"/>
  <c r="AH58" i="4"/>
  <c r="L53" i="7" l="1"/>
  <c r="M50" i="7"/>
  <c r="R50" i="7" s="1"/>
  <c r="V51" i="7" s="1"/>
  <c r="N55" i="4"/>
  <c r="M55" i="4" s="1"/>
  <c r="U52" i="4"/>
  <c r="W56" i="4"/>
  <c r="A49" i="7"/>
  <c r="AC54" i="4"/>
  <c r="AE54" i="4" s="1"/>
  <c r="H54" i="4"/>
  <c r="C53" i="7" s="1"/>
  <c r="P52" i="4"/>
  <c r="L57" i="4"/>
  <c r="AB412" i="4"/>
  <c r="Q412" i="4"/>
  <c r="F412" i="4"/>
  <c r="A413" i="4"/>
  <c r="C414" i="4" s="1"/>
  <c r="K53" i="7" l="1"/>
  <c r="D55" i="4"/>
  <c r="R52" i="4"/>
  <c r="S52" i="4" s="1"/>
  <c r="AD54" i="4"/>
  <c r="F53" i="7"/>
  <c r="AJ55" i="4"/>
  <c r="AL57" i="4" s="1"/>
  <c r="K55" i="4"/>
  <c r="J55" i="4" s="1"/>
  <c r="A414" i="4"/>
  <c r="C415" i="4" s="1"/>
  <c r="AB413" i="4"/>
  <c r="F413" i="4"/>
  <c r="Q413" i="4"/>
  <c r="B60" i="4" l="1"/>
  <c r="J59" i="7" s="1"/>
  <c r="Q53" i="7"/>
  <c r="U54" i="7" s="1"/>
  <c r="T52" i="4"/>
  <c r="Y53" i="4" s="1"/>
  <c r="E55" i="4"/>
  <c r="G55" i="4" s="1"/>
  <c r="I55" i="4" s="1"/>
  <c r="B54" i="7" s="1"/>
  <c r="AI55" i="4"/>
  <c r="H56" i="7"/>
  <c r="AK58" i="4"/>
  <c r="E51" i="7"/>
  <c r="V53" i="4"/>
  <c r="G53" i="7"/>
  <c r="O53" i="7" s="1"/>
  <c r="Z55" i="4"/>
  <c r="AG55" i="4"/>
  <c r="Q414" i="4"/>
  <c r="A415" i="4"/>
  <c r="C416" i="4" s="1"/>
  <c r="AB414" i="4"/>
  <c r="F414" i="4"/>
  <c r="D51" i="7" l="1"/>
  <c r="O53" i="4"/>
  <c r="L54" i="7"/>
  <c r="H55" i="4"/>
  <c r="C54" i="7" s="1"/>
  <c r="K54" i="7" s="1"/>
  <c r="Q54" i="7" s="1"/>
  <c r="U55" i="7" s="1"/>
  <c r="N56" i="4"/>
  <c r="M56" i="4" s="1"/>
  <c r="U53" i="4"/>
  <c r="W57" i="4"/>
  <c r="AF55" i="4"/>
  <c r="AH59" i="4"/>
  <c r="P53" i="4"/>
  <c r="X53" i="4"/>
  <c r="Q415" i="4"/>
  <c r="F415" i="4"/>
  <c r="AB415" i="4"/>
  <c r="A416" i="4"/>
  <c r="C417" i="4" s="1"/>
  <c r="A50" i="7" l="1"/>
  <c r="W51" i="7"/>
  <c r="AB51" i="7" s="1"/>
  <c r="M51" i="7"/>
  <c r="R51" i="7" s="1"/>
  <c r="V52" i="7" s="1"/>
  <c r="N51" i="7"/>
  <c r="S51" i="7" s="1"/>
  <c r="K56" i="4"/>
  <c r="J56" i="4" s="1"/>
  <c r="D56" i="4"/>
  <c r="R53" i="4"/>
  <c r="S53" i="4" s="1"/>
  <c r="A417" i="4"/>
  <c r="C418" i="4" s="1"/>
  <c r="AB416" i="4"/>
  <c r="Q416" i="4"/>
  <c r="F416" i="4"/>
  <c r="L58" i="4"/>
  <c r="B61" i="4" l="1"/>
  <c r="J60" i="7" s="1"/>
  <c r="E56" i="4"/>
  <c r="G56" i="4" s="1"/>
  <c r="H56" i="4" s="1"/>
  <c r="E52" i="7"/>
  <c r="V54" i="4"/>
  <c r="T53" i="4"/>
  <c r="O54" i="4" s="1"/>
  <c r="AB417" i="4"/>
  <c r="A418" i="4"/>
  <c r="C419" i="4" s="1"/>
  <c r="F417" i="4"/>
  <c r="Q417" i="4"/>
  <c r="P54" i="4" l="1"/>
  <c r="U54" i="4"/>
  <c r="W58" i="4"/>
  <c r="K57" i="4"/>
  <c r="J57" i="4" s="1"/>
  <c r="C55" i="7"/>
  <c r="D52" i="7"/>
  <c r="W52" i="7" s="1"/>
  <c r="AB52" i="7" s="1"/>
  <c r="Y54" i="4"/>
  <c r="I56" i="4"/>
  <c r="B55" i="7" s="1"/>
  <c r="L59" i="4"/>
  <c r="Q418" i="4"/>
  <c r="F418" i="4"/>
  <c r="AB418" i="4"/>
  <c r="A419" i="4"/>
  <c r="C420" i="4" s="1"/>
  <c r="N52" i="7" l="1"/>
  <c r="S52" i="7" s="1"/>
  <c r="M52" i="7"/>
  <c r="R52" i="7" s="1"/>
  <c r="V53" i="7" s="1"/>
  <c r="L55" i="7"/>
  <c r="K55" i="7"/>
  <c r="AA55" i="4"/>
  <c r="X54" i="4"/>
  <c r="A51" i="7"/>
  <c r="N57" i="4"/>
  <c r="D57" i="4"/>
  <c r="Q419" i="4"/>
  <c r="A420" i="4"/>
  <c r="C421" i="4" s="1"/>
  <c r="F419" i="4"/>
  <c r="AB419" i="4"/>
  <c r="B62" i="4" l="1"/>
  <c r="J61" i="7" s="1"/>
  <c r="Q55" i="7"/>
  <c r="U56" i="7" s="1"/>
  <c r="M57" i="4"/>
  <c r="AC55" i="4"/>
  <c r="AE55" i="4" s="1"/>
  <c r="R54" i="4"/>
  <c r="E57" i="4"/>
  <c r="Q420" i="4"/>
  <c r="AB420" i="4"/>
  <c r="A421" i="4"/>
  <c r="C422" i="4" s="1"/>
  <c r="F420" i="4"/>
  <c r="F54" i="7" l="1"/>
  <c r="AJ56" i="4"/>
  <c r="AL58" i="4" s="1"/>
  <c r="G57" i="4"/>
  <c r="H57" i="4" s="1"/>
  <c r="C56" i="7" s="1"/>
  <c r="S54" i="4"/>
  <c r="T54" i="4"/>
  <c r="AD55" i="4"/>
  <c r="AB421" i="4"/>
  <c r="A422" i="4"/>
  <c r="C423" i="4" s="1"/>
  <c r="F421" i="4"/>
  <c r="Q421" i="4"/>
  <c r="I57" i="4" l="1"/>
  <c r="D58" i="4" s="1"/>
  <c r="K58" i="4"/>
  <c r="J58" i="4" s="1"/>
  <c r="G54" i="7"/>
  <c r="O54" i="7" s="1"/>
  <c r="AG56" i="4"/>
  <c r="Z56" i="4"/>
  <c r="Y55" i="4"/>
  <c r="D53" i="7"/>
  <c r="W53" i="7" s="1"/>
  <c r="AB53" i="7" s="1"/>
  <c r="AI56" i="4"/>
  <c r="H57" i="7"/>
  <c r="AK59" i="4"/>
  <c r="E53" i="7"/>
  <c r="V55" i="4"/>
  <c r="O55" i="4"/>
  <c r="L60" i="4"/>
  <c r="AB422" i="4"/>
  <c r="A423" i="4"/>
  <c r="C424" i="4" s="1"/>
  <c r="F422" i="4"/>
  <c r="Q422" i="4"/>
  <c r="N58" i="4" l="1"/>
  <c r="M58" i="4" s="1"/>
  <c r="B63" i="4"/>
  <c r="J62" i="7" s="1"/>
  <c r="B56" i="7"/>
  <c r="L56" i="7" s="1"/>
  <c r="N53" i="7"/>
  <c r="S53" i="7" s="1"/>
  <c r="M53" i="7"/>
  <c r="R53" i="7" s="1"/>
  <c r="V54" i="7" s="1"/>
  <c r="E58" i="4"/>
  <c r="P55" i="4"/>
  <c r="X55" i="4"/>
  <c r="AA56" i="4"/>
  <c r="U55" i="4"/>
  <c r="W59" i="4"/>
  <c r="AF56" i="4"/>
  <c r="AH60" i="4"/>
  <c r="A52" i="7"/>
  <c r="F423" i="4"/>
  <c r="Q423" i="4"/>
  <c r="AB423" i="4"/>
  <c r="A424" i="4"/>
  <c r="C425" i="4" s="1"/>
  <c r="K56" i="7" l="1"/>
  <c r="G58" i="4"/>
  <c r="H58" i="4" s="1"/>
  <c r="C57" i="7" s="1"/>
  <c r="R55" i="4"/>
  <c r="S55" i="4" s="1"/>
  <c r="AC56" i="4"/>
  <c r="AD56" i="4" s="1"/>
  <c r="F424" i="4"/>
  <c r="Q424" i="4"/>
  <c r="AB424" i="4"/>
  <c r="A425" i="4"/>
  <c r="C426" i="4" s="1"/>
  <c r="Q56" i="7" l="1"/>
  <c r="U57" i="7" s="1"/>
  <c r="I58" i="4"/>
  <c r="B57" i="7" s="1"/>
  <c r="AE56" i="4"/>
  <c r="E54" i="7"/>
  <c r="V56" i="4"/>
  <c r="G55" i="7"/>
  <c r="AG57" i="4"/>
  <c r="T55" i="4"/>
  <c r="O56" i="4" s="1"/>
  <c r="F425" i="4"/>
  <c r="Q425" i="4"/>
  <c r="AB425" i="4"/>
  <c r="A426" i="4"/>
  <c r="C427" i="4" s="1"/>
  <c r="K59" i="4"/>
  <c r="D59" i="4" l="1"/>
  <c r="E59" i="4" s="1"/>
  <c r="L57" i="7"/>
  <c r="K57" i="7"/>
  <c r="N59" i="4"/>
  <c r="M59" i="4" s="1"/>
  <c r="D54" i="7"/>
  <c r="W54" i="7" s="1"/>
  <c r="AB54" i="7" s="1"/>
  <c r="Y56" i="4"/>
  <c r="AF57" i="4"/>
  <c r="AH61" i="4"/>
  <c r="P56" i="4"/>
  <c r="AJ57" i="4"/>
  <c r="AL59" i="4" s="1"/>
  <c r="F55" i="7"/>
  <c r="O55" i="7" s="1"/>
  <c r="Z57" i="4"/>
  <c r="U56" i="4"/>
  <c r="W60" i="4"/>
  <c r="L61" i="4"/>
  <c r="J59" i="4"/>
  <c r="F426" i="4"/>
  <c r="Q426" i="4"/>
  <c r="A427" i="4"/>
  <c r="C428" i="4" s="1"/>
  <c r="AB426" i="4"/>
  <c r="B64" i="4" l="1"/>
  <c r="J63" i="7" s="1"/>
  <c r="Q57" i="7"/>
  <c r="U58" i="7" s="1"/>
  <c r="N54" i="7"/>
  <c r="S54" i="7" s="1"/>
  <c r="M54" i="7"/>
  <c r="AA57" i="4"/>
  <c r="X56" i="4"/>
  <c r="A53" i="7"/>
  <c r="AI57" i="4"/>
  <c r="H58" i="7"/>
  <c r="AK60" i="4"/>
  <c r="F427" i="4"/>
  <c r="Q427" i="4"/>
  <c r="AB427" i="4"/>
  <c r="A428" i="4"/>
  <c r="C429" i="4" s="1"/>
  <c r="G59" i="4"/>
  <c r="I59" i="4" s="1"/>
  <c r="B58" i="7" s="1"/>
  <c r="L58" i="7" l="1"/>
  <c r="R54" i="7"/>
  <c r="V55" i="7" s="1"/>
  <c r="AC57" i="4"/>
  <c r="AE57" i="4" s="1"/>
  <c r="R56" i="4"/>
  <c r="N60" i="4"/>
  <c r="H59" i="4"/>
  <c r="C58" i="7" s="1"/>
  <c r="K58" i="7" s="1"/>
  <c r="Q58" i="7" s="1"/>
  <c r="U59" i="7" s="1"/>
  <c r="F428" i="4"/>
  <c r="AB428" i="4"/>
  <c r="A429" i="4"/>
  <c r="C430" i="4" s="1"/>
  <c r="Q428" i="4"/>
  <c r="AD57" i="4" l="1"/>
  <c r="G56" i="7" s="1"/>
  <c r="S56" i="4"/>
  <c r="T56" i="4"/>
  <c r="F56" i="7"/>
  <c r="AJ58" i="4"/>
  <c r="AL60" i="4" s="1"/>
  <c r="F429" i="4"/>
  <c r="A430" i="4"/>
  <c r="C431" i="4" s="1"/>
  <c r="Q429" i="4"/>
  <c r="AB429" i="4"/>
  <c r="K60" i="4"/>
  <c r="D60" i="4"/>
  <c r="M60" i="4"/>
  <c r="B65" i="4" l="1"/>
  <c r="J64" i="7" s="1"/>
  <c r="O56" i="7"/>
  <c r="Z58" i="4"/>
  <c r="AG58" i="4"/>
  <c r="AF58" i="4" s="1"/>
  <c r="O57" i="4"/>
  <c r="D55" i="7"/>
  <c r="W55" i="7" s="1"/>
  <c r="AB55" i="7" s="1"/>
  <c r="Y57" i="4"/>
  <c r="H59" i="7"/>
  <c r="AI58" i="4"/>
  <c r="AK61" i="4"/>
  <c r="E55" i="7"/>
  <c r="V57" i="4"/>
  <c r="E60" i="4"/>
  <c r="L62" i="4"/>
  <c r="J60" i="4"/>
  <c r="A431" i="4"/>
  <c r="C432" i="4" s="1"/>
  <c r="Q430" i="4"/>
  <c r="AB430" i="4"/>
  <c r="F430" i="4"/>
  <c r="AH62" i="4" l="1"/>
  <c r="N55" i="7"/>
  <c r="S55" i="7" s="1"/>
  <c r="M55" i="7"/>
  <c r="R55" i="7" s="1"/>
  <c r="V56" i="7" s="1"/>
  <c r="U57" i="4"/>
  <c r="W61" i="4"/>
  <c r="P57" i="4"/>
  <c r="AA58" i="4"/>
  <c r="AC58" i="4" s="1"/>
  <c r="AE58" i="4" s="1"/>
  <c r="X57" i="4"/>
  <c r="A54" i="7"/>
  <c r="G60" i="4"/>
  <c r="I60" i="4" s="1"/>
  <c r="B59" i="7" s="1"/>
  <c r="F431" i="4"/>
  <c r="AB431" i="4"/>
  <c r="A432" i="4"/>
  <c r="C433" i="4" s="1"/>
  <c r="Q431" i="4"/>
  <c r="L59" i="7" l="1"/>
  <c r="AD58" i="4"/>
  <c r="R57" i="4"/>
  <c r="S57" i="4" s="1"/>
  <c r="F57" i="7"/>
  <c r="AJ59" i="4"/>
  <c r="AL61" i="4" s="1"/>
  <c r="H60" i="4"/>
  <c r="C59" i="7" s="1"/>
  <c r="N61" i="4"/>
  <c r="A433" i="4"/>
  <c r="C434" i="4" s="1"/>
  <c r="F432" i="4"/>
  <c r="AB432" i="4"/>
  <c r="Q432" i="4"/>
  <c r="K59" i="7" l="1"/>
  <c r="T57" i="4"/>
  <c r="Y58" i="4" s="1"/>
  <c r="V58" i="4"/>
  <c r="E56" i="7"/>
  <c r="G57" i="7"/>
  <c r="O57" i="7" s="1"/>
  <c r="Z59" i="4"/>
  <c r="AG59" i="4"/>
  <c r="AI59" i="4"/>
  <c r="AK62" i="4"/>
  <c r="H60" i="7"/>
  <c r="M61" i="4"/>
  <c r="K61" i="4"/>
  <c r="J61" i="4" s="1"/>
  <c r="D61" i="4"/>
  <c r="L63" i="4"/>
  <c r="A434" i="4"/>
  <c r="C435" i="4" s="1"/>
  <c r="AB433" i="4"/>
  <c r="F433" i="4"/>
  <c r="Q433" i="4"/>
  <c r="B66" i="4" l="1"/>
  <c r="J65" i="7" s="1"/>
  <c r="Q59" i="7"/>
  <c r="U60" i="7" s="1"/>
  <c r="D56" i="7"/>
  <c r="O58" i="4"/>
  <c r="P58" i="4" s="1"/>
  <c r="AF59" i="4"/>
  <c r="AH63" i="4"/>
  <c r="AA59" i="4"/>
  <c r="X58" i="4"/>
  <c r="U58" i="4"/>
  <c r="W62" i="4"/>
  <c r="E61" i="4"/>
  <c r="F434" i="4"/>
  <c r="Q434" i="4"/>
  <c r="AB434" i="4"/>
  <c r="A435" i="4"/>
  <c r="C436" i="4" s="1"/>
  <c r="N56" i="7" l="1"/>
  <c r="S56" i="7" s="1"/>
  <c r="W56" i="7"/>
  <c r="AB56" i="7" s="1"/>
  <c r="A55" i="7"/>
  <c r="M56" i="7"/>
  <c r="R56" i="7" s="1"/>
  <c r="V57" i="7" s="1"/>
  <c r="G61" i="4"/>
  <c r="H61" i="4" s="1"/>
  <c r="C60" i="7" s="1"/>
  <c r="R58" i="4"/>
  <c r="S58" i="4" s="1"/>
  <c r="AC59" i="4"/>
  <c r="AE59" i="4" s="1"/>
  <c r="L64" i="4"/>
  <c r="F435" i="4"/>
  <c r="AB435" i="4"/>
  <c r="Q435" i="4"/>
  <c r="A436" i="4"/>
  <c r="C437" i="4" s="1"/>
  <c r="K62" i="4" l="1"/>
  <c r="J62" i="4" s="1"/>
  <c r="I61" i="4"/>
  <c r="N62" i="4" s="1"/>
  <c r="F58" i="7"/>
  <c r="AJ60" i="4"/>
  <c r="AL62" i="4" s="1"/>
  <c r="T58" i="4"/>
  <c r="AD59" i="4"/>
  <c r="E57" i="7"/>
  <c r="V59" i="4"/>
  <c r="A437" i="4"/>
  <c r="C438" i="4" s="1"/>
  <c r="Q436" i="4"/>
  <c r="AB436" i="4"/>
  <c r="F436" i="4"/>
  <c r="D62" i="4" l="1"/>
  <c r="E62" i="4" s="1"/>
  <c r="B60" i="7"/>
  <c r="O59" i="4"/>
  <c r="D57" i="7"/>
  <c r="W57" i="7" s="1"/>
  <c r="AB57" i="7" s="1"/>
  <c r="Y59" i="4"/>
  <c r="G58" i="7"/>
  <c r="O58" i="7" s="1"/>
  <c r="AG60" i="4"/>
  <c r="Z60" i="4"/>
  <c r="U59" i="4"/>
  <c r="W63" i="4"/>
  <c r="H61" i="7"/>
  <c r="AK63" i="4"/>
  <c r="AI60" i="4"/>
  <c r="M62" i="4"/>
  <c r="AB437" i="4"/>
  <c r="Q437" i="4"/>
  <c r="A438" i="4"/>
  <c r="C439" i="4" s="1"/>
  <c r="F437" i="4"/>
  <c r="B67" i="4" l="1"/>
  <c r="J66" i="7" s="1"/>
  <c r="L60" i="7"/>
  <c r="K60" i="7"/>
  <c r="N57" i="7"/>
  <c r="S57" i="7" s="1"/>
  <c r="M57" i="7"/>
  <c r="R57" i="7" s="1"/>
  <c r="V58" i="7" s="1"/>
  <c r="G62" i="4"/>
  <c r="H62" i="4" s="1"/>
  <c r="C61" i="7" s="1"/>
  <c r="AA60" i="4"/>
  <c r="AF60" i="4"/>
  <c r="AH64" i="4"/>
  <c r="X59" i="4"/>
  <c r="A56" i="7"/>
  <c r="P59" i="4"/>
  <c r="Q438" i="4"/>
  <c r="A439" i="4"/>
  <c r="C440" i="4" s="1"/>
  <c r="AB438" i="4"/>
  <c r="F438" i="4"/>
  <c r="L65" i="4"/>
  <c r="K63" i="4" l="1"/>
  <c r="J63" i="4" s="1"/>
  <c r="Q60" i="7"/>
  <c r="U61" i="7" s="1"/>
  <c r="I62" i="4"/>
  <c r="B61" i="7" s="1"/>
  <c r="K61" i="7" s="1"/>
  <c r="Q61" i="7" s="1"/>
  <c r="AC60" i="4"/>
  <c r="AE60" i="4" s="1"/>
  <c r="R59" i="4"/>
  <c r="T59" i="4" s="1"/>
  <c r="A440" i="4"/>
  <c r="C441" i="4" s="1"/>
  <c r="AB439" i="4"/>
  <c r="Q439" i="4"/>
  <c r="F439" i="4"/>
  <c r="U62" i="7" l="1"/>
  <c r="L61" i="7"/>
  <c r="N63" i="4"/>
  <c r="M63" i="4" s="1"/>
  <c r="D63" i="4"/>
  <c r="S59" i="4"/>
  <c r="E58" i="7" s="1"/>
  <c r="D58" i="7"/>
  <c r="W58" i="7" s="1"/>
  <c r="AB58" i="7" s="1"/>
  <c r="Y60" i="4"/>
  <c r="AD60" i="4"/>
  <c r="F59" i="7"/>
  <c r="AJ61" i="4"/>
  <c r="AL63" i="4" s="1"/>
  <c r="A441" i="4"/>
  <c r="C442" i="4" s="1"/>
  <c r="AB440" i="4"/>
  <c r="F440" i="4"/>
  <c r="Q440" i="4"/>
  <c r="B68" i="4" l="1"/>
  <c r="J67" i="7" s="1"/>
  <c r="N58" i="7"/>
  <c r="S58" i="7" s="1"/>
  <c r="M58" i="7"/>
  <c r="R58" i="7" s="1"/>
  <c r="V59" i="7" s="1"/>
  <c r="E63" i="4"/>
  <c r="G63" i="4" s="1"/>
  <c r="H63" i="4" s="1"/>
  <c r="C62" i="7" s="1"/>
  <c r="V60" i="4"/>
  <c r="U60" i="4" s="1"/>
  <c r="O60" i="4"/>
  <c r="P60" i="4" s="1"/>
  <c r="AI61" i="4"/>
  <c r="H62" i="7"/>
  <c r="AK64" i="4"/>
  <c r="AG61" i="4"/>
  <c r="G59" i="7"/>
  <c r="O59" i="7" s="1"/>
  <c r="Z61" i="4"/>
  <c r="X60" i="4"/>
  <c r="A57" i="7"/>
  <c r="L66" i="4"/>
  <c r="AB441" i="4"/>
  <c r="Q441" i="4"/>
  <c r="A442" i="4"/>
  <c r="C443" i="4" s="1"/>
  <c r="F441" i="4"/>
  <c r="W64" i="4" l="1"/>
  <c r="I63" i="4"/>
  <c r="D64" i="4" s="1"/>
  <c r="K64" i="4"/>
  <c r="J64" i="4" s="1"/>
  <c r="R60" i="4"/>
  <c r="T60" i="4" s="1"/>
  <c r="D59" i="7" s="1"/>
  <c r="W59" i="7" s="1"/>
  <c r="AB59" i="7" s="1"/>
  <c r="AF61" i="4"/>
  <c r="AH65" i="4"/>
  <c r="AA61" i="4"/>
  <c r="Q442" i="4"/>
  <c r="A443" i="4"/>
  <c r="C444" i="4" s="1"/>
  <c r="AB442" i="4"/>
  <c r="F442" i="4"/>
  <c r="N64" i="4" l="1"/>
  <c r="M64" i="4" s="1"/>
  <c r="B69" i="4"/>
  <c r="J68" i="7" s="1"/>
  <c r="N59" i="7"/>
  <c r="S59" i="7" s="1"/>
  <c r="B62" i="7"/>
  <c r="E64" i="4"/>
  <c r="Y61" i="4"/>
  <c r="X61" i="4" s="1"/>
  <c r="S60" i="4"/>
  <c r="V61" i="4" s="1"/>
  <c r="AC61" i="4"/>
  <c r="AE61" i="4" s="1"/>
  <c r="AB443" i="4"/>
  <c r="Q443" i="4"/>
  <c r="A444" i="4"/>
  <c r="C445" i="4" s="1"/>
  <c r="F443" i="4"/>
  <c r="L62" i="7" l="1"/>
  <c r="K62" i="7"/>
  <c r="E59" i="7"/>
  <c r="AD61" i="4"/>
  <c r="AG62" i="4" s="1"/>
  <c r="O61" i="4"/>
  <c r="P61" i="4" s="1"/>
  <c r="F60" i="7"/>
  <c r="AJ62" i="4"/>
  <c r="AL64" i="4" s="1"/>
  <c r="G64" i="4"/>
  <c r="H64" i="4" s="1"/>
  <c r="C63" i="7" s="1"/>
  <c r="U61" i="4"/>
  <c r="W65" i="4"/>
  <c r="L67" i="4"/>
  <c r="A445" i="4"/>
  <c r="C446" i="4" s="1"/>
  <c r="AB444" i="4"/>
  <c r="F444" i="4"/>
  <c r="Q444" i="4"/>
  <c r="Q62" i="7" l="1"/>
  <c r="U63" i="7" s="1"/>
  <c r="M59" i="7"/>
  <c r="R59" i="7" s="1"/>
  <c r="V60" i="7" s="1"/>
  <c r="A58" i="7"/>
  <c r="G60" i="7"/>
  <c r="O60" i="7" s="1"/>
  <c r="R61" i="4"/>
  <c r="T61" i="4" s="1"/>
  <c r="D60" i="7" s="1"/>
  <c r="Z62" i="4"/>
  <c r="AA62" i="4" s="1"/>
  <c r="K65" i="4"/>
  <c r="J65" i="4" s="1"/>
  <c r="AK65" i="4"/>
  <c r="H63" i="7"/>
  <c r="AI62" i="4"/>
  <c r="I64" i="4"/>
  <c r="N65" i="4" s="1"/>
  <c r="AF62" i="4"/>
  <c r="AH66" i="4"/>
  <c r="Q445" i="4"/>
  <c r="A446" i="4"/>
  <c r="C447" i="4" s="1"/>
  <c r="F445" i="4"/>
  <c r="AB445" i="4"/>
  <c r="W60" i="7" l="1"/>
  <c r="AB60" i="7" s="1"/>
  <c r="N60" i="7"/>
  <c r="S60" i="7" s="1"/>
  <c r="Y62" i="4"/>
  <c r="X62" i="4" s="1"/>
  <c r="S61" i="4"/>
  <c r="O62" i="4" s="1"/>
  <c r="AC62" i="4"/>
  <c r="AE62" i="4" s="1"/>
  <c r="M65" i="4"/>
  <c r="D65" i="4"/>
  <c r="B70" i="4" s="1"/>
  <c r="J69" i="7" s="1"/>
  <c r="B63" i="7"/>
  <c r="AB446" i="4"/>
  <c r="F446" i="4"/>
  <c r="Q446" i="4"/>
  <c r="A447" i="4"/>
  <c r="C448" i="4" s="1"/>
  <c r="E60" i="7" l="1"/>
  <c r="M60" i="7" s="1"/>
  <c r="R60" i="7" s="1"/>
  <c r="V61" i="7" s="1"/>
  <c r="L63" i="7"/>
  <c r="K63" i="7"/>
  <c r="V62" i="4"/>
  <c r="U62" i="4" s="1"/>
  <c r="E65" i="4"/>
  <c r="G65" i="4" s="1"/>
  <c r="I65" i="4" s="1"/>
  <c r="B64" i="7" s="1"/>
  <c r="AD62" i="4"/>
  <c r="G61" i="7" s="1"/>
  <c r="P62" i="4"/>
  <c r="F61" i="7"/>
  <c r="AJ63" i="4"/>
  <c r="AL65" i="4" s="1"/>
  <c r="A448" i="4"/>
  <c r="C449" i="4" s="1"/>
  <c r="AB447" i="4"/>
  <c r="F447" i="4"/>
  <c r="Q447" i="4"/>
  <c r="A59" i="7" l="1"/>
  <c r="Q63" i="7"/>
  <c r="U64" i="7" s="1"/>
  <c r="W66" i="4"/>
  <c r="L64" i="7"/>
  <c r="O61" i="7"/>
  <c r="AG63" i="4"/>
  <c r="AH67" i="4" s="1"/>
  <c r="Z63" i="4"/>
  <c r="AA63" i="4" s="1"/>
  <c r="H65" i="4"/>
  <c r="C64" i="7" s="1"/>
  <c r="N66" i="4"/>
  <c r="M66" i="4" s="1"/>
  <c r="R62" i="4"/>
  <c r="S62" i="4" s="1"/>
  <c r="H64" i="7"/>
  <c r="AK66" i="4"/>
  <c r="AI63" i="4"/>
  <c r="L68" i="4"/>
  <c r="F448" i="4"/>
  <c r="Q448" i="4"/>
  <c r="A449" i="4"/>
  <c r="C450" i="4" s="1"/>
  <c r="AB448" i="4"/>
  <c r="AF63" i="4" l="1"/>
  <c r="AC63" i="4" s="1"/>
  <c r="AE63" i="4" s="1"/>
  <c r="K64" i="7"/>
  <c r="D66" i="4"/>
  <c r="K66" i="4"/>
  <c r="J66" i="4" s="1"/>
  <c r="T62" i="4"/>
  <c r="D61" i="7" s="1"/>
  <c r="W61" i="7" s="1"/>
  <c r="AB61" i="7" s="1"/>
  <c r="E61" i="7"/>
  <c r="V63" i="4"/>
  <c r="Q449" i="4"/>
  <c r="A450" i="4"/>
  <c r="C451" i="4" s="1"/>
  <c r="F449" i="4"/>
  <c r="AB449" i="4"/>
  <c r="B71" i="4" l="1"/>
  <c r="J70" i="7" s="1"/>
  <c r="Q64" i="7"/>
  <c r="U65" i="7" s="1"/>
  <c r="E66" i="4"/>
  <c r="G66" i="4" s="1"/>
  <c r="I66" i="4" s="1"/>
  <c r="B65" i="7" s="1"/>
  <c r="N61" i="7"/>
  <c r="S61" i="7" s="1"/>
  <c r="M61" i="7"/>
  <c r="R61" i="7" s="1"/>
  <c r="V62" i="7" s="1"/>
  <c r="Y63" i="4"/>
  <c r="X63" i="4" s="1"/>
  <c r="O63" i="4"/>
  <c r="P63" i="4" s="1"/>
  <c r="A60" i="7"/>
  <c r="F62" i="7"/>
  <c r="AJ64" i="4"/>
  <c r="AL66" i="4" s="1"/>
  <c r="AD63" i="4"/>
  <c r="U63" i="4"/>
  <c r="W67" i="4"/>
  <c r="Q450" i="4"/>
  <c r="AB450" i="4"/>
  <c r="F450" i="4"/>
  <c r="A451" i="4"/>
  <c r="C452" i="4" s="1"/>
  <c r="L65" i="7" l="1"/>
  <c r="N67" i="4"/>
  <c r="M67" i="4" s="1"/>
  <c r="R63" i="4"/>
  <c r="T63" i="4" s="1"/>
  <c r="G62" i="7"/>
  <c r="O62" i="7" s="1"/>
  <c r="Z64" i="4"/>
  <c r="AG64" i="4"/>
  <c r="H66" i="4"/>
  <c r="C65" i="7" s="1"/>
  <c r="K65" i="7" s="1"/>
  <c r="Q65" i="7" s="1"/>
  <c r="U66" i="7" s="1"/>
  <c r="AK67" i="4"/>
  <c r="AI64" i="4"/>
  <c r="H65" i="7"/>
  <c r="L69" i="4"/>
  <c r="A452" i="4"/>
  <c r="C453" i="4" s="1"/>
  <c r="AB451" i="4"/>
  <c r="F451" i="4"/>
  <c r="Q451" i="4"/>
  <c r="S63" i="4" l="1"/>
  <c r="AF64" i="4"/>
  <c r="AH68" i="4"/>
  <c r="D67" i="4"/>
  <c r="B72" i="4" s="1"/>
  <c r="J71" i="7" s="1"/>
  <c r="AA64" i="4"/>
  <c r="D62" i="7"/>
  <c r="W62" i="7" s="1"/>
  <c r="AB62" i="7" s="1"/>
  <c r="Y64" i="4"/>
  <c r="K67" i="4"/>
  <c r="J67" i="4" s="1"/>
  <c r="AB452" i="4"/>
  <c r="F452" i="4"/>
  <c r="Q452" i="4"/>
  <c r="A453" i="4"/>
  <c r="C454" i="4" s="1"/>
  <c r="N62" i="7" l="1"/>
  <c r="S62" i="7" s="1"/>
  <c r="E67" i="4"/>
  <c r="G67" i="4" s="1"/>
  <c r="H67" i="4" s="1"/>
  <c r="C66" i="7" s="1"/>
  <c r="AC64" i="4"/>
  <c r="AD64" i="4" s="1"/>
  <c r="X64" i="4"/>
  <c r="V64" i="4"/>
  <c r="E62" i="7"/>
  <c r="M62" i="7" s="1"/>
  <c r="O64" i="4"/>
  <c r="L70" i="4"/>
  <c r="AB453" i="4"/>
  <c r="Q453" i="4"/>
  <c r="A454" i="4"/>
  <c r="C455" i="4" s="1"/>
  <c r="F453" i="4"/>
  <c r="R62" i="7" l="1"/>
  <c r="V63" i="7" s="1"/>
  <c r="AE64" i="4"/>
  <c r="AJ65" i="4" s="1"/>
  <c r="AL67" i="4" s="1"/>
  <c r="I67" i="4"/>
  <c r="N68" i="4" s="1"/>
  <c r="M68" i="4" s="1"/>
  <c r="A61" i="7"/>
  <c r="U64" i="4"/>
  <c r="W68" i="4"/>
  <c r="K68" i="4"/>
  <c r="J68" i="4" s="1"/>
  <c r="P64" i="4"/>
  <c r="G63" i="7"/>
  <c r="AG65" i="4"/>
  <c r="Q454" i="4"/>
  <c r="F454" i="4"/>
  <c r="AB454" i="4"/>
  <c r="A455" i="4"/>
  <c r="C456" i="4" s="1"/>
  <c r="D68" i="4" l="1"/>
  <c r="B73" i="4" s="1"/>
  <c r="J72" i="7" s="1"/>
  <c r="F63" i="7"/>
  <c r="O63" i="7" s="1"/>
  <c r="B66" i="7"/>
  <c r="Z65" i="4"/>
  <c r="AA65" i="4" s="1"/>
  <c r="R64" i="4"/>
  <c r="T64" i="4" s="1"/>
  <c r="AF65" i="4"/>
  <c r="AH69" i="4"/>
  <c r="H66" i="7"/>
  <c r="AI65" i="4"/>
  <c r="AK68" i="4"/>
  <c r="A456" i="4"/>
  <c r="C457" i="4" s="1"/>
  <c r="Q455" i="4"/>
  <c r="F455" i="4"/>
  <c r="AB455" i="4"/>
  <c r="E68" i="4" l="1"/>
  <c r="G68" i="4" s="1"/>
  <c r="H68" i="4" s="1"/>
  <c r="C67" i="7" s="1"/>
  <c r="L66" i="7"/>
  <c r="K66" i="7"/>
  <c r="AC65" i="4"/>
  <c r="AD65" i="4" s="1"/>
  <c r="D63" i="7"/>
  <c r="W63" i="7" s="1"/>
  <c r="AB63" i="7" s="1"/>
  <c r="Y65" i="4"/>
  <c r="S64" i="4"/>
  <c r="Q456" i="4"/>
  <c r="AB456" i="4"/>
  <c r="A457" i="4"/>
  <c r="C458" i="4" s="1"/>
  <c r="F456" i="4"/>
  <c r="Q66" i="7" l="1"/>
  <c r="U67" i="7" s="1"/>
  <c r="N63" i="7"/>
  <c r="S63" i="7" s="1"/>
  <c r="AE65" i="4"/>
  <c r="F64" i="7" s="1"/>
  <c r="K69" i="4"/>
  <c r="J69" i="4" s="1"/>
  <c r="I68" i="4"/>
  <c r="B67" i="7" s="1"/>
  <c r="G64" i="7"/>
  <c r="AG66" i="4"/>
  <c r="X65" i="4"/>
  <c r="O65" i="4"/>
  <c r="E63" i="7"/>
  <c r="M63" i="7" s="1"/>
  <c r="V65" i="4"/>
  <c r="F457" i="4"/>
  <c r="Q457" i="4"/>
  <c r="A458" i="4"/>
  <c r="C459" i="4" s="1"/>
  <c r="AB457" i="4"/>
  <c r="L71" i="4"/>
  <c r="O64" i="7" l="1"/>
  <c r="L67" i="7"/>
  <c r="K67" i="7"/>
  <c r="D69" i="4"/>
  <c r="AJ66" i="4"/>
  <c r="N69" i="4"/>
  <c r="M69" i="4" s="1"/>
  <c r="Z66" i="4"/>
  <c r="AA66" i="4" s="1"/>
  <c r="R63" i="7"/>
  <c r="V64" i="7" s="1"/>
  <c r="A62" i="7"/>
  <c r="P65" i="4"/>
  <c r="AF66" i="4"/>
  <c r="AH70" i="4"/>
  <c r="U65" i="4"/>
  <c r="W69" i="4"/>
  <c r="Q458" i="4"/>
  <c r="F458" i="4"/>
  <c r="A459" i="4"/>
  <c r="C460" i="4" s="1"/>
  <c r="AB458" i="4"/>
  <c r="AL68" i="4" l="1"/>
  <c r="H67" i="7" s="1"/>
  <c r="E69" i="4"/>
  <c r="G69" i="4" s="1"/>
  <c r="H69" i="4" s="1"/>
  <c r="C68" i="7" s="1"/>
  <c r="B74" i="4"/>
  <c r="J73" i="7" s="1"/>
  <c r="Q67" i="7"/>
  <c r="U68" i="7" s="1"/>
  <c r="AI66" i="4"/>
  <c r="AC66" i="4" s="1"/>
  <c r="AE66" i="4" s="1"/>
  <c r="F65" i="7" s="1"/>
  <c r="AK69" i="4"/>
  <c r="R65" i="4"/>
  <c r="S65" i="4" s="1"/>
  <c r="V66" i="4" s="1"/>
  <c r="W70" i="4" s="1"/>
  <c r="F459" i="4"/>
  <c r="Q459" i="4"/>
  <c r="AB459" i="4"/>
  <c r="A460" i="4"/>
  <c r="C461" i="4" s="1"/>
  <c r="AJ67" i="4" l="1"/>
  <c r="E64" i="7"/>
  <c r="AD66" i="4"/>
  <c r="G65" i="7" s="1"/>
  <c r="O65" i="7" s="1"/>
  <c r="I69" i="4"/>
  <c r="B68" i="7" s="1"/>
  <c r="U66" i="4"/>
  <c r="T65" i="4"/>
  <c r="O66" i="4" s="1"/>
  <c r="P66" i="4" s="1"/>
  <c r="Q460" i="4"/>
  <c r="A461" i="4"/>
  <c r="C462" i="4" s="1"/>
  <c r="F460" i="4"/>
  <c r="AB460" i="4"/>
  <c r="K70" i="4"/>
  <c r="AI67" i="4" l="1"/>
  <c r="AL69" i="4"/>
  <c r="H68" i="7" s="1"/>
  <c r="AK70" i="4"/>
  <c r="L68" i="7"/>
  <c r="K68" i="7"/>
  <c r="AG67" i="4"/>
  <c r="AH71" i="4" s="1"/>
  <c r="N70" i="4"/>
  <c r="M70" i="4" s="1"/>
  <c r="Z67" i="4"/>
  <c r="AA67" i="4" s="1"/>
  <c r="D70" i="4"/>
  <c r="D64" i="7"/>
  <c r="W64" i="7" s="1"/>
  <c r="AB64" i="7" s="1"/>
  <c r="Y66" i="4"/>
  <c r="X66" i="4" s="1"/>
  <c r="L72" i="4"/>
  <c r="J70" i="4"/>
  <c r="A462" i="4"/>
  <c r="C463" i="4" s="1"/>
  <c r="AB461" i="4"/>
  <c r="Q461" i="4"/>
  <c r="F461" i="4"/>
  <c r="B75" i="4" l="1"/>
  <c r="J74" i="7" s="1"/>
  <c r="Q68" i="7"/>
  <c r="U69" i="7" s="1"/>
  <c r="N64" i="7"/>
  <c r="S64" i="7" s="1"/>
  <c r="M64" i="7"/>
  <c r="R64" i="7" s="1"/>
  <c r="V65" i="7" s="1"/>
  <c r="AF67" i="4"/>
  <c r="AC67" i="4" s="1"/>
  <c r="AE67" i="4" s="1"/>
  <c r="A63" i="7"/>
  <c r="E70" i="4"/>
  <c r="G70" i="4" s="1"/>
  <c r="I70" i="4" s="1"/>
  <c r="B69" i="7" s="1"/>
  <c r="R66" i="4"/>
  <c r="A463" i="4"/>
  <c r="C464" i="4" s="1"/>
  <c r="F462" i="4"/>
  <c r="AB462" i="4"/>
  <c r="Q462" i="4"/>
  <c r="L69" i="7" l="1"/>
  <c r="S66" i="4"/>
  <c r="T66" i="4"/>
  <c r="AD67" i="4"/>
  <c r="F66" i="7"/>
  <c r="AJ68" i="4"/>
  <c r="AL70" i="4" s="1"/>
  <c r="N71" i="4"/>
  <c r="F463" i="4"/>
  <c r="Q463" i="4"/>
  <c r="AB463" i="4"/>
  <c r="A464" i="4"/>
  <c r="C465" i="4" s="1"/>
  <c r="H70" i="4"/>
  <c r="C69" i="7" s="1"/>
  <c r="K69" i="7" l="1"/>
  <c r="G66" i="7"/>
  <c r="O66" i="7" s="1"/>
  <c r="Z68" i="4"/>
  <c r="AG68" i="4"/>
  <c r="D65" i="7"/>
  <c r="W65" i="7" s="1"/>
  <c r="AB65" i="7" s="1"/>
  <c r="Y67" i="4"/>
  <c r="H69" i="7"/>
  <c r="AK71" i="4"/>
  <c r="AI68" i="4"/>
  <c r="E65" i="7"/>
  <c r="V67" i="4"/>
  <c r="O67" i="4"/>
  <c r="D71" i="4"/>
  <c r="K71" i="4"/>
  <c r="AB464" i="4"/>
  <c r="A465" i="4"/>
  <c r="C466" i="4" s="1"/>
  <c r="F464" i="4"/>
  <c r="Q464" i="4"/>
  <c r="M71" i="4"/>
  <c r="B76" i="4" l="1"/>
  <c r="J75" i="7" s="1"/>
  <c r="Q69" i="7"/>
  <c r="U70" i="7" s="1"/>
  <c r="N65" i="7"/>
  <c r="S65" i="7" s="1"/>
  <c r="M65" i="7"/>
  <c r="R65" i="7" s="1"/>
  <c r="V66" i="7" s="1"/>
  <c r="U67" i="4"/>
  <c r="W71" i="4"/>
  <c r="X67" i="4"/>
  <c r="A64" i="7"/>
  <c r="P67" i="4"/>
  <c r="AA68" i="4"/>
  <c r="AF68" i="4"/>
  <c r="AH72" i="4"/>
  <c r="Q465" i="4"/>
  <c r="A466" i="4"/>
  <c r="C467" i="4" s="1"/>
  <c r="F465" i="4"/>
  <c r="AB465" i="4"/>
  <c r="L73" i="4"/>
  <c r="J71" i="4"/>
  <c r="E71" i="4"/>
  <c r="AC68" i="4" l="1"/>
  <c r="AD68" i="4" s="1"/>
  <c r="R67" i="4"/>
  <c r="S67" i="4" s="1"/>
  <c r="G71" i="4"/>
  <c r="H71" i="4" s="1"/>
  <c r="C70" i="7" s="1"/>
  <c r="F466" i="4"/>
  <c r="A467" i="4"/>
  <c r="C468" i="4" s="1"/>
  <c r="Q466" i="4"/>
  <c r="AB466" i="4"/>
  <c r="AE68" i="4" l="1"/>
  <c r="AJ69" i="4" s="1"/>
  <c r="AL71" i="4" s="1"/>
  <c r="E66" i="7"/>
  <c r="V68" i="4"/>
  <c r="G67" i="7"/>
  <c r="AG69" i="4"/>
  <c r="T67" i="4"/>
  <c r="O68" i="4" s="1"/>
  <c r="I71" i="4"/>
  <c r="K72" i="4"/>
  <c r="J72" i="4" s="1"/>
  <c r="L74" i="4"/>
  <c r="AB467" i="4"/>
  <c r="F467" i="4"/>
  <c r="A468" i="4"/>
  <c r="C469" i="4" s="1"/>
  <c r="Q467" i="4"/>
  <c r="Z69" i="4" l="1"/>
  <c r="AA69" i="4" s="1"/>
  <c r="F67" i="7"/>
  <c r="O67" i="7" s="1"/>
  <c r="P68" i="4"/>
  <c r="D66" i="7"/>
  <c r="W66" i="7" s="1"/>
  <c r="AB66" i="7" s="1"/>
  <c r="Y68" i="4"/>
  <c r="U68" i="4"/>
  <c r="W72" i="4"/>
  <c r="D72" i="4"/>
  <c r="B70" i="7"/>
  <c r="AH73" i="4"/>
  <c r="AF69" i="4"/>
  <c r="AK72" i="4"/>
  <c r="AI69" i="4"/>
  <c r="H70" i="7"/>
  <c r="N72" i="4"/>
  <c r="AB468" i="4"/>
  <c r="A469" i="4"/>
  <c r="C470" i="4" s="1"/>
  <c r="Q468" i="4"/>
  <c r="F468" i="4"/>
  <c r="B77" i="4" l="1"/>
  <c r="J76" i="7" s="1"/>
  <c r="L70" i="7"/>
  <c r="K70" i="7"/>
  <c r="N66" i="7"/>
  <c r="S66" i="7" s="1"/>
  <c r="M66" i="7"/>
  <c r="R66" i="7" s="1"/>
  <c r="V67" i="7" s="1"/>
  <c r="E72" i="4"/>
  <c r="M72" i="4"/>
  <c r="AC69" i="4"/>
  <c r="AD69" i="4" s="1"/>
  <c r="A65" i="7"/>
  <c r="X68" i="4"/>
  <c r="F469" i="4"/>
  <c r="Q469" i="4"/>
  <c r="AB469" i="4"/>
  <c r="A470" i="4"/>
  <c r="C471" i="4" s="1"/>
  <c r="Q70" i="7" l="1"/>
  <c r="U71" i="7" s="1"/>
  <c r="G68" i="7"/>
  <c r="AG70" i="4"/>
  <c r="R68" i="4"/>
  <c r="AE69" i="4"/>
  <c r="G72" i="4"/>
  <c r="H72" i="4" s="1"/>
  <c r="C71" i="7" s="1"/>
  <c r="F470" i="4"/>
  <c r="Q470" i="4"/>
  <c r="AB470" i="4"/>
  <c r="A471" i="4"/>
  <c r="C472" i="4" s="1"/>
  <c r="L75" i="4"/>
  <c r="K73" i="4" l="1"/>
  <c r="J73" i="4" s="1"/>
  <c r="S68" i="4"/>
  <c r="T68" i="4"/>
  <c r="I72" i="4"/>
  <c r="N73" i="4" s="1"/>
  <c r="AF70" i="4"/>
  <c r="AH74" i="4"/>
  <c r="Z70" i="4"/>
  <c r="F68" i="7"/>
  <c r="O68" i="7" s="1"/>
  <c r="AJ70" i="4"/>
  <c r="AL72" i="4" s="1"/>
  <c r="AB471" i="4"/>
  <c r="Q471" i="4"/>
  <c r="F471" i="4"/>
  <c r="A472" i="4"/>
  <c r="C473" i="4" s="1"/>
  <c r="D73" i="4" l="1"/>
  <c r="B78" i="4" s="1"/>
  <c r="J77" i="7" s="1"/>
  <c r="B71" i="7"/>
  <c r="D67" i="7"/>
  <c r="W67" i="7" s="1"/>
  <c r="AB67" i="7" s="1"/>
  <c r="Y69" i="4"/>
  <c r="AA70" i="4"/>
  <c r="H71" i="7"/>
  <c r="AK73" i="4"/>
  <c r="AI70" i="4"/>
  <c r="E67" i="7"/>
  <c r="V69" i="4"/>
  <c r="O69" i="4"/>
  <c r="M73" i="4"/>
  <c r="AB472" i="4"/>
  <c r="A473" i="4"/>
  <c r="C474" i="4" s="1"/>
  <c r="Q472" i="4"/>
  <c r="F472" i="4"/>
  <c r="L71" i="7" l="1"/>
  <c r="K71" i="7"/>
  <c r="N67" i="7"/>
  <c r="S67" i="7" s="1"/>
  <c r="M67" i="7"/>
  <c r="R67" i="7" s="1"/>
  <c r="V68" i="7" s="1"/>
  <c r="E73" i="4"/>
  <c r="G73" i="4" s="1"/>
  <c r="I73" i="4" s="1"/>
  <c r="B72" i="7" s="1"/>
  <c r="X69" i="4"/>
  <c r="AC70" i="4"/>
  <c r="AD70" i="4" s="1"/>
  <c r="A66" i="7"/>
  <c r="P69" i="4"/>
  <c r="U69" i="4"/>
  <c r="W73" i="4"/>
  <c r="F473" i="4"/>
  <c r="Q473" i="4"/>
  <c r="AB473" i="4"/>
  <c r="A474" i="4"/>
  <c r="C475" i="4" s="1"/>
  <c r="Q71" i="7" l="1"/>
  <c r="U72" i="7" s="1"/>
  <c r="L72" i="7"/>
  <c r="H73" i="4"/>
  <c r="C72" i="7" s="1"/>
  <c r="AE70" i="4"/>
  <c r="F69" i="7" s="1"/>
  <c r="N74" i="4"/>
  <c r="M74" i="4" s="1"/>
  <c r="G69" i="7"/>
  <c r="AG71" i="4"/>
  <c r="R69" i="4"/>
  <c r="T69" i="4" s="1"/>
  <c r="L76" i="4"/>
  <c r="AB474" i="4"/>
  <c r="F474" i="4"/>
  <c r="A475" i="4"/>
  <c r="C476" i="4" s="1"/>
  <c r="Q474" i="4"/>
  <c r="O69" i="7" l="1"/>
  <c r="K72" i="7"/>
  <c r="Z71" i="4"/>
  <c r="AA71" i="4" s="1"/>
  <c r="AJ71" i="4"/>
  <c r="K74" i="4"/>
  <c r="J74" i="4" s="1"/>
  <c r="D74" i="4"/>
  <c r="S69" i="4"/>
  <c r="E68" i="7" s="1"/>
  <c r="D68" i="7"/>
  <c r="W68" i="7" s="1"/>
  <c r="AB68" i="7" s="1"/>
  <c r="Y70" i="4"/>
  <c r="AH75" i="4"/>
  <c r="AF71" i="4"/>
  <c r="F475" i="4"/>
  <c r="AB475" i="4"/>
  <c r="Q475" i="4"/>
  <c r="A476" i="4"/>
  <c r="C477" i="4" s="1"/>
  <c r="AL73" i="4" l="1"/>
  <c r="H72" i="7" s="1"/>
  <c r="B79" i="4"/>
  <c r="J78" i="7" s="1"/>
  <c r="Q72" i="7"/>
  <c r="U73" i="7" s="1"/>
  <c r="N68" i="7"/>
  <c r="S68" i="7" s="1"/>
  <c r="M68" i="7"/>
  <c r="R68" i="7" s="1"/>
  <c r="V69" i="7" s="1"/>
  <c r="AI71" i="4"/>
  <c r="AC71" i="4" s="1"/>
  <c r="AE71" i="4" s="1"/>
  <c r="F70" i="7" s="1"/>
  <c r="AK74" i="4"/>
  <c r="E74" i="4"/>
  <c r="G74" i="4" s="1"/>
  <c r="H74" i="4" s="1"/>
  <c r="C73" i="7" s="1"/>
  <c r="V70" i="4"/>
  <c r="W74" i="4" s="1"/>
  <c r="O70" i="4"/>
  <c r="P70" i="4" s="1"/>
  <c r="A67" i="7"/>
  <c r="X70" i="4"/>
  <c r="Q476" i="4"/>
  <c r="AB476" i="4"/>
  <c r="F476" i="4"/>
  <c r="A477" i="4"/>
  <c r="C478" i="4" s="1"/>
  <c r="U70" i="4" l="1"/>
  <c r="R70" i="4" s="1"/>
  <c r="S70" i="4" s="1"/>
  <c r="AJ72" i="4"/>
  <c r="I74" i="4"/>
  <c r="B73" i="7" s="1"/>
  <c r="K75" i="4"/>
  <c r="J75" i="4" s="1"/>
  <c r="AD71" i="4"/>
  <c r="G70" i="7" s="1"/>
  <c r="O70" i="7" s="1"/>
  <c r="F477" i="4"/>
  <c r="A478" i="4"/>
  <c r="C479" i="4" s="1"/>
  <c r="Q477" i="4"/>
  <c r="AB477" i="4"/>
  <c r="L77" i="4"/>
  <c r="AL74" i="4" l="1"/>
  <c r="H73" i="7" s="1"/>
  <c r="L73" i="7"/>
  <c r="K73" i="7"/>
  <c r="D75" i="4"/>
  <c r="AI72" i="4"/>
  <c r="AK75" i="4"/>
  <c r="N75" i="4"/>
  <c r="M75" i="4" s="1"/>
  <c r="Z72" i="4"/>
  <c r="AA72" i="4" s="1"/>
  <c r="AG72" i="4"/>
  <c r="AH76" i="4" s="1"/>
  <c r="E69" i="7"/>
  <c r="V71" i="4"/>
  <c r="T70" i="4"/>
  <c r="F478" i="4"/>
  <c r="A479" i="4"/>
  <c r="C480" i="4" s="1"/>
  <c r="Q478" i="4"/>
  <c r="AB478" i="4"/>
  <c r="B80" i="4" l="1"/>
  <c r="J79" i="7" s="1"/>
  <c r="Q73" i="7"/>
  <c r="U74" i="7" s="1"/>
  <c r="E75" i="4"/>
  <c r="G75" i="4" s="1"/>
  <c r="H75" i="4" s="1"/>
  <c r="C74" i="7" s="1"/>
  <c r="AF72" i="4"/>
  <c r="AC72" i="4" s="1"/>
  <c r="AD72" i="4" s="1"/>
  <c r="O71" i="4"/>
  <c r="D69" i="7"/>
  <c r="W69" i="7" s="1"/>
  <c r="AB69" i="7" s="1"/>
  <c r="Y71" i="4"/>
  <c r="U71" i="4"/>
  <c r="W75" i="4"/>
  <c r="F479" i="4"/>
  <c r="Q479" i="4"/>
  <c r="AB479" i="4"/>
  <c r="A480" i="4"/>
  <c r="C481" i="4" s="1"/>
  <c r="N69" i="7" l="1"/>
  <c r="S69" i="7" s="1"/>
  <c r="M69" i="7"/>
  <c r="R69" i="7" s="1"/>
  <c r="V70" i="7" s="1"/>
  <c r="AE72" i="4"/>
  <c r="F71" i="7" s="1"/>
  <c r="G71" i="7"/>
  <c r="AG73" i="4"/>
  <c r="A68" i="7"/>
  <c r="X71" i="4"/>
  <c r="P71" i="4"/>
  <c r="K76" i="4"/>
  <c r="F480" i="4"/>
  <c r="AB480" i="4"/>
  <c r="Q480" i="4"/>
  <c r="A481" i="4"/>
  <c r="C482" i="4" s="1"/>
  <c r="I75" i="4"/>
  <c r="Z73" i="4" l="1"/>
  <c r="AA73" i="4" s="1"/>
  <c r="O71" i="7"/>
  <c r="AJ73" i="4"/>
  <c r="R71" i="4"/>
  <c r="S71" i="4" s="1"/>
  <c r="D76" i="4"/>
  <c r="E76" i="4" s="1"/>
  <c r="B74" i="7"/>
  <c r="AF73" i="4"/>
  <c r="AH77" i="4"/>
  <c r="AB481" i="4"/>
  <c r="A482" i="4"/>
  <c r="C483" i="4" s="1"/>
  <c r="F481" i="4"/>
  <c r="Q481" i="4"/>
  <c r="N76" i="4"/>
  <c r="L78" i="4"/>
  <c r="J76" i="4"/>
  <c r="AL75" i="4" l="1"/>
  <c r="H74" i="7" s="1"/>
  <c r="B81" i="4"/>
  <c r="J80" i="7" s="1"/>
  <c r="AI73" i="4"/>
  <c r="AC73" i="4" s="1"/>
  <c r="AE73" i="4" s="1"/>
  <c r="AK76" i="4"/>
  <c r="L74" i="7"/>
  <c r="K74" i="7"/>
  <c r="T71" i="4"/>
  <c r="D70" i="7" s="1"/>
  <c r="W70" i="7" s="1"/>
  <c r="AB70" i="7" s="1"/>
  <c r="E70" i="7"/>
  <c r="V72" i="4"/>
  <c r="AB482" i="4"/>
  <c r="A483" i="4"/>
  <c r="C484" i="4" s="1"/>
  <c r="Q482" i="4"/>
  <c r="F482" i="4"/>
  <c r="M76" i="4"/>
  <c r="Q74" i="7" l="1"/>
  <c r="U75" i="7" s="1"/>
  <c r="N70" i="7"/>
  <c r="S70" i="7" s="1"/>
  <c r="M70" i="7"/>
  <c r="R70" i="7" s="1"/>
  <c r="V71" i="7" s="1"/>
  <c r="Y72" i="4"/>
  <c r="X72" i="4" s="1"/>
  <c r="O72" i="4"/>
  <c r="P72" i="4" s="1"/>
  <c r="AD73" i="4"/>
  <c r="AG74" i="4" s="1"/>
  <c r="G76" i="4"/>
  <c r="H76" i="4" s="1"/>
  <c r="C75" i="7" s="1"/>
  <c r="W76" i="4"/>
  <c r="U72" i="4"/>
  <c r="A69" i="7"/>
  <c r="F72" i="7"/>
  <c r="AJ74" i="4"/>
  <c r="AL76" i="4" s="1"/>
  <c r="AB483" i="4"/>
  <c r="Q483" i="4"/>
  <c r="A484" i="4"/>
  <c r="C485" i="4" s="1"/>
  <c r="F483" i="4"/>
  <c r="Z74" i="4" l="1"/>
  <c r="AA74" i="4" s="1"/>
  <c r="G72" i="7"/>
  <c r="O72" i="7" s="1"/>
  <c r="I76" i="4"/>
  <c r="B75" i="7" s="1"/>
  <c r="AF74" i="4"/>
  <c r="AH78" i="4"/>
  <c r="AI74" i="4"/>
  <c r="H75" i="7"/>
  <c r="AK77" i="4"/>
  <c r="R72" i="4"/>
  <c r="S72" i="4" s="1"/>
  <c r="K77" i="4"/>
  <c r="J77" i="4" s="1"/>
  <c r="L79" i="4"/>
  <c r="AB484" i="4"/>
  <c r="F484" i="4"/>
  <c r="Q484" i="4"/>
  <c r="A485" i="4"/>
  <c r="C486" i="4" s="1"/>
  <c r="L75" i="7" l="1"/>
  <c r="K75" i="7"/>
  <c r="D77" i="4"/>
  <c r="N77" i="4"/>
  <c r="M77" i="4" s="1"/>
  <c r="T72" i="4"/>
  <c r="O73" i="4" s="1"/>
  <c r="AC74" i="4"/>
  <c r="V73" i="4"/>
  <c r="E71" i="7"/>
  <c r="AB485" i="4"/>
  <c r="A486" i="4"/>
  <c r="C487" i="4" s="1"/>
  <c r="F485" i="4"/>
  <c r="Q485" i="4"/>
  <c r="B82" i="4" l="1"/>
  <c r="J81" i="7" s="1"/>
  <c r="Q75" i="7"/>
  <c r="U76" i="7" s="1"/>
  <c r="E77" i="4"/>
  <c r="G77" i="4" s="1"/>
  <c r="I77" i="4" s="1"/>
  <c r="B76" i="7" s="1"/>
  <c r="AD74" i="4"/>
  <c r="AE74" i="4"/>
  <c r="D71" i="7"/>
  <c r="W71" i="7" s="1"/>
  <c r="AB71" i="7" s="1"/>
  <c r="Y73" i="4"/>
  <c r="U73" i="4"/>
  <c r="W77" i="4"/>
  <c r="P73" i="4"/>
  <c r="AB486" i="4"/>
  <c r="A487" i="4"/>
  <c r="C488" i="4" s="1"/>
  <c r="F486" i="4"/>
  <c r="Q486" i="4"/>
  <c r="N71" i="7" l="1"/>
  <c r="S71" i="7" s="1"/>
  <c r="M71" i="7"/>
  <c r="R71" i="7" s="1"/>
  <c r="V72" i="7" s="1"/>
  <c r="L76" i="7"/>
  <c r="A70" i="7"/>
  <c r="F73" i="7"/>
  <c r="AJ75" i="4"/>
  <c r="AL77" i="4" s="1"/>
  <c r="X73" i="4"/>
  <c r="G73" i="7"/>
  <c r="AG75" i="4"/>
  <c r="Z75" i="4"/>
  <c r="H77" i="4"/>
  <c r="C76" i="7" s="1"/>
  <c r="K76" i="7" s="1"/>
  <c r="Q76" i="7" s="1"/>
  <c r="U77" i="7" s="1"/>
  <c r="N78" i="4"/>
  <c r="A488" i="4"/>
  <c r="C489" i="4" s="1"/>
  <c r="AB487" i="4"/>
  <c r="F487" i="4"/>
  <c r="Q487" i="4"/>
  <c r="O73" i="7" l="1"/>
  <c r="R73" i="4"/>
  <c r="H76" i="7"/>
  <c r="AI75" i="4"/>
  <c r="AK78" i="4"/>
  <c r="AF75" i="4"/>
  <c r="AH79" i="4"/>
  <c r="AA75" i="4"/>
  <c r="M78" i="4"/>
  <c r="D78" i="4"/>
  <c r="K78" i="4"/>
  <c r="J78" i="4" s="1"/>
  <c r="A489" i="4"/>
  <c r="C490" i="4" s="1"/>
  <c r="AB488" i="4"/>
  <c r="Q488" i="4"/>
  <c r="F488" i="4"/>
  <c r="L80" i="4"/>
  <c r="B83" i="4" l="1"/>
  <c r="J82" i="7" s="1"/>
  <c r="AC75" i="4"/>
  <c r="AD75" i="4" s="1"/>
  <c r="S73" i="4"/>
  <c r="T73" i="4"/>
  <c r="E78" i="4"/>
  <c r="AB489" i="4"/>
  <c r="F489" i="4"/>
  <c r="Q489" i="4"/>
  <c r="A490" i="4"/>
  <c r="C491" i="4" s="1"/>
  <c r="AE75" i="4" l="1"/>
  <c r="F74" i="7" s="1"/>
  <c r="E72" i="7"/>
  <c r="V74" i="4"/>
  <c r="G74" i="7"/>
  <c r="AG76" i="4"/>
  <c r="G78" i="4"/>
  <c r="I78" i="4" s="1"/>
  <c r="B77" i="7" s="1"/>
  <c r="O74" i="4"/>
  <c r="D72" i="7"/>
  <c r="W72" i="7" s="1"/>
  <c r="AB72" i="7" s="1"/>
  <c r="Y74" i="4"/>
  <c r="AB490" i="4"/>
  <c r="F490" i="4"/>
  <c r="Q490" i="4"/>
  <c r="A491" i="4"/>
  <c r="C492" i="4" s="1"/>
  <c r="N72" i="7" l="1"/>
  <c r="S72" i="7" s="1"/>
  <c r="M72" i="7"/>
  <c r="R72" i="7" s="1"/>
  <c r="V73" i="7" s="1"/>
  <c r="L77" i="7"/>
  <c r="O74" i="7"/>
  <c r="AJ76" i="4"/>
  <c r="N79" i="4"/>
  <c r="M79" i="4" s="1"/>
  <c r="Z76" i="4"/>
  <c r="AA76" i="4" s="1"/>
  <c r="H78" i="4"/>
  <c r="C77" i="7" s="1"/>
  <c r="P74" i="4"/>
  <c r="U74" i="4"/>
  <c r="W78" i="4"/>
  <c r="X74" i="4"/>
  <c r="A71" i="7"/>
  <c r="AF76" i="4"/>
  <c r="AH80" i="4"/>
  <c r="L81" i="4"/>
  <c r="A492" i="4"/>
  <c r="C493" i="4" s="1"/>
  <c r="Q491" i="4"/>
  <c r="AB491" i="4"/>
  <c r="F491" i="4"/>
  <c r="AK79" i="4" l="1"/>
  <c r="AL78" i="4"/>
  <c r="H77" i="7" s="1"/>
  <c r="AI76" i="4"/>
  <c r="AC76" i="4" s="1"/>
  <c r="AD76" i="4" s="1"/>
  <c r="K77" i="7"/>
  <c r="D79" i="4"/>
  <c r="K79" i="4"/>
  <c r="J79" i="4" s="1"/>
  <c r="R74" i="4"/>
  <c r="T74" i="4" s="1"/>
  <c r="AB492" i="4"/>
  <c r="F492" i="4"/>
  <c r="Q492" i="4"/>
  <c r="A493" i="4"/>
  <c r="C494" i="4" s="1"/>
  <c r="B84" i="4" l="1"/>
  <c r="J83" i="7" s="1"/>
  <c r="Q77" i="7"/>
  <c r="U78" i="7" s="1"/>
  <c r="E79" i="4"/>
  <c r="G79" i="4" s="1"/>
  <c r="H79" i="4" s="1"/>
  <c r="C78" i="7" s="1"/>
  <c r="AE76" i="4"/>
  <c r="F75" i="7" s="1"/>
  <c r="S74" i="4"/>
  <c r="D73" i="7"/>
  <c r="W73" i="7" s="1"/>
  <c r="AB73" i="7" s="1"/>
  <c r="Y75" i="4"/>
  <c r="G75" i="7"/>
  <c r="AG77" i="4"/>
  <c r="Q493" i="4"/>
  <c r="A494" i="4"/>
  <c r="C495" i="4" s="1"/>
  <c r="AB493" i="4"/>
  <c r="F493" i="4"/>
  <c r="Z77" i="4" l="1"/>
  <c r="AA77" i="4" s="1"/>
  <c r="N73" i="7"/>
  <c r="S73" i="7" s="1"/>
  <c r="O75" i="7"/>
  <c r="AJ77" i="4"/>
  <c r="I79" i="4"/>
  <c r="B78" i="7" s="1"/>
  <c r="K78" i="7" s="1"/>
  <c r="Q78" i="7" s="1"/>
  <c r="U79" i="7" s="1"/>
  <c r="K80" i="4"/>
  <c r="J80" i="4" s="1"/>
  <c r="AF77" i="4"/>
  <c r="AH81" i="4"/>
  <c r="X75" i="4"/>
  <c r="E73" i="7"/>
  <c r="M73" i="7" s="1"/>
  <c r="O75" i="4"/>
  <c r="V75" i="4"/>
  <c r="L82" i="4"/>
  <c r="A495" i="4"/>
  <c r="C496" i="4" s="1"/>
  <c r="F494" i="4"/>
  <c r="Q494" i="4"/>
  <c r="AB494" i="4"/>
  <c r="AL79" i="4" l="1"/>
  <c r="H78" i="7" s="1"/>
  <c r="AI77" i="4"/>
  <c r="AC77" i="4" s="1"/>
  <c r="AD77" i="4" s="1"/>
  <c r="AK80" i="4"/>
  <c r="D80" i="4"/>
  <c r="N80" i="4"/>
  <c r="M80" i="4" s="1"/>
  <c r="L78" i="7"/>
  <c r="R73" i="7"/>
  <c r="V74" i="7" s="1"/>
  <c r="A72" i="7"/>
  <c r="W79" i="4"/>
  <c r="U75" i="4"/>
  <c r="P75" i="4"/>
  <c r="A496" i="4"/>
  <c r="C497" i="4" s="1"/>
  <c r="AB495" i="4"/>
  <c r="F495" i="4"/>
  <c r="Q495" i="4"/>
  <c r="B85" i="4" l="1"/>
  <c r="J84" i="7" s="1"/>
  <c r="E80" i="4"/>
  <c r="G80" i="4" s="1"/>
  <c r="I80" i="4" s="1"/>
  <c r="B79" i="7" s="1"/>
  <c r="AE77" i="4"/>
  <c r="Z78" i="4" s="1"/>
  <c r="G76" i="7"/>
  <c r="AG78" i="4"/>
  <c r="R75" i="4"/>
  <c r="T75" i="4" s="1"/>
  <c r="AB496" i="4"/>
  <c r="F496" i="4"/>
  <c r="A497" i="4"/>
  <c r="C498" i="4" s="1"/>
  <c r="Q496" i="4"/>
  <c r="F76" i="7" l="1"/>
  <c r="O76" i="7" s="1"/>
  <c r="L79" i="7"/>
  <c r="AJ78" i="4"/>
  <c r="D74" i="7"/>
  <c r="W74" i="7" s="1"/>
  <c r="AB74" i="7" s="1"/>
  <c r="Y76" i="4"/>
  <c r="AF78" i="4"/>
  <c r="AH82" i="4"/>
  <c r="S75" i="4"/>
  <c r="N81" i="4"/>
  <c r="H80" i="4"/>
  <c r="C79" i="7" s="1"/>
  <c r="K79" i="7" s="1"/>
  <c r="Q79" i="7" s="1"/>
  <c r="U80" i="7" s="1"/>
  <c r="Q497" i="4"/>
  <c r="A498" i="4"/>
  <c r="C499" i="4" s="1"/>
  <c r="F497" i="4"/>
  <c r="AB497" i="4"/>
  <c r="AK81" i="4" l="1"/>
  <c r="AL80" i="4"/>
  <c r="H79" i="7" s="1"/>
  <c r="N74" i="7"/>
  <c r="S74" i="7" s="1"/>
  <c r="AI78" i="4"/>
  <c r="E74" i="7"/>
  <c r="A73" i="7" s="1"/>
  <c r="V76" i="4"/>
  <c r="O76" i="4"/>
  <c r="M81" i="4" s="1"/>
  <c r="X76" i="4"/>
  <c r="AA78" i="4"/>
  <c r="D81" i="4"/>
  <c r="K81" i="4"/>
  <c r="J81" i="4" s="1"/>
  <c r="AB498" i="4"/>
  <c r="Q498" i="4"/>
  <c r="A499" i="4"/>
  <c r="C500" i="4" s="1"/>
  <c r="F498" i="4"/>
  <c r="L83" i="4"/>
  <c r="B86" i="4" l="1"/>
  <c r="J85" i="7" s="1"/>
  <c r="M74" i="7"/>
  <c r="R74" i="7" s="1"/>
  <c r="V75" i="7" s="1"/>
  <c r="P76" i="4"/>
  <c r="AC78" i="4"/>
  <c r="AE78" i="4" s="1"/>
  <c r="U76" i="4"/>
  <c r="W80" i="4"/>
  <c r="E81" i="4"/>
  <c r="A500" i="4"/>
  <c r="C501" i="4" s="1"/>
  <c r="AB499" i="4"/>
  <c r="F499" i="4"/>
  <c r="Q499" i="4"/>
  <c r="R76" i="4" l="1"/>
  <c r="S76" i="4" s="1"/>
  <c r="V77" i="4" s="1"/>
  <c r="F77" i="7"/>
  <c r="AJ79" i="4"/>
  <c r="AL81" i="4" s="1"/>
  <c r="AD78" i="4"/>
  <c r="G81" i="4"/>
  <c r="H81" i="4" s="1"/>
  <c r="C80" i="7" s="1"/>
  <c r="L84" i="4"/>
  <c r="Q500" i="4"/>
  <c r="A501" i="4"/>
  <c r="C502" i="4" s="1"/>
  <c r="F500" i="4"/>
  <c r="AB500" i="4"/>
  <c r="T76" i="4" l="1"/>
  <c r="D75" i="7" s="1"/>
  <c r="W75" i="7" s="1"/>
  <c r="AB75" i="7" s="1"/>
  <c r="E75" i="7"/>
  <c r="K82" i="4"/>
  <c r="J82" i="4" s="1"/>
  <c r="H80" i="7"/>
  <c r="AI79" i="4"/>
  <c r="AK82" i="4"/>
  <c r="I81" i="4"/>
  <c r="N82" i="4" s="1"/>
  <c r="U77" i="4"/>
  <c r="W81" i="4"/>
  <c r="G77" i="7"/>
  <c r="O77" i="7" s="1"/>
  <c r="Z79" i="4"/>
  <c r="AG79" i="4"/>
  <c r="AB501" i="4"/>
  <c r="F501" i="4"/>
  <c r="Q501" i="4"/>
  <c r="A502" i="4"/>
  <c r="C503" i="4" s="1"/>
  <c r="O77" i="4" l="1"/>
  <c r="P77" i="4" s="1"/>
  <c r="Y77" i="4"/>
  <c r="X77" i="4" s="1"/>
  <c r="N75" i="7"/>
  <c r="S75" i="7" s="1"/>
  <c r="M75" i="7"/>
  <c r="R75" i="7" s="1"/>
  <c r="V76" i="7" s="1"/>
  <c r="AH83" i="4"/>
  <c r="AF79" i="4"/>
  <c r="D82" i="4"/>
  <c r="B87" i="4" s="1"/>
  <c r="J86" i="7" s="1"/>
  <c r="B80" i="7"/>
  <c r="A74" i="7"/>
  <c r="AB502" i="4"/>
  <c r="A503" i="4"/>
  <c r="C504" i="4" s="1"/>
  <c r="F502" i="4"/>
  <c r="Q502" i="4"/>
  <c r="M82" i="4" l="1"/>
  <c r="AA79" i="4"/>
  <c r="AC79" i="4" s="1"/>
  <c r="AE79" i="4" s="1"/>
  <c r="L80" i="7"/>
  <c r="K80" i="7"/>
  <c r="R77" i="4"/>
  <c r="S77" i="4" s="1"/>
  <c r="E76" i="7" s="1"/>
  <c r="E82" i="4"/>
  <c r="F503" i="4"/>
  <c r="A504" i="4"/>
  <c r="C505" i="4" s="1"/>
  <c r="Q503" i="4"/>
  <c r="AB503" i="4"/>
  <c r="G82" i="4" l="1"/>
  <c r="I82" i="4" s="1"/>
  <c r="N83" i="4" s="1"/>
  <c r="Q80" i="7"/>
  <c r="U81" i="7" s="1"/>
  <c r="T77" i="4"/>
  <c r="Y78" i="4" s="1"/>
  <c r="V78" i="4"/>
  <c r="W82" i="4" s="1"/>
  <c r="AD79" i="4"/>
  <c r="F78" i="7"/>
  <c r="AJ80" i="4"/>
  <c r="AL82" i="4" s="1"/>
  <c r="L85" i="4"/>
  <c r="A505" i="4"/>
  <c r="AB504" i="4"/>
  <c r="F504" i="4"/>
  <c r="Q504" i="4"/>
  <c r="H82" i="4" l="1"/>
  <c r="C81" i="7" s="1"/>
  <c r="B81" i="7"/>
  <c r="L81" i="7" s="1"/>
  <c r="O78" i="4"/>
  <c r="M83" i="4" s="1"/>
  <c r="D76" i="7"/>
  <c r="U78" i="4"/>
  <c r="X78" i="4"/>
  <c r="H81" i="7"/>
  <c r="AK83" i="4"/>
  <c r="AI80" i="4"/>
  <c r="G78" i="7"/>
  <c r="O78" i="7" s="1"/>
  <c r="AG80" i="4"/>
  <c r="Z80" i="4"/>
  <c r="AB505" i="4"/>
  <c r="F505" i="4"/>
  <c r="Q505" i="4"/>
  <c r="K81" i="7" l="1"/>
  <c r="Q81" i="7" s="1"/>
  <c r="U82" i="7" s="1"/>
  <c r="K83" i="4"/>
  <c r="J83" i="4" s="1"/>
  <c r="D83" i="4"/>
  <c r="E83" i="4" s="1"/>
  <c r="P78" i="4"/>
  <c r="R78" i="4" s="1"/>
  <c r="T78" i="4" s="1"/>
  <c r="Y79" i="4" s="1"/>
  <c r="X79" i="4" s="1"/>
  <c r="A75" i="7"/>
  <c r="W76" i="7"/>
  <c r="AB76" i="7" s="1"/>
  <c r="N76" i="7"/>
  <c r="S76" i="7" s="1"/>
  <c r="M76" i="7"/>
  <c r="R76" i="7" s="1"/>
  <c r="V77" i="7" s="1"/>
  <c r="AF80" i="4"/>
  <c r="AH84" i="4"/>
  <c r="AA80" i="4"/>
  <c r="B88" i="4" l="1"/>
  <c r="J87" i="7" s="1"/>
  <c r="G83" i="4"/>
  <c r="H83" i="4" s="1"/>
  <c r="K84" i="4" s="1"/>
  <c r="J84" i="4" s="1"/>
  <c r="D77" i="7"/>
  <c r="W77" i="7" s="1"/>
  <c r="AB77" i="7" s="1"/>
  <c r="S78" i="4"/>
  <c r="E77" i="7" s="1"/>
  <c r="AC80" i="4"/>
  <c r="AE80" i="4" s="1"/>
  <c r="L86" i="4"/>
  <c r="C82" i="7" l="1"/>
  <c r="I83" i="4"/>
  <c r="N84" i="4" s="1"/>
  <c r="N77" i="7"/>
  <c r="S77" i="7" s="1"/>
  <c r="M77" i="7"/>
  <c r="R77" i="7" s="1"/>
  <c r="V78" i="7" s="1"/>
  <c r="O79" i="4"/>
  <c r="P79" i="4" s="1"/>
  <c r="V79" i="4"/>
  <c r="U79" i="4" s="1"/>
  <c r="AD80" i="4"/>
  <c r="F79" i="7"/>
  <c r="AJ81" i="4"/>
  <c r="AL83" i="4" s="1"/>
  <c r="A76" i="7"/>
  <c r="B82" i="7" l="1"/>
  <c r="K82" i="7" s="1"/>
  <c r="Q82" i="7" s="1"/>
  <c r="U83" i="7" s="1"/>
  <c r="D84" i="4"/>
  <c r="B89" i="4" s="1"/>
  <c r="J88" i="7" s="1"/>
  <c r="M84" i="4"/>
  <c r="W83" i="4"/>
  <c r="L82" i="7"/>
  <c r="H82" i="7"/>
  <c r="AI81" i="4"/>
  <c r="AK84" i="4"/>
  <c r="AG81" i="4"/>
  <c r="G79" i="7"/>
  <c r="O79" i="7" s="1"/>
  <c r="Z81" i="4"/>
  <c r="R79" i="4"/>
  <c r="S79" i="4" s="1"/>
  <c r="E84" i="4" l="1"/>
  <c r="G84" i="4" s="1"/>
  <c r="I84" i="4" s="1"/>
  <c r="B83" i="7" s="1"/>
  <c r="L83" i="7" s="1"/>
  <c r="T79" i="4"/>
  <c r="O80" i="4" s="1"/>
  <c r="E78" i="7"/>
  <c r="V80" i="4"/>
  <c r="AH85" i="4"/>
  <c r="AF81" i="4"/>
  <c r="AA81" i="4"/>
  <c r="L87" i="4"/>
  <c r="H84" i="4" l="1"/>
  <c r="C83" i="7" s="1"/>
  <c r="K83" i="7" s="1"/>
  <c r="Q83" i="7" s="1"/>
  <c r="U84" i="7" s="1"/>
  <c r="N85" i="4"/>
  <c r="M85" i="4" s="1"/>
  <c r="D78" i="7"/>
  <c r="Y80" i="4"/>
  <c r="X80" i="4" s="1"/>
  <c r="AC81" i="4"/>
  <c r="AE81" i="4" s="1"/>
  <c r="W84" i="4"/>
  <c r="U80" i="4"/>
  <c r="P80" i="4"/>
  <c r="K85" i="4" l="1"/>
  <c r="J85" i="4" s="1"/>
  <c r="D85" i="4"/>
  <c r="E85" i="4" s="1"/>
  <c r="M78" i="7"/>
  <c r="R78" i="7" s="1"/>
  <c r="V79" i="7" s="1"/>
  <c r="W78" i="7"/>
  <c r="AB78" i="7" s="1"/>
  <c r="A77" i="7"/>
  <c r="B90" i="4"/>
  <c r="J89" i="7" s="1"/>
  <c r="N78" i="7"/>
  <c r="S78" i="7" s="1"/>
  <c r="AD81" i="4"/>
  <c r="G80" i="7" s="1"/>
  <c r="R80" i="4"/>
  <c r="S80" i="4" s="1"/>
  <c r="F80" i="7"/>
  <c r="AJ82" i="4"/>
  <c r="AL84" i="4" s="1"/>
  <c r="G85" i="4" l="1"/>
  <c r="H85" i="4" s="1"/>
  <c r="C84" i="7" s="1"/>
  <c r="O80" i="7"/>
  <c r="Z82" i="4"/>
  <c r="AA82" i="4" s="1"/>
  <c r="AG82" i="4"/>
  <c r="AH86" i="4" s="1"/>
  <c r="AI82" i="4"/>
  <c r="AK85" i="4"/>
  <c r="H83" i="7"/>
  <c r="T80" i="4"/>
  <c r="O81" i="4" s="1"/>
  <c r="V81" i="4"/>
  <c r="E79" i="7"/>
  <c r="L88" i="4"/>
  <c r="K86" i="4" l="1"/>
  <c r="J86" i="4" s="1"/>
  <c r="I85" i="4"/>
  <c r="B84" i="7" s="1"/>
  <c r="K84" i="7" s="1"/>
  <c r="AF82" i="4"/>
  <c r="AC82" i="4" s="1"/>
  <c r="AE82" i="4" s="1"/>
  <c r="F81" i="7" s="1"/>
  <c r="U81" i="4"/>
  <c r="W85" i="4"/>
  <c r="P81" i="4"/>
  <c r="Y81" i="4"/>
  <c r="D79" i="7"/>
  <c r="W79" i="7" s="1"/>
  <c r="AB79" i="7" s="1"/>
  <c r="D86" i="4" l="1"/>
  <c r="L84" i="7"/>
  <c r="N86" i="4"/>
  <c r="M86" i="4" s="1"/>
  <c r="B91" i="4"/>
  <c r="J90" i="7" s="1"/>
  <c r="Q84" i="7"/>
  <c r="U85" i="7" s="1"/>
  <c r="N79" i="7"/>
  <c r="S79" i="7" s="1"/>
  <c r="M79" i="7"/>
  <c r="R79" i="7" s="1"/>
  <c r="V80" i="7" s="1"/>
  <c r="E86" i="4"/>
  <c r="AJ83" i="4"/>
  <c r="AD82" i="4"/>
  <c r="G81" i="7" s="1"/>
  <c r="O81" i="7" s="1"/>
  <c r="A78" i="7"/>
  <c r="X81" i="4"/>
  <c r="G86" i="4" l="1"/>
  <c r="I86" i="4" s="1"/>
  <c r="B85" i="7" s="1"/>
  <c r="L85" i="7" s="1"/>
  <c r="AK86" i="4"/>
  <c r="AL85" i="4"/>
  <c r="H84" i="7" s="1"/>
  <c r="AI83" i="4"/>
  <c r="AG83" i="4"/>
  <c r="AH87" i="4" s="1"/>
  <c r="Z83" i="4"/>
  <c r="AA83" i="4" s="1"/>
  <c r="R81" i="4"/>
  <c r="H86" i="4" l="1"/>
  <c r="C85" i="7" s="1"/>
  <c r="K85" i="7" s="1"/>
  <c r="Q85" i="7" s="1"/>
  <c r="U86" i="7" s="1"/>
  <c r="N87" i="4"/>
  <c r="AF83" i="4"/>
  <c r="AC83" i="4" s="1"/>
  <c r="AD83" i="4" s="1"/>
  <c r="S81" i="4"/>
  <c r="T81" i="4"/>
  <c r="L89" i="4"/>
  <c r="D87" i="4" l="1"/>
  <c r="K87" i="4"/>
  <c r="J87" i="4" s="1"/>
  <c r="B92" i="4"/>
  <c r="J91" i="7" s="1"/>
  <c r="AE83" i="4"/>
  <c r="D80" i="7"/>
  <c r="W80" i="7" s="1"/>
  <c r="AB80" i="7" s="1"/>
  <c r="Y82" i="4"/>
  <c r="G82" i="7"/>
  <c r="AG84" i="4"/>
  <c r="E80" i="7"/>
  <c r="V82" i="4"/>
  <c r="O82" i="4"/>
  <c r="E87" i="4"/>
  <c r="N80" i="7" l="1"/>
  <c r="S80" i="7" s="1"/>
  <c r="M80" i="7"/>
  <c r="R80" i="7" s="1"/>
  <c r="V81" i="7" s="1"/>
  <c r="X82" i="4"/>
  <c r="P82" i="4"/>
  <c r="M87" i="4"/>
  <c r="AF84" i="4"/>
  <c r="AH88" i="4"/>
  <c r="A79" i="7"/>
  <c r="U82" i="4"/>
  <c r="W86" i="4"/>
  <c r="Z84" i="4"/>
  <c r="F82" i="7"/>
  <c r="O82" i="7" s="1"/>
  <c r="AJ84" i="4"/>
  <c r="AL86" i="4" s="1"/>
  <c r="L90" i="4"/>
  <c r="G87" i="4" l="1"/>
  <c r="H87" i="4" s="1"/>
  <c r="R82" i="4"/>
  <c r="T82" i="4" s="1"/>
  <c r="D81" i="7" s="1"/>
  <c r="W81" i="7" s="1"/>
  <c r="AB81" i="7" s="1"/>
  <c r="AA84" i="4"/>
  <c r="AK87" i="4"/>
  <c r="AI84" i="4"/>
  <c r="H85" i="7"/>
  <c r="N81" i="7" l="1"/>
  <c r="S81" i="7" s="1"/>
  <c r="C86" i="7"/>
  <c r="K88" i="4"/>
  <c r="J88" i="4" s="1"/>
  <c r="I87" i="4"/>
  <c r="B86" i="7" s="1"/>
  <c r="S82" i="4"/>
  <c r="O83" i="4" s="1"/>
  <c r="Y83" i="4"/>
  <c r="X83" i="4" s="1"/>
  <c r="AC84" i="4"/>
  <c r="AD84" i="4" s="1"/>
  <c r="G83" i="7" s="1"/>
  <c r="L86" i="7" l="1"/>
  <c r="K86" i="7"/>
  <c r="N88" i="4"/>
  <c r="M88" i="4" s="1"/>
  <c r="D88" i="4"/>
  <c r="AE84" i="4"/>
  <c r="AJ85" i="4" s="1"/>
  <c r="AL87" i="4" s="1"/>
  <c r="AG85" i="4"/>
  <c r="AH89" i="4" s="1"/>
  <c r="E81" i="7"/>
  <c r="V83" i="4"/>
  <c r="U83" i="4" s="1"/>
  <c r="P83" i="4"/>
  <c r="L91" i="4"/>
  <c r="B93" i="4" l="1"/>
  <c r="J92" i="7" s="1"/>
  <c r="Q86" i="7"/>
  <c r="U87" i="7" s="1"/>
  <c r="F83" i="7"/>
  <c r="O83" i="7" s="1"/>
  <c r="A80" i="7"/>
  <c r="M81" i="7"/>
  <c r="R81" i="7" s="1"/>
  <c r="V82" i="7" s="1"/>
  <c r="E88" i="4"/>
  <c r="G88" i="4" s="1"/>
  <c r="Z85" i="4"/>
  <c r="AA85" i="4" s="1"/>
  <c r="W87" i="4"/>
  <c r="AF85" i="4"/>
  <c r="H86" i="7"/>
  <c r="AK88" i="4"/>
  <c r="AI85" i="4"/>
  <c r="R83" i="4"/>
  <c r="S83" i="4" s="1"/>
  <c r="H88" i="4" l="1"/>
  <c r="C87" i="7" s="1"/>
  <c r="I88" i="4"/>
  <c r="N89" i="4" s="1"/>
  <c r="T83" i="4"/>
  <c r="O84" i="4" s="1"/>
  <c r="AC85" i="4"/>
  <c r="AD85" i="4" s="1"/>
  <c r="E82" i="7"/>
  <c r="V84" i="4"/>
  <c r="D89" i="4" l="1"/>
  <c r="K89" i="4"/>
  <c r="J89" i="4" s="1"/>
  <c r="B87" i="7"/>
  <c r="Y84" i="4"/>
  <c r="X84" i="4" s="1"/>
  <c r="M89" i="4"/>
  <c r="D82" i="7"/>
  <c r="W82" i="7" s="1"/>
  <c r="AB82" i="7" s="1"/>
  <c r="W88" i="4"/>
  <c r="U84" i="4"/>
  <c r="G84" i="7"/>
  <c r="AG86" i="4"/>
  <c r="P84" i="4"/>
  <c r="AE85" i="4"/>
  <c r="L92" i="4"/>
  <c r="B94" i="4" l="1"/>
  <c r="E89" i="4"/>
  <c r="G89" i="4" s="1"/>
  <c r="H89" i="4" s="1"/>
  <c r="C88" i="7" s="1"/>
  <c r="N82" i="7"/>
  <c r="S82" i="7" s="1"/>
  <c r="M82" i="7"/>
  <c r="R82" i="7" s="1"/>
  <c r="V83" i="7" s="1"/>
  <c r="L87" i="7"/>
  <c r="K87" i="7"/>
  <c r="A81" i="7"/>
  <c r="R84" i="4"/>
  <c r="S84" i="4" s="1"/>
  <c r="E83" i="7" s="1"/>
  <c r="Z86" i="4"/>
  <c r="F84" i="7"/>
  <c r="O84" i="7" s="1"/>
  <c r="AJ86" i="4"/>
  <c r="AL88" i="4" s="1"/>
  <c r="AH90" i="4"/>
  <c r="AF86" i="4"/>
  <c r="J93" i="7" l="1"/>
  <c r="Q87" i="7"/>
  <c r="U88" i="7" s="1"/>
  <c r="V85" i="4"/>
  <c r="W89" i="4" s="1"/>
  <c r="T84" i="4"/>
  <c r="D83" i="7" s="1"/>
  <c r="W83" i="7" s="1"/>
  <c r="AB83" i="7" s="1"/>
  <c r="I89" i="4"/>
  <c r="B88" i="7" s="1"/>
  <c r="K90" i="4"/>
  <c r="J90" i="4" s="1"/>
  <c r="H87" i="7"/>
  <c r="AK89" i="4"/>
  <c r="AI86" i="4"/>
  <c r="AA86" i="4"/>
  <c r="L88" i="7" l="1"/>
  <c r="K88" i="7"/>
  <c r="N83" i="7"/>
  <c r="S83" i="7" s="1"/>
  <c r="M83" i="7"/>
  <c r="R83" i="7" s="1"/>
  <c r="V84" i="7" s="1"/>
  <c r="Y85" i="4"/>
  <c r="X85" i="4" s="1"/>
  <c r="O85" i="4"/>
  <c r="P85" i="4" s="1"/>
  <c r="N90" i="4"/>
  <c r="D90" i="4"/>
  <c r="U85" i="4"/>
  <c r="AC86" i="4"/>
  <c r="AE86" i="4" s="1"/>
  <c r="F85" i="7" s="1"/>
  <c r="A82" i="7"/>
  <c r="L93" i="4"/>
  <c r="B95" i="4" l="1"/>
  <c r="Q88" i="7"/>
  <c r="U89" i="7" s="1"/>
  <c r="M90" i="4"/>
  <c r="AD86" i="4"/>
  <c r="AG87" i="4" s="1"/>
  <c r="E90" i="4"/>
  <c r="AJ87" i="4"/>
  <c r="R85" i="4"/>
  <c r="S85" i="4" s="1"/>
  <c r="J94" i="7" l="1"/>
  <c r="AK90" i="4"/>
  <c r="AL89" i="4"/>
  <c r="H88" i="7" s="1"/>
  <c r="G85" i="7"/>
  <c r="O85" i="7" s="1"/>
  <c r="G90" i="4"/>
  <c r="H90" i="4" s="1"/>
  <c r="C89" i="7" s="1"/>
  <c r="Z87" i="4"/>
  <c r="AA87" i="4" s="1"/>
  <c r="AI87" i="4"/>
  <c r="T85" i="4"/>
  <c r="D84" i="7" s="1"/>
  <c r="W84" i="7" s="1"/>
  <c r="AB84" i="7" s="1"/>
  <c r="AH91" i="4"/>
  <c r="AF87" i="4"/>
  <c r="E84" i="7"/>
  <c r="V86" i="4"/>
  <c r="N84" i="7" l="1"/>
  <c r="S84" i="7" s="1"/>
  <c r="M84" i="7"/>
  <c r="R84" i="7" s="1"/>
  <c r="V85" i="7" s="1"/>
  <c r="I90" i="4"/>
  <c r="B89" i="7" s="1"/>
  <c r="K91" i="4"/>
  <c r="J91" i="4" s="1"/>
  <c r="O86" i="4"/>
  <c r="P86" i="4" s="1"/>
  <c r="Y86" i="4"/>
  <c r="X86" i="4" s="1"/>
  <c r="A83" i="7"/>
  <c r="AC87" i="4"/>
  <c r="AD87" i="4" s="1"/>
  <c r="U86" i="4"/>
  <c r="W90" i="4"/>
  <c r="L94" i="4"/>
  <c r="N91" i="4" l="1"/>
  <c r="L89" i="7"/>
  <c r="K89" i="7"/>
  <c r="D91" i="4"/>
  <c r="B96" i="4" s="1"/>
  <c r="M91" i="4"/>
  <c r="R86" i="4"/>
  <c r="S86" i="4" s="1"/>
  <c r="G86" i="7"/>
  <c r="AG88" i="4"/>
  <c r="AE87" i="4"/>
  <c r="J95" i="7" l="1"/>
  <c r="Q89" i="7"/>
  <c r="U90" i="7" s="1"/>
  <c r="E91" i="4"/>
  <c r="G91" i="4" s="1"/>
  <c r="I91" i="4" s="1"/>
  <c r="B90" i="7" s="1"/>
  <c r="E85" i="7"/>
  <c r="V87" i="4"/>
  <c r="Z88" i="4"/>
  <c r="F86" i="7"/>
  <c r="O86" i="7" s="1"/>
  <c r="AJ88" i="4"/>
  <c r="AL90" i="4" s="1"/>
  <c r="T86" i="4"/>
  <c r="AF88" i="4"/>
  <c r="AH92" i="4"/>
  <c r="L90" i="7" l="1"/>
  <c r="N92" i="4"/>
  <c r="H91" i="4"/>
  <c r="K92" i="4" s="1"/>
  <c r="J92" i="4" s="1"/>
  <c r="AA88" i="4"/>
  <c r="Y87" i="4"/>
  <c r="D85" i="7"/>
  <c r="W85" i="7" s="1"/>
  <c r="AB85" i="7" s="1"/>
  <c r="O87" i="4"/>
  <c r="AI88" i="4"/>
  <c r="AK91" i="4"/>
  <c r="H89" i="7"/>
  <c r="U87" i="4"/>
  <c r="W91" i="4"/>
  <c r="L95" i="4"/>
  <c r="AC88" i="4" l="1"/>
  <c r="AD88" i="4" s="1"/>
  <c r="G87" i="7" s="1"/>
  <c r="N85" i="7"/>
  <c r="S85" i="7" s="1"/>
  <c r="M85" i="7"/>
  <c r="R85" i="7" s="1"/>
  <c r="V86" i="7" s="1"/>
  <c r="D92" i="4"/>
  <c r="C90" i="7"/>
  <c r="X87" i="4"/>
  <c r="A84" i="7"/>
  <c r="P87" i="4"/>
  <c r="M92" i="4"/>
  <c r="AE88" i="4" l="1"/>
  <c r="F87" i="7" s="1"/>
  <c r="O87" i="7" s="1"/>
  <c r="AG89" i="4"/>
  <c r="AF89" i="4" s="1"/>
  <c r="B97" i="4"/>
  <c r="J96" i="7" s="1"/>
  <c r="K90" i="7"/>
  <c r="E92" i="4"/>
  <c r="G92" i="4" s="1"/>
  <c r="R87" i="4"/>
  <c r="S87" i="4" s="1"/>
  <c r="Z89" i="4" l="1"/>
  <c r="AA89" i="4" s="1"/>
  <c r="AJ89" i="4"/>
  <c r="AL91" i="4" s="1"/>
  <c r="H90" i="7" s="1"/>
  <c r="AH93" i="4"/>
  <c r="Q90" i="7"/>
  <c r="U91" i="7" s="1"/>
  <c r="E86" i="7"/>
  <c r="V88" i="4"/>
  <c r="T87" i="4"/>
  <c r="H92" i="4"/>
  <c r="I92" i="4"/>
  <c r="L96" i="4"/>
  <c r="AI89" i="4" l="1"/>
  <c r="AC89" i="4" s="1"/>
  <c r="AD89" i="4" s="1"/>
  <c r="AK92" i="4"/>
  <c r="C91" i="7"/>
  <c r="K93" i="4"/>
  <c r="J93" i="4" s="1"/>
  <c r="D93" i="4"/>
  <c r="B98" i="4" s="1"/>
  <c r="J97" i="7" s="1"/>
  <c r="O88" i="4"/>
  <c r="D86" i="7"/>
  <c r="W86" i="7" s="1"/>
  <c r="AB86" i="7" s="1"/>
  <c r="Y88" i="4"/>
  <c r="U88" i="4"/>
  <c r="W92" i="4"/>
  <c r="B91" i="7"/>
  <c r="N93" i="4"/>
  <c r="L91" i="7" l="1"/>
  <c r="K91" i="7"/>
  <c r="Q91" i="7" s="1"/>
  <c r="U92" i="7" s="1"/>
  <c r="N86" i="7"/>
  <c r="S86" i="7" s="1"/>
  <c r="M86" i="7"/>
  <c r="R86" i="7" s="1"/>
  <c r="V87" i="7" s="1"/>
  <c r="E93" i="4"/>
  <c r="AE89" i="4"/>
  <c r="F88" i="7" s="1"/>
  <c r="M93" i="4"/>
  <c r="X88" i="4"/>
  <c r="P88" i="4"/>
  <c r="G88" i="7"/>
  <c r="AG90" i="4"/>
  <c r="A85" i="7"/>
  <c r="O88" i="7" l="1"/>
  <c r="Z90" i="4"/>
  <c r="AA90" i="4" s="1"/>
  <c r="AJ90" i="4"/>
  <c r="AH94" i="4"/>
  <c r="AF90" i="4"/>
  <c r="R88" i="4"/>
  <c r="S88" i="4" s="1"/>
  <c r="G93" i="4"/>
  <c r="AI90" i="4" l="1"/>
  <c r="AC90" i="4" s="1"/>
  <c r="AD90" i="4" s="1"/>
  <c r="AL92" i="4"/>
  <c r="H91" i="7" s="1"/>
  <c r="AK93" i="4"/>
  <c r="E87" i="7"/>
  <c r="V89" i="4"/>
  <c r="H93" i="4"/>
  <c r="I93" i="4"/>
  <c r="T88" i="4"/>
  <c r="O89" i="4" s="1"/>
  <c r="L97" i="4"/>
  <c r="D94" i="4" l="1"/>
  <c r="B99" i="4" s="1"/>
  <c r="J98" i="7" s="1"/>
  <c r="B92" i="7"/>
  <c r="N94" i="4"/>
  <c r="G89" i="7"/>
  <c r="AG91" i="4"/>
  <c r="P89" i="4"/>
  <c r="C92" i="7"/>
  <c r="K94" i="4"/>
  <c r="J94" i="4" s="1"/>
  <c r="U89" i="4"/>
  <c r="W93" i="4"/>
  <c r="D87" i="7"/>
  <c r="W87" i="7" s="1"/>
  <c r="AB87" i="7" s="1"/>
  <c r="Y89" i="4"/>
  <c r="AE90" i="4"/>
  <c r="N87" i="7" l="1"/>
  <c r="S87" i="7" s="1"/>
  <c r="M87" i="7"/>
  <c r="R87" i="7" s="1"/>
  <c r="V88" i="7" s="1"/>
  <c r="L92" i="7"/>
  <c r="K92" i="7"/>
  <c r="E94" i="4"/>
  <c r="A86" i="7"/>
  <c r="M94" i="4"/>
  <c r="AF91" i="4"/>
  <c r="AH95" i="4"/>
  <c r="Z91" i="4"/>
  <c r="F89" i="7"/>
  <c r="O89" i="7" s="1"/>
  <c r="AJ91" i="4"/>
  <c r="AL93" i="4" s="1"/>
  <c r="X89" i="4"/>
  <c r="Q92" i="7" l="1"/>
  <c r="U93" i="7" s="1"/>
  <c r="G94" i="4"/>
  <c r="H94" i="4" s="1"/>
  <c r="R89" i="4"/>
  <c r="AI91" i="4"/>
  <c r="H92" i="7"/>
  <c r="AK94" i="4"/>
  <c r="AA91" i="4"/>
  <c r="L98" i="4"/>
  <c r="I94" i="4" l="1"/>
  <c r="D95" i="4" s="1"/>
  <c r="B100" i="4" s="1"/>
  <c r="J99" i="7" s="1"/>
  <c r="AC91" i="4"/>
  <c r="AE91" i="4" s="1"/>
  <c r="T89" i="4"/>
  <c r="S89" i="4"/>
  <c r="C93" i="7"/>
  <c r="K95" i="4"/>
  <c r="J95" i="4" s="1"/>
  <c r="N95" i="4" l="1"/>
  <c r="B93" i="7"/>
  <c r="K93" i="7" s="1"/>
  <c r="Q93" i="7" s="1"/>
  <c r="U94" i="7" s="1"/>
  <c r="AD91" i="4"/>
  <c r="AG92" i="4" s="1"/>
  <c r="E95" i="4"/>
  <c r="Y90" i="4"/>
  <c r="D88" i="7"/>
  <c r="W88" i="7" s="1"/>
  <c r="AB88" i="7" s="1"/>
  <c r="E88" i="7"/>
  <c r="O90" i="4"/>
  <c r="V90" i="4"/>
  <c r="F90" i="7"/>
  <c r="AJ92" i="4"/>
  <c r="AL94" i="4" s="1"/>
  <c r="G90" i="7" l="1"/>
  <c r="O90" i="7" s="1"/>
  <c r="N88" i="7"/>
  <c r="S88" i="7" s="1"/>
  <c r="M88" i="7"/>
  <c r="R88" i="7" s="1"/>
  <c r="V89" i="7" s="1"/>
  <c r="Z92" i="4"/>
  <c r="AA92" i="4" s="1"/>
  <c r="L93" i="7"/>
  <c r="W94" i="4"/>
  <c r="U90" i="4"/>
  <c r="X90" i="4"/>
  <c r="H93" i="7"/>
  <c r="AK95" i="4"/>
  <c r="AI92" i="4"/>
  <c r="A87" i="7"/>
  <c r="AF92" i="4"/>
  <c r="AH96" i="4"/>
  <c r="P90" i="4"/>
  <c r="M95" i="4"/>
  <c r="L99" i="4"/>
  <c r="AC92" i="4" l="1"/>
  <c r="AD92" i="4" s="1"/>
  <c r="AG93" i="4" s="1"/>
  <c r="AH97" i="4" s="1"/>
  <c r="G95" i="4"/>
  <c r="R90" i="4"/>
  <c r="S90" i="4" s="1"/>
  <c r="G91" i="7" l="1"/>
  <c r="AE92" i="4"/>
  <c r="F91" i="7" s="1"/>
  <c r="AF93" i="4"/>
  <c r="E89" i="7"/>
  <c r="V91" i="4"/>
  <c r="H95" i="4"/>
  <c r="I95" i="4"/>
  <c r="T90" i="4"/>
  <c r="O91" i="7" l="1"/>
  <c r="AJ93" i="4"/>
  <c r="Z93" i="4"/>
  <c r="O91" i="4"/>
  <c r="D89" i="7"/>
  <c r="W89" i="7" s="1"/>
  <c r="AB89" i="7" s="1"/>
  <c r="Y91" i="4"/>
  <c r="B94" i="7"/>
  <c r="N96" i="4"/>
  <c r="C94" i="7"/>
  <c r="K96" i="4"/>
  <c r="L100" i="4" s="1"/>
  <c r="D96" i="4"/>
  <c r="U91" i="4"/>
  <c r="W95" i="4"/>
  <c r="AI93" i="4" l="1"/>
  <c r="AL95" i="4"/>
  <c r="H94" i="7" s="1"/>
  <c r="B101" i="4"/>
  <c r="J100" i="7" s="1"/>
  <c r="AK96" i="4"/>
  <c r="N89" i="7"/>
  <c r="S89" i="7" s="1"/>
  <c r="M89" i="7"/>
  <c r="R89" i="7" s="1"/>
  <c r="V90" i="7" s="1"/>
  <c r="L94" i="7"/>
  <c r="K94" i="7"/>
  <c r="X91" i="4"/>
  <c r="AA93" i="4"/>
  <c r="E96" i="4"/>
  <c r="A88" i="7"/>
  <c r="J96" i="4"/>
  <c r="M96" i="4"/>
  <c r="P91" i="4"/>
  <c r="Q94" i="7" l="1"/>
  <c r="U95" i="7" s="1"/>
  <c r="AC93" i="4"/>
  <c r="AE93" i="4" s="1"/>
  <c r="R91" i="4"/>
  <c r="T91" i="4" s="1"/>
  <c r="G96" i="4"/>
  <c r="H96" i="4" s="1"/>
  <c r="S91" i="4" l="1"/>
  <c r="V92" i="4" s="1"/>
  <c r="I96" i="4"/>
  <c r="N97" i="4" s="1"/>
  <c r="D90" i="7"/>
  <c r="W90" i="7" s="1"/>
  <c r="AB90" i="7" s="1"/>
  <c r="Y92" i="4"/>
  <c r="F92" i="7"/>
  <c r="AJ94" i="4"/>
  <c r="AL96" i="4" s="1"/>
  <c r="C95" i="7"/>
  <c r="K97" i="4"/>
  <c r="AD93" i="4"/>
  <c r="E90" i="7" l="1"/>
  <c r="A89" i="7" s="1"/>
  <c r="N90" i="7"/>
  <c r="S90" i="7" s="1"/>
  <c r="O92" i="4"/>
  <c r="M97" i="4" s="1"/>
  <c r="B95" i="7"/>
  <c r="D97" i="4"/>
  <c r="J97" i="4"/>
  <c r="H95" i="7"/>
  <c r="AI94" i="4"/>
  <c r="AK97" i="4"/>
  <c r="X92" i="4"/>
  <c r="L101" i="4"/>
  <c r="G92" i="7"/>
  <c r="O92" i="7" s="1"/>
  <c r="AG94" i="4"/>
  <c r="Z94" i="4"/>
  <c r="W96" i="4"/>
  <c r="U92" i="4"/>
  <c r="M90" i="7" l="1"/>
  <c r="R90" i="7" s="1"/>
  <c r="V91" i="7" s="1"/>
  <c r="B102" i="4"/>
  <c r="J101" i="7" s="1"/>
  <c r="L95" i="7"/>
  <c r="K95" i="7"/>
  <c r="P92" i="4"/>
  <c r="R92" i="4" s="1"/>
  <c r="S92" i="4" s="1"/>
  <c r="V93" i="4" s="1"/>
  <c r="E97" i="4"/>
  <c r="G97" i="4" s="1"/>
  <c r="H97" i="4" s="1"/>
  <c r="AF94" i="4"/>
  <c r="AH98" i="4"/>
  <c r="AA94" i="4"/>
  <c r="Q95" i="7" l="1"/>
  <c r="U96" i="7" s="1"/>
  <c r="T92" i="4"/>
  <c r="O93" i="4" s="1"/>
  <c r="E91" i="7"/>
  <c r="I97" i="4"/>
  <c r="D98" i="4" s="1"/>
  <c r="B103" i="4" s="1"/>
  <c r="J102" i="7" s="1"/>
  <c r="U93" i="4"/>
  <c r="W97" i="4"/>
  <c r="C96" i="7"/>
  <c r="K98" i="4"/>
  <c r="L102" i="4" s="1"/>
  <c r="AC94" i="4"/>
  <c r="AD94" i="4" s="1"/>
  <c r="Y93" i="4" l="1"/>
  <c r="X93" i="4" s="1"/>
  <c r="D91" i="7"/>
  <c r="W91" i="7" s="1"/>
  <c r="AB91" i="7" s="1"/>
  <c r="E98" i="4"/>
  <c r="J98" i="4"/>
  <c r="P93" i="4"/>
  <c r="N98" i="4"/>
  <c r="B96" i="7"/>
  <c r="G93" i="7"/>
  <c r="AG95" i="4"/>
  <c r="AE94" i="4"/>
  <c r="N91" i="7" l="1"/>
  <c r="S91" i="7" s="1"/>
  <c r="M91" i="7"/>
  <c r="R91" i="7" s="1"/>
  <c r="V92" i="7" s="1"/>
  <c r="L96" i="7"/>
  <c r="K96" i="7"/>
  <c r="A90" i="7"/>
  <c r="F93" i="7"/>
  <c r="O93" i="7" s="1"/>
  <c r="AJ95" i="4"/>
  <c r="AL97" i="4" s="1"/>
  <c r="AF95" i="4"/>
  <c r="AH99" i="4"/>
  <c r="Z95" i="4"/>
  <c r="M98" i="4"/>
  <c r="R93" i="4"/>
  <c r="T93" i="4" s="1"/>
  <c r="Q96" i="7" l="1"/>
  <c r="U97" i="7" s="1"/>
  <c r="S93" i="4"/>
  <c r="E92" i="7" s="1"/>
  <c r="H96" i="7"/>
  <c r="AK98" i="4"/>
  <c r="AI95" i="4"/>
  <c r="AA95" i="4"/>
  <c r="D92" i="7"/>
  <c r="W92" i="7" s="1"/>
  <c r="AB92" i="7" s="1"/>
  <c r="Y94" i="4"/>
  <c r="G98" i="4"/>
  <c r="O94" i="4" l="1"/>
  <c r="P94" i="4" s="1"/>
  <c r="N92" i="7"/>
  <c r="S92" i="7" s="1"/>
  <c r="M92" i="7"/>
  <c r="R92" i="7" s="1"/>
  <c r="V93" i="7" s="1"/>
  <c r="AC95" i="4"/>
  <c r="AE95" i="4" s="1"/>
  <c r="AJ96" i="4" s="1"/>
  <c r="AL98" i="4" s="1"/>
  <c r="V94" i="4"/>
  <c r="U94" i="4" s="1"/>
  <c r="A91" i="7"/>
  <c r="H98" i="4"/>
  <c r="I98" i="4"/>
  <c r="X94" i="4"/>
  <c r="F94" i="7" l="1"/>
  <c r="W98" i="4"/>
  <c r="AD95" i="4"/>
  <c r="Z96" i="4" s="1"/>
  <c r="R94" i="4"/>
  <c r="S94" i="4" s="1"/>
  <c r="V95" i="4" s="1"/>
  <c r="C97" i="7"/>
  <c r="K99" i="4"/>
  <c r="H97" i="7"/>
  <c r="AK99" i="4"/>
  <c r="AI96" i="4"/>
  <c r="D99" i="4"/>
  <c r="B97" i="7"/>
  <c r="N99" i="4"/>
  <c r="B104" i="4" l="1"/>
  <c r="J103" i="7" s="1"/>
  <c r="L97" i="7"/>
  <c r="K97" i="7"/>
  <c r="T94" i="4"/>
  <c r="D93" i="7" s="1"/>
  <c r="W93" i="7" s="1"/>
  <c r="AB93" i="7" s="1"/>
  <c r="G94" i="7"/>
  <c r="O94" i="7" s="1"/>
  <c r="AG96" i="4"/>
  <c r="AH100" i="4" s="1"/>
  <c r="E93" i="7"/>
  <c r="E99" i="4"/>
  <c r="AA96" i="4"/>
  <c r="U95" i="4"/>
  <c r="W99" i="4"/>
  <c r="M99" i="4"/>
  <c r="J99" i="4"/>
  <c r="L103" i="4"/>
  <c r="Q97" i="7" l="1"/>
  <c r="U98" i="7" s="1"/>
  <c r="O95" i="4"/>
  <c r="P95" i="4" s="1"/>
  <c r="Y95" i="4"/>
  <c r="X95" i="4" s="1"/>
  <c r="N93" i="7"/>
  <c r="S93" i="7" s="1"/>
  <c r="M93" i="7"/>
  <c r="R93" i="7" s="1"/>
  <c r="V94" i="7" s="1"/>
  <c r="AF96" i="4"/>
  <c r="AC96" i="4" s="1"/>
  <c r="AD96" i="4" s="1"/>
  <c r="A92" i="7"/>
  <c r="G99" i="4"/>
  <c r="H99" i="4" s="1"/>
  <c r="AE96" i="4" l="1"/>
  <c r="Z97" i="4" s="1"/>
  <c r="C98" i="7"/>
  <c r="K100" i="4"/>
  <c r="AG97" i="4"/>
  <c r="G95" i="7"/>
  <c r="R95" i="4"/>
  <c r="S95" i="4" s="1"/>
  <c r="I99" i="4"/>
  <c r="D100" i="4" s="1"/>
  <c r="B105" i="4" s="1"/>
  <c r="J104" i="7" s="1"/>
  <c r="AJ97" i="4" l="1"/>
  <c r="F95" i="7"/>
  <c r="O95" i="7" s="1"/>
  <c r="E100" i="4"/>
  <c r="AA97" i="4"/>
  <c r="E94" i="7"/>
  <c r="V96" i="4"/>
  <c r="B98" i="7"/>
  <c r="N100" i="4"/>
  <c r="J100" i="4"/>
  <c r="L104" i="4"/>
  <c r="T95" i="4"/>
  <c r="AF97" i="4"/>
  <c r="AH101" i="4"/>
  <c r="AI97" i="4" l="1"/>
  <c r="AC97" i="4" s="1"/>
  <c r="AE97" i="4" s="1"/>
  <c r="F96" i="7" s="1"/>
  <c r="AL99" i="4"/>
  <c r="H98" i="7" s="1"/>
  <c r="AK100" i="4"/>
  <c r="L98" i="7"/>
  <c r="K98" i="7"/>
  <c r="U96" i="4"/>
  <c r="W100" i="4"/>
  <c r="D94" i="7"/>
  <c r="W94" i="7" s="1"/>
  <c r="AB94" i="7" s="1"/>
  <c r="Y96" i="4"/>
  <c r="O96" i="4"/>
  <c r="M100" i="4"/>
  <c r="Q98" i="7" l="1"/>
  <c r="U99" i="7" s="1"/>
  <c r="N94" i="7"/>
  <c r="S94" i="7" s="1"/>
  <c r="M94" i="7"/>
  <c r="R94" i="7" s="1"/>
  <c r="V95" i="7" s="1"/>
  <c r="AJ98" i="4"/>
  <c r="G100" i="4"/>
  <c r="H100" i="4" s="1"/>
  <c r="AD97" i="4"/>
  <c r="G96" i="7" s="1"/>
  <c r="O96" i="7" s="1"/>
  <c r="A93" i="7"/>
  <c r="P96" i="4"/>
  <c r="X96" i="4"/>
  <c r="AI98" i="4" l="1"/>
  <c r="AL100" i="4"/>
  <c r="H99" i="7" s="1"/>
  <c r="AK101" i="4"/>
  <c r="AG98" i="4"/>
  <c r="AH102" i="4" s="1"/>
  <c r="Z98" i="4"/>
  <c r="AA98" i="4" s="1"/>
  <c r="I100" i="4"/>
  <c r="D101" i="4" s="1"/>
  <c r="B106" i="4" s="1"/>
  <c r="J105" i="7" s="1"/>
  <c r="R96" i="4"/>
  <c r="T96" i="4" s="1"/>
  <c r="K101" i="4"/>
  <c r="C99" i="7"/>
  <c r="AF98" i="4" l="1"/>
  <c r="AC98" i="4" s="1"/>
  <c r="AE98" i="4" s="1"/>
  <c r="AJ99" i="4" s="1"/>
  <c r="AL101" i="4" s="1"/>
  <c r="B99" i="7"/>
  <c r="N101" i="4"/>
  <c r="M101" i="4" s="1"/>
  <c r="E101" i="4"/>
  <c r="D95" i="7"/>
  <c r="W95" i="7" s="1"/>
  <c r="AB95" i="7" s="1"/>
  <c r="Y97" i="4"/>
  <c r="J101" i="4"/>
  <c r="L105" i="4"/>
  <c r="S96" i="4"/>
  <c r="F97" i="7" l="1"/>
  <c r="AD98" i="4"/>
  <c r="G97" i="7" s="1"/>
  <c r="N95" i="7"/>
  <c r="S95" i="7" s="1"/>
  <c r="L99" i="7"/>
  <c r="K99" i="7"/>
  <c r="G101" i="4"/>
  <c r="I101" i="4" s="1"/>
  <c r="B100" i="7" s="1"/>
  <c r="V97" i="4"/>
  <c r="E95" i="7"/>
  <c r="A94" i="7" s="1"/>
  <c r="O97" i="4"/>
  <c r="H100" i="7"/>
  <c r="AK102" i="4"/>
  <c r="AI99" i="4"/>
  <c r="X97" i="4"/>
  <c r="O97" i="7" l="1"/>
  <c r="Q99" i="7"/>
  <c r="U100" i="7" s="1"/>
  <c r="Z99" i="4"/>
  <c r="AA99" i="4" s="1"/>
  <c r="AG99" i="4"/>
  <c r="AF99" i="4" s="1"/>
  <c r="M95" i="7"/>
  <c r="R95" i="7" s="1"/>
  <c r="V96" i="7" s="1"/>
  <c r="L100" i="7"/>
  <c r="N102" i="4"/>
  <c r="M102" i="4" s="1"/>
  <c r="H101" i="4"/>
  <c r="K102" i="4" s="1"/>
  <c r="U97" i="4"/>
  <c r="W101" i="4"/>
  <c r="P97" i="4"/>
  <c r="AC99" i="4" l="1"/>
  <c r="AE99" i="4" s="1"/>
  <c r="F98" i="7" s="1"/>
  <c r="AH103" i="4"/>
  <c r="D102" i="4"/>
  <c r="E102" i="4" s="1"/>
  <c r="C100" i="7"/>
  <c r="R97" i="4"/>
  <c r="S97" i="4" s="1"/>
  <c r="J102" i="4"/>
  <c r="L106" i="4"/>
  <c r="AD99" i="4" l="1"/>
  <c r="G98" i="7" s="1"/>
  <c r="O98" i="7" s="1"/>
  <c r="B107" i="4"/>
  <c r="J106" i="7" s="1"/>
  <c r="K100" i="7"/>
  <c r="T97" i="4"/>
  <c r="Y98" i="4" s="1"/>
  <c r="AJ100" i="4"/>
  <c r="G102" i="4"/>
  <c r="I102" i="4" s="1"/>
  <c r="B101" i="7" s="1"/>
  <c r="E96" i="7"/>
  <c r="V98" i="4"/>
  <c r="Z100" i="4" l="1"/>
  <c r="AA100" i="4" s="1"/>
  <c r="AG100" i="4"/>
  <c r="AH104" i="4" s="1"/>
  <c r="AL102" i="4"/>
  <c r="H101" i="7" s="1"/>
  <c r="AI100" i="4"/>
  <c r="Q100" i="7"/>
  <c r="U101" i="7" s="1"/>
  <c r="L101" i="7"/>
  <c r="D96" i="7"/>
  <c r="H102" i="4"/>
  <c r="K103" i="4" s="1"/>
  <c r="AK103" i="4"/>
  <c r="O98" i="4"/>
  <c r="P98" i="4" s="1"/>
  <c r="N103" i="4"/>
  <c r="X98" i="4"/>
  <c r="U98" i="4"/>
  <c r="W102" i="4"/>
  <c r="A95" i="7" l="1"/>
  <c r="W96" i="7"/>
  <c r="AB96" i="7" s="1"/>
  <c r="AF100" i="4"/>
  <c r="AC100" i="4" s="1"/>
  <c r="AE100" i="4" s="1"/>
  <c r="D103" i="4"/>
  <c r="E103" i="4" s="1"/>
  <c r="C101" i="7"/>
  <c r="N96" i="7"/>
  <c r="S96" i="7" s="1"/>
  <c r="M96" i="7"/>
  <c r="R96" i="7" s="1"/>
  <c r="V97" i="7" s="1"/>
  <c r="M103" i="4"/>
  <c r="R98" i="4"/>
  <c r="T98" i="4" s="1"/>
  <c r="D97" i="7" s="1"/>
  <c r="J103" i="4"/>
  <c r="L107" i="4"/>
  <c r="W97" i="7" l="1"/>
  <c r="AB97" i="7" s="1"/>
  <c r="B108" i="4"/>
  <c r="J107" i="7" s="1"/>
  <c r="K101" i="7"/>
  <c r="S98" i="4"/>
  <c r="O99" i="4" s="1"/>
  <c r="N97" i="7"/>
  <c r="S97" i="7" s="1"/>
  <c r="Y99" i="4"/>
  <c r="X99" i="4" s="1"/>
  <c r="AD100" i="4"/>
  <c r="G99" i="7" s="1"/>
  <c r="F99" i="7"/>
  <c r="AJ101" i="4"/>
  <c r="AL103" i="4" s="1"/>
  <c r="G103" i="4"/>
  <c r="H103" i="4" s="1"/>
  <c r="Q101" i="7" l="1"/>
  <c r="U102" i="7" s="1"/>
  <c r="O99" i="7"/>
  <c r="E97" i="7"/>
  <c r="V99" i="4"/>
  <c r="W103" i="4" s="1"/>
  <c r="AG101" i="4"/>
  <c r="AH105" i="4" s="1"/>
  <c r="Z101" i="4"/>
  <c r="AA101" i="4" s="1"/>
  <c r="I103" i="4"/>
  <c r="B102" i="7" s="1"/>
  <c r="H102" i="7"/>
  <c r="AK104" i="4"/>
  <c r="AI101" i="4"/>
  <c r="P99" i="4"/>
  <c r="C102" i="7"/>
  <c r="K104" i="4"/>
  <c r="A96" i="7" l="1"/>
  <c r="U99" i="4"/>
  <c r="R99" i="4" s="1"/>
  <c r="S99" i="4" s="1"/>
  <c r="V100" i="4" s="1"/>
  <c r="U100" i="4" s="1"/>
  <c r="M97" i="7"/>
  <c r="R97" i="7" s="1"/>
  <c r="V98" i="7" s="1"/>
  <c r="AF101" i="4"/>
  <c r="AC101" i="4" s="1"/>
  <c r="AD101" i="4" s="1"/>
  <c r="L102" i="7"/>
  <c r="K102" i="7"/>
  <c r="D104" i="4"/>
  <c r="N104" i="4"/>
  <c r="M104" i="4" s="1"/>
  <c r="J104" i="4"/>
  <c r="L108" i="4"/>
  <c r="B109" i="4" l="1"/>
  <c r="J108" i="7" s="1"/>
  <c r="Q102" i="7"/>
  <c r="U103" i="7" s="1"/>
  <c r="E104" i="4"/>
  <c r="G104" i="4" s="1"/>
  <c r="I104" i="4" s="1"/>
  <c r="T99" i="4"/>
  <c r="O100" i="4" s="1"/>
  <c r="W104" i="4"/>
  <c r="E98" i="7"/>
  <c r="G100" i="7"/>
  <c r="AG102" i="4"/>
  <c r="AE101" i="4"/>
  <c r="Z102" i="4" s="1"/>
  <c r="Y100" i="4" l="1"/>
  <c r="X100" i="4" s="1"/>
  <c r="D98" i="7"/>
  <c r="H104" i="4"/>
  <c r="C103" i="7" s="1"/>
  <c r="F100" i="7"/>
  <c r="O100" i="7" s="1"/>
  <c r="AJ102" i="4"/>
  <c r="AL104" i="4" s="1"/>
  <c r="AH106" i="4"/>
  <c r="AF102" i="4"/>
  <c r="P100" i="4"/>
  <c r="N105" i="4"/>
  <c r="B103" i="7"/>
  <c r="A97" i="7" l="1"/>
  <c r="W98" i="7"/>
  <c r="AB98" i="7" s="1"/>
  <c r="AA102" i="4"/>
  <c r="N98" i="7"/>
  <c r="S98" i="7" s="1"/>
  <c r="M98" i="7"/>
  <c r="R98" i="7" s="1"/>
  <c r="V99" i="7" s="1"/>
  <c r="L103" i="7"/>
  <c r="K103" i="7"/>
  <c r="K105" i="4"/>
  <c r="L109" i="4" s="1"/>
  <c r="D105" i="4"/>
  <c r="R100" i="4"/>
  <c r="T100" i="4" s="1"/>
  <c r="AK105" i="4"/>
  <c r="AI102" i="4"/>
  <c r="H103" i="7"/>
  <c r="M105" i="4"/>
  <c r="AC102" i="4" l="1"/>
  <c r="AE102" i="4" s="1"/>
  <c r="B110" i="4"/>
  <c r="J109" i="7" s="1"/>
  <c r="Q103" i="7"/>
  <c r="U104" i="7" s="1"/>
  <c r="J105" i="4"/>
  <c r="E105" i="4"/>
  <c r="D99" i="7"/>
  <c r="W99" i="7" s="1"/>
  <c r="AB99" i="7" s="1"/>
  <c r="Y101" i="4"/>
  <c r="S100" i="4"/>
  <c r="AD102" i="4" l="1"/>
  <c r="AG103" i="4" s="1"/>
  <c r="N99" i="7"/>
  <c r="S99" i="7" s="1"/>
  <c r="G105" i="4"/>
  <c r="H105" i="4" s="1"/>
  <c r="C104" i="7" s="1"/>
  <c r="X101" i="4"/>
  <c r="E99" i="7"/>
  <c r="V101" i="4"/>
  <c r="O101" i="4"/>
  <c r="F101" i="7"/>
  <c r="AJ103" i="4"/>
  <c r="AL105" i="4" s="1"/>
  <c r="G101" i="7" l="1"/>
  <c r="O101" i="7" s="1"/>
  <c r="Z103" i="4"/>
  <c r="AA103" i="4" s="1"/>
  <c r="K106" i="4"/>
  <c r="L110" i="4" s="1"/>
  <c r="M99" i="7"/>
  <c r="R99" i="7" s="1"/>
  <c r="V100" i="7" s="1"/>
  <c r="I105" i="4"/>
  <c r="N106" i="4" s="1"/>
  <c r="M106" i="4" s="1"/>
  <c r="P101" i="4"/>
  <c r="A98" i="7"/>
  <c r="U101" i="4"/>
  <c r="W105" i="4"/>
  <c r="AK106" i="4"/>
  <c r="H104" i="7"/>
  <c r="AI103" i="4"/>
  <c r="AF103" i="4"/>
  <c r="AH107" i="4"/>
  <c r="J106" i="4" l="1"/>
  <c r="B104" i="7"/>
  <c r="D106" i="4"/>
  <c r="E106" i="4" s="1"/>
  <c r="AC103" i="4"/>
  <c r="AD103" i="4" s="1"/>
  <c r="AG104" i="4" s="1"/>
  <c r="AH108" i="4" s="1"/>
  <c r="R101" i="4"/>
  <c r="S101" i="4" s="1"/>
  <c r="G106" i="4" l="1"/>
  <c r="H106" i="4" s="1"/>
  <c r="C105" i="7" s="1"/>
  <c r="B111" i="4"/>
  <c r="J110" i="7" s="1"/>
  <c r="L104" i="7"/>
  <c r="K104" i="7"/>
  <c r="AF104" i="4"/>
  <c r="AE103" i="4"/>
  <c r="AJ104" i="4" s="1"/>
  <c r="AL106" i="4" s="1"/>
  <c r="G102" i="7"/>
  <c r="T101" i="4"/>
  <c r="E100" i="7"/>
  <c r="V102" i="4"/>
  <c r="I106" i="4" l="1"/>
  <c r="D107" i="4" s="1"/>
  <c r="B112" i="4" s="1"/>
  <c r="J111" i="7" s="1"/>
  <c r="K107" i="4"/>
  <c r="L111" i="4" s="1"/>
  <c r="Q104" i="7"/>
  <c r="U105" i="7" s="1"/>
  <c r="Z104" i="4"/>
  <c r="F102" i="7"/>
  <c r="O102" i="7" s="1"/>
  <c r="U102" i="4"/>
  <c r="W106" i="4"/>
  <c r="O102" i="4"/>
  <c r="D100" i="7"/>
  <c r="W100" i="7" s="1"/>
  <c r="AB100" i="7" s="1"/>
  <c r="Y102" i="4"/>
  <c r="AK107" i="4"/>
  <c r="H105" i="7"/>
  <c r="AI104" i="4"/>
  <c r="J107" i="4" l="1"/>
  <c r="E107" i="4"/>
  <c r="N107" i="4"/>
  <c r="M107" i="4" s="1"/>
  <c r="B105" i="7"/>
  <c r="L105" i="7" s="1"/>
  <c r="N100" i="7"/>
  <c r="S100" i="7" s="1"/>
  <c r="M100" i="7"/>
  <c r="R100" i="7" s="1"/>
  <c r="V101" i="7" s="1"/>
  <c r="P102" i="4"/>
  <c r="X102" i="4"/>
  <c r="AA104" i="4"/>
  <c r="A99" i="7"/>
  <c r="K105" i="7" l="1"/>
  <c r="Q105" i="7" s="1"/>
  <c r="U106" i="7" s="1"/>
  <c r="AC104" i="4"/>
  <c r="AE104" i="4" s="1"/>
  <c r="R102" i="4"/>
  <c r="T102" i="4" s="1"/>
  <c r="G107" i="4"/>
  <c r="S102" i="4" l="1"/>
  <c r="V103" i="4" s="1"/>
  <c r="F103" i="7"/>
  <c r="AJ105" i="4"/>
  <c r="AL107" i="4" s="1"/>
  <c r="D101" i="7"/>
  <c r="W101" i="7" s="1"/>
  <c r="AB101" i="7" s="1"/>
  <c r="Y103" i="4"/>
  <c r="I107" i="4"/>
  <c r="H107" i="4"/>
  <c r="AD104" i="4"/>
  <c r="N101" i="7" l="1"/>
  <c r="S101" i="7" s="1"/>
  <c r="O103" i="4"/>
  <c r="P103" i="4" s="1"/>
  <c r="E101" i="7"/>
  <c r="M101" i="7" s="1"/>
  <c r="X103" i="4"/>
  <c r="G103" i="7"/>
  <c r="O103" i="7" s="1"/>
  <c r="AG105" i="4"/>
  <c r="Z105" i="4"/>
  <c r="C106" i="7"/>
  <c r="D108" i="4"/>
  <c r="K108" i="4"/>
  <c r="H106" i="7"/>
  <c r="AK108" i="4"/>
  <c r="AI105" i="4"/>
  <c r="B106" i="7"/>
  <c r="N108" i="4"/>
  <c r="U103" i="4"/>
  <c r="W107" i="4"/>
  <c r="B113" i="4" l="1"/>
  <c r="J112" i="7" s="1"/>
  <c r="A100" i="7"/>
  <c r="L106" i="7"/>
  <c r="K106" i="7"/>
  <c r="R101" i="7"/>
  <c r="V102" i="7" s="1"/>
  <c r="M108" i="4"/>
  <c r="E108" i="4"/>
  <c r="AH109" i="4"/>
  <c r="AF105" i="4"/>
  <c r="AA105" i="4"/>
  <c r="R103" i="4"/>
  <c r="S103" i="4" s="1"/>
  <c r="J108" i="4"/>
  <c r="L112" i="4"/>
  <c r="Q106" i="7" l="1"/>
  <c r="U107" i="7" s="1"/>
  <c r="AC105" i="4"/>
  <c r="AD105" i="4" s="1"/>
  <c r="AG106" i="4" s="1"/>
  <c r="AH110" i="4" s="1"/>
  <c r="T103" i="4"/>
  <c r="O104" i="4" s="1"/>
  <c r="G108" i="4"/>
  <c r="I108" i="4" s="1"/>
  <c r="E102" i="7"/>
  <c r="V104" i="4"/>
  <c r="AF106" i="4" l="1"/>
  <c r="Y104" i="4"/>
  <c r="X104" i="4" s="1"/>
  <c r="AE105" i="4"/>
  <c r="AJ106" i="4" s="1"/>
  <c r="AL108" i="4" s="1"/>
  <c r="D102" i="7"/>
  <c r="G104" i="7"/>
  <c r="H108" i="4"/>
  <c r="K109" i="4" s="1"/>
  <c r="P104" i="4"/>
  <c r="U104" i="4"/>
  <c r="W108" i="4"/>
  <c r="B107" i="7"/>
  <c r="N109" i="4"/>
  <c r="M102" i="7" l="1"/>
  <c r="R102" i="7" s="1"/>
  <c r="V103" i="7" s="1"/>
  <c r="W102" i="7"/>
  <c r="AB102" i="7" s="1"/>
  <c r="L107" i="7"/>
  <c r="F104" i="7"/>
  <c r="O104" i="7" s="1"/>
  <c r="Z106" i="4"/>
  <c r="AA106" i="4" s="1"/>
  <c r="N102" i="7"/>
  <c r="S102" i="7" s="1"/>
  <c r="C107" i="7"/>
  <c r="D109" i="4"/>
  <c r="A101" i="7"/>
  <c r="M109" i="4"/>
  <c r="R104" i="4"/>
  <c r="T104" i="4" s="1"/>
  <c r="J109" i="4"/>
  <c r="L113" i="4"/>
  <c r="H107" i="7"/>
  <c r="AK109" i="4"/>
  <c r="AI106" i="4"/>
  <c r="AC106" i="4" l="1"/>
  <c r="AD106" i="4" s="1"/>
  <c r="G105" i="7" s="1"/>
  <c r="B114" i="4"/>
  <c r="J113" i="7" s="1"/>
  <c r="K107" i="7"/>
  <c r="E109" i="4"/>
  <c r="G109" i="4" s="1"/>
  <c r="H109" i="4" s="1"/>
  <c r="S104" i="4"/>
  <c r="V105" i="4" s="1"/>
  <c r="D103" i="7"/>
  <c r="W103" i="7" s="1"/>
  <c r="AB103" i="7" s="1"/>
  <c r="Y105" i="4"/>
  <c r="AG107" i="4" l="1"/>
  <c r="AF107" i="4" s="1"/>
  <c r="AE106" i="4"/>
  <c r="Z107" i="4" s="1"/>
  <c r="AA107" i="4" s="1"/>
  <c r="Q107" i="7"/>
  <c r="U108" i="7" s="1"/>
  <c r="N103" i="7"/>
  <c r="S103" i="7" s="1"/>
  <c r="E103" i="7"/>
  <c r="O105" i="4"/>
  <c r="P105" i="4" s="1"/>
  <c r="C108" i="7"/>
  <c r="K110" i="4"/>
  <c r="I109" i="4"/>
  <c r="D110" i="4" s="1"/>
  <c r="B115" i="4" s="1"/>
  <c r="J114" i="7" s="1"/>
  <c r="U105" i="4"/>
  <c r="W109" i="4"/>
  <c r="X105" i="4"/>
  <c r="AH111" i="4" l="1"/>
  <c r="AJ107" i="4"/>
  <c r="AL109" i="4" s="1"/>
  <c r="H108" i="7" s="1"/>
  <c r="F105" i="7"/>
  <c r="O105" i="7" s="1"/>
  <c r="M103" i="7"/>
  <c r="R103" i="7" s="1"/>
  <c r="V104" i="7" s="1"/>
  <c r="A102" i="7"/>
  <c r="E110" i="4"/>
  <c r="R105" i="4"/>
  <c r="S105" i="4" s="1"/>
  <c r="B108" i="7"/>
  <c r="N110" i="4"/>
  <c r="J110" i="4"/>
  <c r="L114" i="4"/>
  <c r="AI107" i="4" l="1"/>
  <c r="AC107" i="4" s="1"/>
  <c r="AE107" i="4" s="1"/>
  <c r="AJ108" i="4" s="1"/>
  <c r="AK110" i="4"/>
  <c r="L108" i="7"/>
  <c r="K108" i="7"/>
  <c r="E104" i="7"/>
  <c r="V106" i="4"/>
  <c r="T105" i="4"/>
  <c r="M110" i="4"/>
  <c r="F106" i="7" l="1"/>
  <c r="AD107" i="4"/>
  <c r="G106" i="7" s="1"/>
  <c r="AL110" i="4"/>
  <c r="H109" i="7" s="1"/>
  <c r="Q108" i="7"/>
  <c r="U109" i="7" s="1"/>
  <c r="AI108" i="4"/>
  <c r="AK111" i="4"/>
  <c r="U106" i="4"/>
  <c r="W110" i="4"/>
  <c r="D104" i="7"/>
  <c r="W104" i="7" s="1"/>
  <c r="AB104" i="7" s="1"/>
  <c r="Y106" i="4"/>
  <c r="O106" i="4"/>
  <c r="G110" i="4"/>
  <c r="Z108" i="4" l="1"/>
  <c r="AG108" i="4"/>
  <c r="AF108" i="4" s="1"/>
  <c r="O106" i="7"/>
  <c r="N104" i="7"/>
  <c r="S104" i="7" s="1"/>
  <c r="M104" i="7"/>
  <c r="R104" i="7" s="1"/>
  <c r="V105" i="7" s="1"/>
  <c r="P106" i="4"/>
  <c r="X106" i="4"/>
  <c r="AA108" i="4"/>
  <c r="A103" i="7"/>
  <c r="I110" i="4"/>
  <c r="H110" i="4"/>
  <c r="AH112" i="4" l="1"/>
  <c r="AC108" i="4"/>
  <c r="AE108" i="4" s="1"/>
  <c r="F107" i="7" s="1"/>
  <c r="B109" i="7"/>
  <c r="N111" i="4"/>
  <c r="R106" i="4"/>
  <c r="T106" i="4" s="1"/>
  <c r="D111" i="4"/>
  <c r="C109" i="7"/>
  <c r="K111" i="4"/>
  <c r="B116" i="4" l="1"/>
  <c r="J115" i="7" s="1"/>
  <c r="AJ109" i="4"/>
  <c r="AD108" i="4"/>
  <c r="Z109" i="4" s="1"/>
  <c r="L109" i="7"/>
  <c r="K109" i="7"/>
  <c r="S106" i="4"/>
  <c r="O107" i="4" s="1"/>
  <c r="J111" i="4"/>
  <c r="L115" i="4"/>
  <c r="Y107" i="4"/>
  <c r="D105" i="7"/>
  <c r="W105" i="7" s="1"/>
  <c r="AB105" i="7" s="1"/>
  <c r="M111" i="4"/>
  <c r="E111" i="4"/>
  <c r="G107" i="7" l="1"/>
  <c r="O107" i="7" s="1"/>
  <c r="AL111" i="4"/>
  <c r="H110" i="7" s="1"/>
  <c r="AI109" i="4"/>
  <c r="AK112" i="4"/>
  <c r="Q109" i="7"/>
  <c r="U110" i="7" s="1"/>
  <c r="E105" i="7"/>
  <c r="A104" i="7" s="1"/>
  <c r="AG109" i="4"/>
  <c r="AF109" i="4" s="1"/>
  <c r="N105" i="7"/>
  <c r="S105" i="7" s="1"/>
  <c r="V107" i="4"/>
  <c r="U107" i="4" s="1"/>
  <c r="X107" i="4"/>
  <c r="AA109" i="4"/>
  <c r="P107" i="4"/>
  <c r="G111" i="4"/>
  <c r="H111" i="4" s="1"/>
  <c r="AH113" i="4" l="1"/>
  <c r="M105" i="7"/>
  <c r="R105" i="7" s="1"/>
  <c r="V106" i="7" s="1"/>
  <c r="W111" i="4"/>
  <c r="R107" i="4"/>
  <c r="S107" i="4" s="1"/>
  <c r="E106" i="7" s="1"/>
  <c r="I111" i="4"/>
  <c r="D112" i="4" s="1"/>
  <c r="AC109" i="4"/>
  <c r="AE109" i="4" s="1"/>
  <c r="AJ110" i="4" s="1"/>
  <c r="AL112" i="4" s="1"/>
  <c r="C110" i="7"/>
  <c r="K112" i="4"/>
  <c r="B117" i="4" l="1"/>
  <c r="J116" i="7" s="1"/>
  <c r="V108" i="4"/>
  <c r="U108" i="4" s="1"/>
  <c r="N112" i="4"/>
  <c r="M112" i="4" s="1"/>
  <c r="T107" i="4"/>
  <c r="D106" i="7" s="1"/>
  <c r="W106" i="7" s="1"/>
  <c r="AB106" i="7" s="1"/>
  <c r="B110" i="7"/>
  <c r="F108" i="7"/>
  <c r="AD109" i="4"/>
  <c r="AG110" i="4" s="1"/>
  <c r="J112" i="4"/>
  <c r="L116" i="4"/>
  <c r="E112" i="4"/>
  <c r="AI110" i="4"/>
  <c r="AK113" i="4"/>
  <c r="H111" i="7"/>
  <c r="W112" i="4" l="1"/>
  <c r="N106" i="7"/>
  <c r="S106" i="7" s="1"/>
  <c r="M106" i="7"/>
  <c r="R106" i="7" s="1"/>
  <c r="V107" i="7" s="1"/>
  <c r="L110" i="7"/>
  <c r="K110" i="7"/>
  <c r="Y108" i="4"/>
  <c r="X108" i="4" s="1"/>
  <c r="O108" i="4"/>
  <c r="P108" i="4" s="1"/>
  <c r="Z110" i="4"/>
  <c r="G108" i="7"/>
  <c r="O108" i="7" s="1"/>
  <c r="G112" i="4"/>
  <c r="I112" i="4" s="1"/>
  <c r="A105" i="7"/>
  <c r="AF110" i="4"/>
  <c r="AH114" i="4"/>
  <c r="Q110" i="7" l="1"/>
  <c r="U111" i="7" s="1"/>
  <c r="AA110" i="4"/>
  <c r="AC110" i="4" s="1"/>
  <c r="AD110" i="4" s="1"/>
  <c r="R108" i="4"/>
  <c r="T108" i="4" s="1"/>
  <c r="D107" i="7" s="1"/>
  <c r="W107" i="7" s="1"/>
  <c r="AB107" i="7" s="1"/>
  <c r="H112" i="4"/>
  <c r="N113" i="4"/>
  <c r="B111" i="7"/>
  <c r="N107" i="7" l="1"/>
  <c r="S107" i="7" s="1"/>
  <c r="L111" i="7"/>
  <c r="S108" i="4"/>
  <c r="E107" i="7" s="1"/>
  <c r="AE110" i="4"/>
  <c r="AJ111" i="4" s="1"/>
  <c r="AL113" i="4" s="1"/>
  <c r="Y109" i="4"/>
  <c r="X109" i="4" s="1"/>
  <c r="G109" i="7"/>
  <c r="AG111" i="4"/>
  <c r="M113" i="4"/>
  <c r="K113" i="4"/>
  <c r="C111" i="7"/>
  <c r="D113" i="4"/>
  <c r="B118" i="4" l="1"/>
  <c r="J117" i="7" s="1"/>
  <c r="O109" i="4"/>
  <c r="P109" i="4" s="1"/>
  <c r="V109" i="4"/>
  <c r="U109" i="4" s="1"/>
  <c r="M107" i="7"/>
  <c r="R107" i="7" s="1"/>
  <c r="V108" i="7" s="1"/>
  <c r="K111" i="7"/>
  <c r="Z111" i="4"/>
  <c r="AA111" i="4" s="1"/>
  <c r="F109" i="7"/>
  <c r="O109" i="7" s="1"/>
  <c r="AH115" i="4"/>
  <c r="AF111" i="4"/>
  <c r="A106" i="7"/>
  <c r="E113" i="4"/>
  <c r="H112" i="7"/>
  <c r="AI111" i="4"/>
  <c r="AK114" i="4"/>
  <c r="J113" i="4"/>
  <c r="L117" i="4"/>
  <c r="Q111" i="7" l="1"/>
  <c r="U112" i="7" s="1"/>
  <c r="W113" i="4"/>
  <c r="AC111" i="4"/>
  <c r="AD111" i="4" s="1"/>
  <c r="G110" i="7" s="1"/>
  <c r="G113" i="4"/>
  <c r="I113" i="4" s="1"/>
  <c r="R109" i="4"/>
  <c r="T109" i="4" s="1"/>
  <c r="AE111" i="4" l="1"/>
  <c r="Z112" i="4" s="1"/>
  <c r="AG112" i="4"/>
  <c r="AF112" i="4" s="1"/>
  <c r="S109" i="4"/>
  <c r="O110" i="4" s="1"/>
  <c r="H113" i="4"/>
  <c r="K114" i="4" s="1"/>
  <c r="B112" i="7"/>
  <c r="N114" i="4"/>
  <c r="D108" i="7"/>
  <c r="W108" i="7" s="1"/>
  <c r="AB108" i="7" s="1"/>
  <c r="Y110" i="4"/>
  <c r="AH116" i="4" l="1"/>
  <c r="F110" i="7"/>
  <c r="O110" i="7" s="1"/>
  <c r="N108" i="7"/>
  <c r="S108" i="7" s="1"/>
  <c r="L112" i="7"/>
  <c r="AJ112" i="4"/>
  <c r="E108" i="7"/>
  <c r="V110" i="4"/>
  <c r="U110" i="4" s="1"/>
  <c r="C112" i="7"/>
  <c r="D114" i="4"/>
  <c r="P110" i="4"/>
  <c r="J114" i="4"/>
  <c r="L118" i="4"/>
  <c r="M114" i="4"/>
  <c r="X110" i="4"/>
  <c r="AA112" i="4"/>
  <c r="AL114" i="4" l="1"/>
  <c r="H113" i="7" s="1"/>
  <c r="B119" i="4"/>
  <c r="J118" i="7" s="1"/>
  <c r="AI112" i="4"/>
  <c r="AC112" i="4" s="1"/>
  <c r="AE112" i="4" s="1"/>
  <c r="AK115" i="4"/>
  <c r="E114" i="4"/>
  <c r="G114" i="4" s="1"/>
  <c r="M108" i="7"/>
  <c r="R108" i="7" s="1"/>
  <c r="V109" i="7" s="1"/>
  <c r="K112" i="7"/>
  <c r="A107" i="7"/>
  <c r="W114" i="4"/>
  <c r="R110" i="4"/>
  <c r="T110" i="4" s="1"/>
  <c r="Q112" i="7" l="1"/>
  <c r="U113" i="7" s="1"/>
  <c r="H114" i="4"/>
  <c r="I114" i="4"/>
  <c r="S110" i="4"/>
  <c r="F111" i="7"/>
  <c r="AJ113" i="4"/>
  <c r="AL115" i="4" s="1"/>
  <c r="D109" i="7"/>
  <c r="W109" i="7" s="1"/>
  <c r="AB109" i="7" s="1"/>
  <c r="Y111" i="4"/>
  <c r="AD112" i="4"/>
  <c r="N109" i="7" l="1"/>
  <c r="S109" i="7" s="1"/>
  <c r="G111" i="7"/>
  <c r="O111" i="7" s="1"/>
  <c r="Z113" i="4"/>
  <c r="AA113" i="4" s="1"/>
  <c r="AG113" i="4"/>
  <c r="X111" i="4"/>
  <c r="E109" i="7"/>
  <c r="M109" i="7" s="1"/>
  <c r="V111" i="4"/>
  <c r="O111" i="4"/>
  <c r="D115" i="4"/>
  <c r="B113" i="7"/>
  <c r="N115" i="4"/>
  <c r="AI113" i="4"/>
  <c r="H114" i="7"/>
  <c r="AK116" i="4"/>
  <c r="C113" i="7"/>
  <c r="K115" i="4"/>
  <c r="B120" i="4" l="1"/>
  <c r="J119" i="7" s="1"/>
  <c r="L113" i="7"/>
  <c r="K113" i="7"/>
  <c r="R109" i="7"/>
  <c r="V110" i="7" s="1"/>
  <c r="J115" i="4"/>
  <c r="L119" i="4"/>
  <c r="E115" i="4"/>
  <c r="A108" i="7"/>
  <c r="P111" i="4"/>
  <c r="AH117" i="4"/>
  <c r="AF113" i="4"/>
  <c r="AC113" i="4" s="1"/>
  <c r="AE113" i="4" s="1"/>
  <c r="M115" i="4"/>
  <c r="U111" i="4"/>
  <c r="W115" i="4"/>
  <c r="Q113" i="7" l="1"/>
  <c r="U114" i="7" s="1"/>
  <c r="R111" i="4"/>
  <c r="T111" i="4" s="1"/>
  <c r="G115" i="4"/>
  <c r="I115" i="4" s="1"/>
  <c r="F112" i="7"/>
  <c r="AJ114" i="4"/>
  <c r="AL116" i="4" s="1"/>
  <c r="AD113" i="4"/>
  <c r="H115" i="4" l="1"/>
  <c r="D116" i="4" s="1"/>
  <c r="S111" i="4"/>
  <c r="O112" i="4" s="1"/>
  <c r="G112" i="7"/>
  <c r="O112" i="7" s="1"/>
  <c r="AG114" i="4"/>
  <c r="Z114" i="4"/>
  <c r="B114" i="7"/>
  <c r="N116" i="4"/>
  <c r="AK117" i="4"/>
  <c r="H115" i="7"/>
  <c r="AI114" i="4"/>
  <c r="D110" i="7"/>
  <c r="W110" i="7" s="1"/>
  <c r="AB110" i="7" s="1"/>
  <c r="Y112" i="4"/>
  <c r="B121" i="4" l="1"/>
  <c r="J120" i="7" s="1"/>
  <c r="N110" i="7"/>
  <c r="S110" i="7" s="1"/>
  <c r="L114" i="7"/>
  <c r="C114" i="7"/>
  <c r="K114" i="7" s="1"/>
  <c r="Q114" i="7" s="1"/>
  <c r="U115" i="7" s="1"/>
  <c r="K116" i="4"/>
  <c r="J116" i="4" s="1"/>
  <c r="V112" i="4"/>
  <c r="W116" i="4" s="1"/>
  <c r="E110" i="7"/>
  <c r="M110" i="7" s="1"/>
  <c r="M116" i="4"/>
  <c r="AH118" i="4"/>
  <c r="AF114" i="4"/>
  <c r="X112" i="4"/>
  <c r="AA114" i="4"/>
  <c r="P112" i="4"/>
  <c r="E116" i="4"/>
  <c r="U112" i="4" l="1"/>
  <c r="R112" i="4" s="1"/>
  <c r="S112" i="4" s="1"/>
  <c r="L120" i="4"/>
  <c r="A109" i="7"/>
  <c r="R110" i="7"/>
  <c r="V111" i="7" s="1"/>
  <c r="G116" i="4"/>
  <c r="I116" i="4" s="1"/>
  <c r="AC114" i="4"/>
  <c r="AD114" i="4" s="1"/>
  <c r="AE114" i="4" l="1"/>
  <c r="F113" i="7" s="1"/>
  <c r="T112" i="4"/>
  <c r="G113" i="7"/>
  <c r="AG115" i="4"/>
  <c r="H116" i="4"/>
  <c r="E111" i="7"/>
  <c r="V113" i="4"/>
  <c r="B115" i="7"/>
  <c r="N117" i="4"/>
  <c r="L115" i="7" l="1"/>
  <c r="O113" i="7"/>
  <c r="AJ115" i="4"/>
  <c r="Z115" i="4"/>
  <c r="AH119" i="4"/>
  <c r="AF115" i="4"/>
  <c r="U113" i="4"/>
  <c r="W117" i="4"/>
  <c r="C115" i="7"/>
  <c r="K115" i="7" s="1"/>
  <c r="Q115" i="7" s="1"/>
  <c r="U116" i="7" s="1"/>
  <c r="K117" i="4"/>
  <c r="D117" i="4"/>
  <c r="O113" i="4"/>
  <c r="D111" i="7"/>
  <c r="W111" i="7" s="1"/>
  <c r="AB111" i="7" s="1"/>
  <c r="Y113" i="4"/>
  <c r="M117" i="4"/>
  <c r="AI115" i="4" l="1"/>
  <c r="AL117" i="4"/>
  <c r="H116" i="7" s="1"/>
  <c r="AK118" i="4"/>
  <c r="B122" i="4"/>
  <c r="J121" i="7" s="1"/>
  <c r="N111" i="7"/>
  <c r="S111" i="7" s="1"/>
  <c r="M111" i="7"/>
  <c r="R111" i="7" s="1"/>
  <c r="V112" i="7" s="1"/>
  <c r="AA115" i="4"/>
  <c r="E117" i="4"/>
  <c r="X113" i="4"/>
  <c r="J117" i="4"/>
  <c r="L121" i="4"/>
  <c r="A110" i="7"/>
  <c r="P113" i="4"/>
  <c r="AC115" i="4" l="1"/>
  <c r="AD115" i="4" s="1"/>
  <c r="G114" i="7" s="1"/>
  <c r="R113" i="4"/>
  <c r="S113" i="4" s="1"/>
  <c r="V114" i="4" s="1"/>
  <c r="G117" i="4"/>
  <c r="I117" i="4" s="1"/>
  <c r="AG116" i="4" l="1"/>
  <c r="AH120" i="4" s="1"/>
  <c r="AE115" i="4"/>
  <c r="Z116" i="4" s="1"/>
  <c r="H117" i="4"/>
  <c r="K118" i="4" s="1"/>
  <c r="T113" i="4"/>
  <c r="Y114" i="4" s="1"/>
  <c r="E112" i="7"/>
  <c r="U114" i="4"/>
  <c r="W118" i="4"/>
  <c r="B116" i="7"/>
  <c r="N118" i="4"/>
  <c r="F114" i="7"/>
  <c r="O114" i="7" s="1"/>
  <c r="AF116" i="4" l="1"/>
  <c r="AJ116" i="4"/>
  <c r="AL118" i="4" s="1"/>
  <c r="H117" i="7" s="1"/>
  <c r="D118" i="4"/>
  <c r="B123" i="4" s="1"/>
  <c r="J122" i="7" s="1"/>
  <c r="O114" i="4"/>
  <c r="P114" i="4" s="1"/>
  <c r="C116" i="7"/>
  <c r="K116" i="7" s="1"/>
  <c r="L116" i="7"/>
  <c r="D112" i="7"/>
  <c r="W112" i="7" s="1"/>
  <c r="AB112" i="7" s="1"/>
  <c r="X114" i="4"/>
  <c r="AA116" i="4"/>
  <c r="M118" i="4"/>
  <c r="J118" i="4"/>
  <c r="L122" i="4"/>
  <c r="AK119" i="4" l="1"/>
  <c r="AI116" i="4"/>
  <c r="AC116" i="4" s="1"/>
  <c r="AD116" i="4" s="1"/>
  <c r="G115" i="7" s="1"/>
  <c r="E118" i="4"/>
  <c r="G118" i="4" s="1"/>
  <c r="I118" i="4" s="1"/>
  <c r="Q116" i="7"/>
  <c r="U117" i="7" s="1"/>
  <c r="N112" i="7"/>
  <c r="S112" i="7" s="1"/>
  <c r="M112" i="7"/>
  <c r="R112" i="7" s="1"/>
  <c r="V113" i="7" s="1"/>
  <c r="A111" i="7"/>
  <c r="R114" i="4"/>
  <c r="T114" i="4" s="1"/>
  <c r="D113" i="7" s="1"/>
  <c r="W113" i="7" l="1"/>
  <c r="AB113" i="7" s="1"/>
  <c r="N113" i="7"/>
  <c r="S113" i="7" s="1"/>
  <c r="AE116" i="4"/>
  <c r="Z117" i="4" s="1"/>
  <c r="AG117" i="4"/>
  <c r="AF117" i="4" s="1"/>
  <c r="Y115" i="4"/>
  <c r="X115" i="4" s="1"/>
  <c r="H118" i="4"/>
  <c r="D119" i="4" s="1"/>
  <c r="S114" i="4"/>
  <c r="O115" i="4" s="1"/>
  <c r="B117" i="7"/>
  <c r="N119" i="4"/>
  <c r="B124" i="4" l="1"/>
  <c r="J123" i="7" s="1"/>
  <c r="L117" i="7"/>
  <c r="F115" i="7"/>
  <c r="O115" i="7" s="1"/>
  <c r="AH121" i="4"/>
  <c r="AJ117" i="4"/>
  <c r="AA117" i="4"/>
  <c r="K119" i="4"/>
  <c r="J119" i="4" s="1"/>
  <c r="C117" i="7"/>
  <c r="K117" i="7" s="1"/>
  <c r="Q117" i="7" s="1"/>
  <c r="U118" i="7" s="1"/>
  <c r="E113" i="7"/>
  <c r="M113" i="7" s="1"/>
  <c r="V115" i="4"/>
  <c r="W119" i="4" s="1"/>
  <c r="P115" i="4"/>
  <c r="E119" i="4"/>
  <c r="M119" i="4"/>
  <c r="AI117" i="4" l="1"/>
  <c r="AC117" i="4" s="1"/>
  <c r="AE117" i="4" s="1"/>
  <c r="AL119" i="4"/>
  <c r="H118" i="7" s="1"/>
  <c r="AK120" i="4"/>
  <c r="L123" i="4"/>
  <c r="A112" i="7"/>
  <c r="R113" i="7"/>
  <c r="V114" i="7" s="1"/>
  <c r="U115" i="4"/>
  <c r="R115" i="4" s="1"/>
  <c r="T115" i="4" s="1"/>
  <c r="G119" i="4"/>
  <c r="H119" i="4" s="1"/>
  <c r="AD117" i="4" l="1"/>
  <c r="AG118" i="4" s="1"/>
  <c r="S115" i="4"/>
  <c r="O116" i="4" s="1"/>
  <c r="C118" i="7"/>
  <c r="K120" i="4"/>
  <c r="I119" i="4"/>
  <c r="D120" i="4" s="1"/>
  <c r="B125" i="4" s="1"/>
  <c r="J124" i="7" s="1"/>
  <c r="D114" i="7"/>
  <c r="W114" i="7" s="1"/>
  <c r="AB114" i="7" s="1"/>
  <c r="Y116" i="4"/>
  <c r="F116" i="7"/>
  <c r="AJ118" i="4"/>
  <c r="AL120" i="4" s="1"/>
  <c r="Z118" i="4" l="1"/>
  <c r="AA118" i="4" s="1"/>
  <c r="G116" i="7"/>
  <c r="O116" i="7" s="1"/>
  <c r="N114" i="7"/>
  <c r="S114" i="7" s="1"/>
  <c r="V116" i="4"/>
  <c r="U116" i="4" s="1"/>
  <c r="E114" i="7"/>
  <c r="M114" i="7" s="1"/>
  <c r="E120" i="4"/>
  <c r="X116" i="4"/>
  <c r="J120" i="4"/>
  <c r="L124" i="4"/>
  <c r="AH122" i="4"/>
  <c r="AF118" i="4"/>
  <c r="H119" i="7"/>
  <c r="AK121" i="4"/>
  <c r="AI118" i="4"/>
  <c r="N120" i="4"/>
  <c r="B118" i="7"/>
  <c r="P116" i="4"/>
  <c r="W120" i="4" l="1"/>
  <c r="L118" i="7"/>
  <c r="K118" i="7"/>
  <c r="R114" i="7"/>
  <c r="V115" i="7" s="1"/>
  <c r="A113" i="7"/>
  <c r="AC118" i="4"/>
  <c r="AE118" i="4" s="1"/>
  <c r="F117" i="7" s="1"/>
  <c r="M120" i="4"/>
  <c r="R116" i="4"/>
  <c r="S116" i="4" s="1"/>
  <c r="Q118" i="7" l="1"/>
  <c r="U119" i="7" s="1"/>
  <c r="AJ119" i="4"/>
  <c r="AD118" i="4"/>
  <c r="Z119" i="4" s="1"/>
  <c r="V117" i="4"/>
  <c r="E115" i="7"/>
  <c r="T116" i="4"/>
  <c r="G120" i="4"/>
  <c r="AI119" i="4" l="1"/>
  <c r="AL121" i="4"/>
  <c r="H120" i="7" s="1"/>
  <c r="AK122" i="4"/>
  <c r="AG119" i="4"/>
  <c r="AF119" i="4" s="1"/>
  <c r="G117" i="7"/>
  <c r="O117" i="7" s="1"/>
  <c r="O117" i="4"/>
  <c r="D115" i="7"/>
  <c r="W115" i="7" s="1"/>
  <c r="AB115" i="7" s="1"/>
  <c r="Y117" i="4"/>
  <c r="H120" i="4"/>
  <c r="I120" i="4"/>
  <c r="U117" i="4"/>
  <c r="W121" i="4"/>
  <c r="N115" i="7" l="1"/>
  <c r="S115" i="7" s="1"/>
  <c r="M115" i="7"/>
  <c r="R115" i="7" s="1"/>
  <c r="V116" i="7" s="1"/>
  <c r="AH123" i="4"/>
  <c r="C119" i="7"/>
  <c r="K121" i="4"/>
  <c r="X117" i="4"/>
  <c r="AA119" i="4"/>
  <c r="AC119" i="4" s="1"/>
  <c r="AD119" i="4" s="1"/>
  <c r="A114" i="7"/>
  <c r="D121" i="4"/>
  <c r="E121" i="4" s="1"/>
  <c r="B119" i="7"/>
  <c r="N121" i="4"/>
  <c r="P117" i="4"/>
  <c r="B126" i="4" l="1"/>
  <c r="J125" i="7" s="1"/>
  <c r="L119" i="7"/>
  <c r="K119" i="7"/>
  <c r="AE119" i="4"/>
  <c r="J121" i="4"/>
  <c r="L125" i="4"/>
  <c r="M121" i="4"/>
  <c r="G118" i="7"/>
  <c r="AG120" i="4"/>
  <c r="R117" i="4"/>
  <c r="S117" i="4" s="1"/>
  <c r="Q119" i="7" l="1"/>
  <c r="U120" i="7" s="1"/>
  <c r="AH124" i="4"/>
  <c r="AF120" i="4"/>
  <c r="G121" i="4"/>
  <c r="H121" i="4" s="1"/>
  <c r="Z120" i="4"/>
  <c r="F118" i="7"/>
  <c r="O118" i="7" s="1"/>
  <c r="AJ120" i="4"/>
  <c r="AL122" i="4" s="1"/>
  <c r="E116" i="7"/>
  <c r="V118" i="4"/>
  <c r="T117" i="4"/>
  <c r="I121" i="4" l="1"/>
  <c r="B120" i="7" s="1"/>
  <c r="U118" i="4"/>
  <c r="W122" i="4"/>
  <c r="D116" i="7"/>
  <c r="W116" i="7" s="1"/>
  <c r="AB116" i="7" s="1"/>
  <c r="Y118" i="4"/>
  <c r="O118" i="4"/>
  <c r="AI120" i="4"/>
  <c r="AK123" i="4"/>
  <c r="H121" i="7"/>
  <c r="C120" i="7"/>
  <c r="K122" i="4"/>
  <c r="N122" i="4" l="1"/>
  <c r="M122" i="4" s="1"/>
  <c r="D122" i="4"/>
  <c r="E122" i="4" s="1"/>
  <c r="N116" i="7"/>
  <c r="S116" i="7" s="1"/>
  <c r="M116" i="7"/>
  <c r="R116" i="7" s="1"/>
  <c r="V117" i="7" s="1"/>
  <c r="L120" i="7"/>
  <c r="K120" i="7"/>
  <c r="P118" i="4"/>
  <c r="A115" i="7"/>
  <c r="J122" i="4"/>
  <c r="L126" i="4"/>
  <c r="X118" i="4"/>
  <c r="AA120" i="4"/>
  <c r="B127" i="4" l="1"/>
  <c r="J126" i="7" s="1"/>
  <c r="Q120" i="7"/>
  <c r="U121" i="7" s="1"/>
  <c r="G122" i="4"/>
  <c r="I122" i="4" s="1"/>
  <c r="AC120" i="4"/>
  <c r="AE120" i="4" s="1"/>
  <c r="R118" i="4"/>
  <c r="T118" i="4" s="1"/>
  <c r="S118" i="4" l="1"/>
  <c r="V119" i="4" s="1"/>
  <c r="H122" i="4"/>
  <c r="D123" i="4" s="1"/>
  <c r="F119" i="7"/>
  <c r="AJ121" i="4"/>
  <c r="AL123" i="4" s="1"/>
  <c r="B121" i="7"/>
  <c r="N123" i="4"/>
  <c r="AD120" i="4"/>
  <c r="Y119" i="4"/>
  <c r="D117" i="7"/>
  <c r="W117" i="7" s="1"/>
  <c r="AB117" i="7" s="1"/>
  <c r="E117" i="7" l="1"/>
  <c r="A116" i="7" s="1"/>
  <c r="O119" i="4"/>
  <c r="P119" i="4" s="1"/>
  <c r="B128" i="4"/>
  <c r="J127" i="7" s="1"/>
  <c r="C121" i="7"/>
  <c r="K121" i="7" s="1"/>
  <c r="L121" i="7"/>
  <c r="N117" i="7"/>
  <c r="S117" i="7" s="1"/>
  <c r="K123" i="4"/>
  <c r="J123" i="4" s="1"/>
  <c r="M123" i="4"/>
  <c r="X119" i="4"/>
  <c r="E123" i="4"/>
  <c r="G119" i="7"/>
  <c r="O119" i="7" s="1"/>
  <c r="AG121" i="4"/>
  <c r="Z121" i="4"/>
  <c r="AA121" i="4" s="1"/>
  <c r="AI121" i="4"/>
  <c r="H122" i="7"/>
  <c r="AK124" i="4"/>
  <c r="U119" i="4"/>
  <c r="W123" i="4"/>
  <c r="M117" i="7" l="1"/>
  <c r="R117" i="7" s="1"/>
  <c r="V118" i="7" s="1"/>
  <c r="Q121" i="7"/>
  <c r="U122" i="7" s="1"/>
  <c r="L127" i="4"/>
  <c r="G123" i="4"/>
  <c r="H123" i="4" s="1"/>
  <c r="R119" i="4"/>
  <c r="S119" i="4" s="1"/>
  <c r="AH125" i="4"/>
  <c r="AF121" i="4"/>
  <c r="AC121" i="4" s="1"/>
  <c r="AE121" i="4" s="1"/>
  <c r="F120" i="7" l="1"/>
  <c r="AJ122" i="4"/>
  <c r="AL124" i="4" s="1"/>
  <c r="C122" i="7"/>
  <c r="K124" i="4"/>
  <c r="I123" i="4"/>
  <c r="V120" i="4"/>
  <c r="E118" i="7"/>
  <c r="T119" i="4"/>
  <c r="AD121" i="4"/>
  <c r="U120" i="4" l="1"/>
  <c r="W124" i="4"/>
  <c r="O120" i="4"/>
  <c r="D118" i="7"/>
  <c r="W118" i="7" s="1"/>
  <c r="AB118" i="7" s="1"/>
  <c r="Y120" i="4"/>
  <c r="J124" i="4"/>
  <c r="L128" i="4"/>
  <c r="AK125" i="4"/>
  <c r="AI122" i="4"/>
  <c r="H123" i="7"/>
  <c r="B122" i="7"/>
  <c r="N124" i="4"/>
  <c r="Z122" i="4"/>
  <c r="G120" i="7"/>
  <c r="O120" i="7" s="1"/>
  <c r="AG122" i="4"/>
  <c r="D124" i="4"/>
  <c r="B129" i="4" l="1"/>
  <c r="J128" i="7" s="1"/>
  <c r="L122" i="7"/>
  <c r="K122" i="7"/>
  <c r="N118" i="7"/>
  <c r="S118" i="7" s="1"/>
  <c r="M118" i="7"/>
  <c r="R118" i="7" s="1"/>
  <c r="V119" i="7" s="1"/>
  <c r="A117" i="7"/>
  <c r="P120" i="4"/>
  <c r="AH126" i="4"/>
  <c r="AF122" i="4"/>
  <c r="E124" i="4"/>
  <c r="M124" i="4"/>
  <c r="X120" i="4"/>
  <c r="AA122" i="4"/>
  <c r="Q122" i="7" l="1"/>
  <c r="U123" i="7" s="1"/>
  <c r="R120" i="4"/>
  <c r="T120" i="4" s="1"/>
  <c r="D119" i="7" s="1"/>
  <c r="W119" i="7" s="1"/>
  <c r="AB119" i="7" s="1"/>
  <c r="G124" i="4"/>
  <c r="I124" i="4" s="1"/>
  <c r="AC122" i="4"/>
  <c r="AD122" i="4" s="1"/>
  <c r="N119" i="7" l="1"/>
  <c r="S119" i="7" s="1"/>
  <c r="S120" i="4"/>
  <c r="V121" i="4" s="1"/>
  <c r="Y121" i="4"/>
  <c r="X121" i="4" s="1"/>
  <c r="N125" i="4"/>
  <c r="B123" i="7"/>
  <c r="H124" i="4"/>
  <c r="AE122" i="4"/>
  <c r="G121" i="7"/>
  <c r="AG123" i="4"/>
  <c r="O121" i="4" l="1"/>
  <c r="P121" i="4" s="1"/>
  <c r="L123" i="7"/>
  <c r="E119" i="7"/>
  <c r="AF123" i="4"/>
  <c r="AH127" i="4"/>
  <c r="Z123" i="4"/>
  <c r="F121" i="7"/>
  <c r="O121" i="7" s="1"/>
  <c r="AJ123" i="4"/>
  <c r="AL125" i="4" s="1"/>
  <c r="C123" i="7"/>
  <c r="K125" i="4"/>
  <c r="D125" i="4"/>
  <c r="U121" i="4"/>
  <c r="W125" i="4"/>
  <c r="M125" i="4"/>
  <c r="B130" i="4" l="1"/>
  <c r="J129" i="7" s="1"/>
  <c r="M119" i="7"/>
  <c r="R119" i="7" s="1"/>
  <c r="V120" i="7" s="1"/>
  <c r="K123" i="7"/>
  <c r="A118" i="7"/>
  <c r="E125" i="4"/>
  <c r="J125" i="4"/>
  <c r="L129" i="4"/>
  <c r="AI123" i="4"/>
  <c r="H124" i="7"/>
  <c r="AK126" i="4"/>
  <c r="R121" i="4"/>
  <c r="T121" i="4" s="1"/>
  <c r="AA123" i="4"/>
  <c r="Q123" i="7" l="1"/>
  <c r="U124" i="7" s="1"/>
  <c r="S121" i="4"/>
  <c r="V122" i="4" s="1"/>
  <c r="D120" i="7"/>
  <c r="W120" i="7" s="1"/>
  <c r="AB120" i="7" s="1"/>
  <c r="Y122" i="4"/>
  <c r="AC123" i="4"/>
  <c r="AE123" i="4" s="1"/>
  <c r="G125" i="4"/>
  <c r="H125" i="4" s="1"/>
  <c r="N120" i="7" l="1"/>
  <c r="S120" i="7" s="1"/>
  <c r="O122" i="4"/>
  <c r="P122" i="4" s="1"/>
  <c r="E120" i="7"/>
  <c r="M120" i="7" s="1"/>
  <c r="AD123" i="4"/>
  <c r="G122" i="7" s="1"/>
  <c r="I125" i="4"/>
  <c r="B124" i="7" s="1"/>
  <c r="F122" i="7"/>
  <c r="AJ124" i="4"/>
  <c r="AL126" i="4" s="1"/>
  <c r="U122" i="4"/>
  <c r="W126" i="4"/>
  <c r="C124" i="7"/>
  <c r="K126" i="4"/>
  <c r="X122" i="4"/>
  <c r="A119" i="7" l="1"/>
  <c r="O122" i="7"/>
  <c r="R120" i="7"/>
  <c r="V121" i="7" s="1"/>
  <c r="L124" i="7"/>
  <c r="K124" i="7"/>
  <c r="D126" i="4"/>
  <c r="N126" i="4"/>
  <c r="M126" i="4" s="1"/>
  <c r="Z124" i="4"/>
  <c r="AA124" i="4" s="1"/>
  <c r="AG124" i="4"/>
  <c r="AF124" i="4" s="1"/>
  <c r="R122" i="4"/>
  <c r="T122" i="4" s="1"/>
  <c r="AK127" i="4"/>
  <c r="H125" i="7"/>
  <c r="AI124" i="4"/>
  <c r="J126" i="4"/>
  <c r="L130" i="4"/>
  <c r="B131" i="4" l="1"/>
  <c r="J130" i="7" s="1"/>
  <c r="Q124" i="7"/>
  <c r="U125" i="7" s="1"/>
  <c r="E126" i="4"/>
  <c r="G126" i="4" s="1"/>
  <c r="H126" i="4" s="1"/>
  <c r="AH128" i="4"/>
  <c r="AC124" i="4"/>
  <c r="AE124" i="4" s="1"/>
  <c r="F123" i="7" s="1"/>
  <c r="S122" i="4"/>
  <c r="D121" i="7"/>
  <c r="W121" i="7" s="1"/>
  <c r="AB121" i="7" s="1"/>
  <c r="Y123" i="4"/>
  <c r="N121" i="7" l="1"/>
  <c r="S121" i="7" s="1"/>
  <c r="AD124" i="4"/>
  <c r="Z125" i="4" s="1"/>
  <c r="AA125" i="4" s="1"/>
  <c r="AJ125" i="4"/>
  <c r="C125" i="7"/>
  <c r="K127" i="4"/>
  <c r="I126" i="4"/>
  <c r="D127" i="4" s="1"/>
  <c r="E121" i="7"/>
  <c r="M121" i="7" s="1"/>
  <c r="V123" i="4"/>
  <c r="O123" i="4"/>
  <c r="X123" i="4"/>
  <c r="AK128" i="4" l="1"/>
  <c r="AL127" i="4"/>
  <c r="H126" i="7" s="1"/>
  <c r="G123" i="7"/>
  <c r="O123" i="7" s="1"/>
  <c r="B132" i="4"/>
  <c r="J131" i="7" s="1"/>
  <c r="AG125" i="4"/>
  <c r="AH129" i="4" s="1"/>
  <c r="AI125" i="4"/>
  <c r="R121" i="7"/>
  <c r="V122" i="7" s="1"/>
  <c r="A120" i="7"/>
  <c r="U123" i="4"/>
  <c r="W127" i="4"/>
  <c r="E127" i="4"/>
  <c r="J127" i="4"/>
  <c r="L131" i="4"/>
  <c r="P123" i="4"/>
  <c r="N127" i="4"/>
  <c r="B125" i="7"/>
  <c r="AF125" i="4" l="1"/>
  <c r="AC125" i="4" s="1"/>
  <c r="AD125" i="4" s="1"/>
  <c r="G124" i="7" s="1"/>
  <c r="L125" i="7"/>
  <c r="K125" i="7"/>
  <c r="M127" i="4"/>
  <c r="R123" i="4"/>
  <c r="S123" i="4" s="1"/>
  <c r="AE125" i="4" l="1"/>
  <c r="Z126" i="4" s="1"/>
  <c r="AG126" i="4"/>
  <c r="AH130" i="4" s="1"/>
  <c r="Q125" i="7"/>
  <c r="U126" i="7" s="1"/>
  <c r="E122" i="7"/>
  <c r="V124" i="4"/>
  <c r="G127" i="4"/>
  <c r="T123" i="4"/>
  <c r="AJ126" i="4" l="1"/>
  <c r="AF126" i="4"/>
  <c r="F124" i="7"/>
  <c r="O124" i="7" s="1"/>
  <c r="O124" i="4"/>
  <c r="D122" i="7"/>
  <c r="W122" i="7" s="1"/>
  <c r="AB122" i="7" s="1"/>
  <c r="Y124" i="4"/>
  <c r="U124" i="4"/>
  <c r="W128" i="4"/>
  <c r="H127" i="4"/>
  <c r="I127" i="4"/>
  <c r="AI126" i="4" l="1"/>
  <c r="AL128" i="4"/>
  <c r="H127" i="7" s="1"/>
  <c r="AK129" i="4"/>
  <c r="N122" i="7"/>
  <c r="S122" i="7" s="1"/>
  <c r="M122" i="7"/>
  <c r="R122" i="7" s="1"/>
  <c r="V123" i="7" s="1"/>
  <c r="C126" i="7"/>
  <c r="K128" i="4"/>
  <c r="D128" i="4"/>
  <c r="X124" i="4"/>
  <c r="AA126" i="4"/>
  <c r="A121" i="7"/>
  <c r="B126" i="7"/>
  <c r="N128" i="4"/>
  <c r="P124" i="4"/>
  <c r="B133" i="4" l="1"/>
  <c r="J132" i="7" s="1"/>
  <c r="L126" i="7"/>
  <c r="K126" i="7"/>
  <c r="AC126" i="4"/>
  <c r="AE126" i="4" s="1"/>
  <c r="E128" i="4"/>
  <c r="J128" i="4"/>
  <c r="L132" i="4"/>
  <c r="M128" i="4"/>
  <c r="R124" i="4"/>
  <c r="S124" i="4" s="1"/>
  <c r="Q126" i="7" l="1"/>
  <c r="U127" i="7" s="1"/>
  <c r="E123" i="7"/>
  <c r="V125" i="4"/>
  <c r="F125" i="7"/>
  <c r="AJ127" i="4"/>
  <c r="AL129" i="4" s="1"/>
  <c r="T124" i="4"/>
  <c r="G128" i="4"/>
  <c r="I128" i="4" s="1"/>
  <c r="AD126" i="4"/>
  <c r="Z127" i="4" l="1"/>
  <c r="G125" i="7"/>
  <c r="O125" i="7" s="1"/>
  <c r="AG127" i="4"/>
  <c r="U125" i="4"/>
  <c r="W129" i="4"/>
  <c r="B127" i="7"/>
  <c r="N129" i="4"/>
  <c r="H128" i="4"/>
  <c r="D123" i="7"/>
  <c r="W123" i="7" s="1"/>
  <c r="AB123" i="7" s="1"/>
  <c r="Y125" i="4"/>
  <c r="AK130" i="4"/>
  <c r="H128" i="7"/>
  <c r="AI127" i="4"/>
  <c r="O125" i="4"/>
  <c r="L127" i="7" l="1"/>
  <c r="N123" i="7"/>
  <c r="S123" i="7" s="1"/>
  <c r="M123" i="7"/>
  <c r="R123" i="7" s="1"/>
  <c r="V124" i="7" s="1"/>
  <c r="M129" i="4"/>
  <c r="A122" i="7"/>
  <c r="AH131" i="4"/>
  <c r="AF127" i="4"/>
  <c r="P125" i="4"/>
  <c r="K129" i="4"/>
  <c r="C127" i="7"/>
  <c r="K127" i="7" s="1"/>
  <c r="Q127" i="7" s="1"/>
  <c r="U128" i="7" s="1"/>
  <c r="D129" i="4"/>
  <c r="X125" i="4"/>
  <c r="AA127" i="4"/>
  <c r="B134" i="4" l="1"/>
  <c r="J133" i="7" s="1"/>
  <c r="R125" i="4"/>
  <c r="S125" i="4" s="1"/>
  <c r="J129" i="4"/>
  <c r="L133" i="4"/>
  <c r="AC127" i="4"/>
  <c r="AD127" i="4" s="1"/>
  <c r="E129" i="4"/>
  <c r="T125" i="4" l="1"/>
  <c r="Y126" i="4" s="1"/>
  <c r="AE127" i="4"/>
  <c r="F126" i="7" s="1"/>
  <c r="G129" i="4"/>
  <c r="I129" i="4" s="1"/>
  <c r="AG128" i="4"/>
  <c r="G126" i="7"/>
  <c r="E124" i="7"/>
  <c r="V126" i="4"/>
  <c r="O126" i="4" l="1"/>
  <c r="P126" i="4" s="1"/>
  <c r="O126" i="7"/>
  <c r="D124" i="7"/>
  <c r="Z128" i="4"/>
  <c r="AA128" i="4" s="1"/>
  <c r="AJ128" i="4"/>
  <c r="X126" i="4"/>
  <c r="U126" i="4"/>
  <c r="W130" i="4"/>
  <c r="N130" i="4"/>
  <c r="B128" i="7"/>
  <c r="AH132" i="4"/>
  <c r="AF128" i="4"/>
  <c r="H129" i="4"/>
  <c r="A123" i="7" l="1"/>
  <c r="W124" i="7"/>
  <c r="AB124" i="7" s="1"/>
  <c r="AI128" i="4"/>
  <c r="AC128" i="4" s="1"/>
  <c r="AE128" i="4" s="1"/>
  <c r="AL130" i="4"/>
  <c r="H129" i="7" s="1"/>
  <c r="L128" i="7"/>
  <c r="N124" i="7"/>
  <c r="S124" i="7" s="1"/>
  <c r="M124" i="7"/>
  <c r="R124" i="7" s="1"/>
  <c r="V125" i="7" s="1"/>
  <c r="AK131" i="4"/>
  <c r="R126" i="4"/>
  <c r="T126" i="4" s="1"/>
  <c r="C128" i="7"/>
  <c r="K128" i="7" s="1"/>
  <c r="Q128" i="7" s="1"/>
  <c r="U129" i="7" s="1"/>
  <c r="K130" i="4"/>
  <c r="D130" i="4"/>
  <c r="B135" i="4" s="1"/>
  <c r="J134" i="7" s="1"/>
  <c r="M130" i="4"/>
  <c r="S126" i="4" l="1"/>
  <c r="E125" i="7" s="1"/>
  <c r="E130" i="4"/>
  <c r="D125" i="7"/>
  <c r="W125" i="7" s="1"/>
  <c r="AB125" i="7" s="1"/>
  <c r="Y127" i="4"/>
  <c r="X127" i="4" s="1"/>
  <c r="F127" i="7"/>
  <c r="AJ129" i="4"/>
  <c r="AL131" i="4" s="1"/>
  <c r="J130" i="4"/>
  <c r="L134" i="4"/>
  <c r="AD128" i="4"/>
  <c r="V127" i="4" l="1"/>
  <c r="U127" i="4" s="1"/>
  <c r="N125" i="7"/>
  <c r="S125" i="7" s="1"/>
  <c r="M125" i="7"/>
  <c r="R125" i="7" s="1"/>
  <c r="V126" i="7" s="1"/>
  <c r="O127" i="4"/>
  <c r="P127" i="4" s="1"/>
  <c r="G130" i="4"/>
  <c r="H130" i="4" s="1"/>
  <c r="K131" i="4" s="1"/>
  <c r="AK132" i="4"/>
  <c r="AI129" i="4"/>
  <c r="H130" i="7"/>
  <c r="G127" i="7"/>
  <c r="O127" i="7" s="1"/>
  <c r="AG129" i="4"/>
  <c r="Z129" i="4"/>
  <c r="A124" i="7"/>
  <c r="W131" i="4" l="1"/>
  <c r="I130" i="4"/>
  <c r="B129" i="7" s="1"/>
  <c r="C129" i="7"/>
  <c r="J131" i="4"/>
  <c r="L135" i="4"/>
  <c r="R127" i="4"/>
  <c r="S127" i="4" s="1"/>
  <c r="AA129" i="4"/>
  <c r="AH133" i="4"/>
  <c r="AF129" i="4"/>
  <c r="D131" i="4" l="1"/>
  <c r="E131" i="4" s="1"/>
  <c r="L129" i="7"/>
  <c r="K129" i="7"/>
  <c r="N131" i="4"/>
  <c r="M131" i="4" s="1"/>
  <c r="T127" i="4"/>
  <c r="O128" i="4" s="1"/>
  <c r="AC129" i="4"/>
  <c r="AD129" i="4" s="1"/>
  <c r="V128" i="4"/>
  <c r="E126" i="7"/>
  <c r="B136" i="4" l="1"/>
  <c r="J135" i="7" s="1"/>
  <c r="Q129" i="7"/>
  <c r="U130" i="7" s="1"/>
  <c r="Y128" i="4"/>
  <c r="X128" i="4" s="1"/>
  <c r="D126" i="7"/>
  <c r="P128" i="4"/>
  <c r="AG130" i="4"/>
  <c r="G128" i="7"/>
  <c r="AE129" i="4"/>
  <c r="G131" i="4"/>
  <c r="H131" i="4" s="1"/>
  <c r="U128" i="4"/>
  <c r="W132" i="4"/>
  <c r="M126" i="7" l="1"/>
  <c r="R126" i="7" s="1"/>
  <c r="V127" i="7" s="1"/>
  <c r="W126" i="7"/>
  <c r="AB126" i="7" s="1"/>
  <c r="N126" i="7"/>
  <c r="S126" i="7" s="1"/>
  <c r="A125" i="7"/>
  <c r="I131" i="4"/>
  <c r="B130" i="7" s="1"/>
  <c r="F128" i="7"/>
  <c r="O128" i="7" s="1"/>
  <c r="AJ130" i="4"/>
  <c r="AL132" i="4" s="1"/>
  <c r="AF130" i="4"/>
  <c r="AH134" i="4"/>
  <c r="Z130" i="4"/>
  <c r="C130" i="7"/>
  <c r="K132" i="4"/>
  <c r="R128" i="4"/>
  <c r="T128" i="4" s="1"/>
  <c r="L130" i="7" l="1"/>
  <c r="K130" i="7"/>
  <c r="N132" i="4"/>
  <c r="M132" i="4" s="1"/>
  <c r="D132" i="4"/>
  <c r="B137" i="4" s="1"/>
  <c r="J136" i="7" s="1"/>
  <c r="S128" i="4"/>
  <c r="E127" i="7" s="1"/>
  <c r="AA130" i="4"/>
  <c r="AI130" i="4"/>
  <c r="AK133" i="4"/>
  <c r="H131" i="7"/>
  <c r="J132" i="4"/>
  <c r="L136" i="4"/>
  <c r="D127" i="7"/>
  <c r="W127" i="7" s="1"/>
  <c r="AB127" i="7" s="1"/>
  <c r="Y129" i="4"/>
  <c r="Q130" i="7" l="1"/>
  <c r="U131" i="7" s="1"/>
  <c r="N127" i="7"/>
  <c r="S127" i="7" s="1"/>
  <c r="M127" i="7"/>
  <c r="R127" i="7" s="1"/>
  <c r="V128" i="7" s="1"/>
  <c r="V129" i="4"/>
  <c r="U129" i="4" s="1"/>
  <c r="AC130" i="4"/>
  <c r="AE130" i="4" s="1"/>
  <c r="F129" i="7" s="1"/>
  <c r="O129" i="4"/>
  <c r="P129" i="4" s="1"/>
  <c r="E132" i="4"/>
  <c r="G132" i="4" s="1"/>
  <c r="X129" i="4"/>
  <c r="A126" i="7"/>
  <c r="W133" i="4" l="1"/>
  <c r="AJ131" i="4"/>
  <c r="AD130" i="4"/>
  <c r="G129" i="7" s="1"/>
  <c r="O129" i="7" s="1"/>
  <c r="H132" i="4"/>
  <c r="I132" i="4"/>
  <c r="R129" i="4"/>
  <c r="S129" i="4" s="1"/>
  <c r="AI131" i="4" l="1"/>
  <c r="AL133" i="4"/>
  <c r="H132" i="7" s="1"/>
  <c r="Z131" i="4"/>
  <c r="AA131" i="4" s="1"/>
  <c r="AG131" i="4"/>
  <c r="AH135" i="4" s="1"/>
  <c r="AK134" i="4"/>
  <c r="T129" i="4"/>
  <c r="O130" i="4" s="1"/>
  <c r="E128" i="7"/>
  <c r="V130" i="4"/>
  <c r="D133" i="4"/>
  <c r="B131" i="7"/>
  <c r="N133" i="4"/>
  <c r="C131" i="7"/>
  <c r="K133" i="4"/>
  <c r="B138" i="4" l="1"/>
  <c r="J137" i="7" s="1"/>
  <c r="L131" i="7"/>
  <c r="K131" i="7"/>
  <c r="AF131" i="4"/>
  <c r="AC131" i="4" s="1"/>
  <c r="AE131" i="4" s="1"/>
  <c r="AJ132" i="4" s="1"/>
  <c r="AL134" i="4" s="1"/>
  <c r="Y130" i="4"/>
  <c r="X130" i="4" s="1"/>
  <c r="D128" i="7"/>
  <c r="W128" i="7" s="1"/>
  <c r="AB128" i="7" s="1"/>
  <c r="M133" i="4"/>
  <c r="J133" i="4"/>
  <c r="L137" i="4"/>
  <c r="E133" i="4"/>
  <c r="U130" i="4"/>
  <c r="W134" i="4"/>
  <c r="P130" i="4"/>
  <c r="Q131" i="7" l="1"/>
  <c r="U132" i="7" s="1"/>
  <c r="N128" i="7"/>
  <c r="S128" i="7" s="1"/>
  <c r="M128" i="7"/>
  <c r="R128" i="7" s="1"/>
  <c r="V129" i="7" s="1"/>
  <c r="A127" i="7"/>
  <c r="AD131" i="4"/>
  <c r="AG132" i="4" s="1"/>
  <c r="F130" i="7"/>
  <c r="R130" i="4"/>
  <c r="S130" i="4" s="1"/>
  <c r="H133" i="7"/>
  <c r="AI132" i="4"/>
  <c r="AK135" i="4"/>
  <c r="G133" i="4"/>
  <c r="I133" i="4" s="1"/>
  <c r="G130" i="7" l="1"/>
  <c r="O130" i="7" s="1"/>
  <c r="Z132" i="4"/>
  <c r="H133" i="4"/>
  <c r="D134" i="4" s="1"/>
  <c r="AH136" i="4"/>
  <c r="AF132" i="4"/>
  <c r="AA132" i="4"/>
  <c r="E129" i="7"/>
  <c r="V131" i="4"/>
  <c r="B132" i="7"/>
  <c r="N134" i="4"/>
  <c r="T130" i="4"/>
  <c r="O131" i="4" s="1"/>
  <c r="B139" i="4" l="1"/>
  <c r="J138" i="7" s="1"/>
  <c r="L132" i="7"/>
  <c r="K134" i="4"/>
  <c r="L138" i="4" s="1"/>
  <c r="C132" i="7"/>
  <c r="K132" i="7" s="1"/>
  <c r="Q132" i="7" s="1"/>
  <c r="U133" i="7" s="1"/>
  <c r="P131" i="4"/>
  <c r="E134" i="4"/>
  <c r="D129" i="7"/>
  <c r="W129" i="7" s="1"/>
  <c r="AB129" i="7" s="1"/>
  <c r="Y131" i="4"/>
  <c r="U131" i="4"/>
  <c r="W135" i="4"/>
  <c r="J134" i="4"/>
  <c r="AC132" i="4"/>
  <c r="AE132" i="4" s="1"/>
  <c r="M134" i="4"/>
  <c r="N129" i="7" l="1"/>
  <c r="S129" i="7" s="1"/>
  <c r="M129" i="7"/>
  <c r="R129" i="7" s="1"/>
  <c r="V130" i="7" s="1"/>
  <c r="F131" i="7"/>
  <c r="AJ133" i="4"/>
  <c r="AL135" i="4" s="1"/>
  <c r="AD132" i="4"/>
  <c r="X131" i="4"/>
  <c r="A128" i="7"/>
  <c r="G134" i="4"/>
  <c r="I134" i="4" s="1"/>
  <c r="H134" i="4" l="1"/>
  <c r="K135" i="4" s="1"/>
  <c r="B133" i="7"/>
  <c r="N135" i="4"/>
  <c r="R131" i="4"/>
  <c r="Z133" i="4"/>
  <c r="G131" i="7"/>
  <c r="O131" i="7" s="1"/>
  <c r="AG133" i="4"/>
  <c r="H134" i="7"/>
  <c r="AK136" i="4"/>
  <c r="AI133" i="4"/>
  <c r="L133" i="7" l="1"/>
  <c r="D135" i="4"/>
  <c r="C133" i="7"/>
  <c r="K133" i="7" s="1"/>
  <c r="Q133" i="7" s="1"/>
  <c r="U134" i="7" s="1"/>
  <c r="AA133" i="4"/>
  <c r="J135" i="4"/>
  <c r="L139" i="4"/>
  <c r="T131" i="4"/>
  <c r="S131" i="4"/>
  <c r="AF133" i="4"/>
  <c r="AH137" i="4"/>
  <c r="M135" i="4"/>
  <c r="B140" i="4" l="1"/>
  <c r="J139" i="7" s="1"/>
  <c r="E135" i="4"/>
  <c r="G135" i="4" s="1"/>
  <c r="H135" i="4" s="1"/>
  <c r="AC133" i="4"/>
  <c r="AE133" i="4" s="1"/>
  <c r="F132" i="7" s="1"/>
  <c r="D130" i="7"/>
  <c r="W130" i="7" s="1"/>
  <c r="AB130" i="7" s="1"/>
  <c r="Y132" i="4"/>
  <c r="E130" i="7"/>
  <c r="O132" i="4"/>
  <c r="V132" i="4"/>
  <c r="N130" i="7" l="1"/>
  <c r="S130" i="7" s="1"/>
  <c r="M130" i="7"/>
  <c r="R130" i="7" s="1"/>
  <c r="V131" i="7" s="1"/>
  <c r="AD133" i="4"/>
  <c r="AG134" i="4" s="1"/>
  <c r="AJ134" i="4"/>
  <c r="A129" i="7"/>
  <c r="C134" i="7"/>
  <c r="K136" i="4"/>
  <c r="P132" i="4"/>
  <c r="U132" i="4"/>
  <c r="W136" i="4"/>
  <c r="I135" i="4"/>
  <c r="X132" i="4"/>
  <c r="AI134" i="4" l="1"/>
  <c r="AL136" i="4"/>
  <c r="H135" i="7" s="1"/>
  <c r="G132" i="7"/>
  <c r="O132" i="7" s="1"/>
  <c r="Z134" i="4"/>
  <c r="AA134" i="4" s="1"/>
  <c r="AK137" i="4"/>
  <c r="J136" i="4"/>
  <c r="L140" i="4"/>
  <c r="N136" i="4"/>
  <c r="B134" i="7"/>
  <c r="R132" i="4"/>
  <c r="S132" i="4" s="1"/>
  <c r="AH138" i="4"/>
  <c r="AF134" i="4"/>
  <c r="D136" i="4"/>
  <c r="B141" i="4" l="1"/>
  <c r="J140" i="7" s="1"/>
  <c r="AC134" i="4"/>
  <c r="AE134" i="4" s="1"/>
  <c r="F133" i="7" s="1"/>
  <c r="L134" i="7"/>
  <c r="K134" i="7"/>
  <c r="T132" i="4"/>
  <c r="E136" i="4"/>
  <c r="E131" i="7"/>
  <c r="V133" i="4"/>
  <c r="M136" i="4"/>
  <c r="AJ135" i="4" l="1"/>
  <c r="AD134" i="4"/>
  <c r="Z135" i="4" s="1"/>
  <c r="Q134" i="7"/>
  <c r="U135" i="7" s="1"/>
  <c r="O133" i="4"/>
  <c r="D131" i="7"/>
  <c r="W131" i="7" s="1"/>
  <c r="AB131" i="7" s="1"/>
  <c r="Y133" i="4"/>
  <c r="U133" i="4"/>
  <c r="W137" i="4"/>
  <c r="G136" i="4"/>
  <c r="I136" i="4" s="1"/>
  <c r="AK138" i="4" l="1"/>
  <c r="AL137" i="4"/>
  <c r="H136" i="7" s="1"/>
  <c r="AI135" i="4"/>
  <c r="G133" i="7"/>
  <c r="O133" i="7" s="1"/>
  <c r="AG135" i="4"/>
  <c r="AF135" i="4" s="1"/>
  <c r="N131" i="7"/>
  <c r="S131" i="7" s="1"/>
  <c r="M131" i="7"/>
  <c r="R131" i="7" s="1"/>
  <c r="V132" i="7" s="1"/>
  <c r="P133" i="4"/>
  <c r="N137" i="4"/>
  <c r="B135" i="7"/>
  <c r="X133" i="4"/>
  <c r="AA135" i="4"/>
  <c r="H136" i="4"/>
  <c r="A130" i="7"/>
  <c r="AH139" i="4" l="1"/>
  <c r="L135" i="7"/>
  <c r="AC135" i="4"/>
  <c r="AE135" i="4" s="1"/>
  <c r="F134" i="7" s="1"/>
  <c r="C135" i="7"/>
  <c r="K137" i="4"/>
  <c r="D137" i="4"/>
  <c r="M137" i="4"/>
  <c r="R133" i="4"/>
  <c r="S133" i="4" s="1"/>
  <c r="K135" i="7" l="1"/>
  <c r="Q135" i="7" s="1"/>
  <c r="U136" i="7" s="1"/>
  <c r="B142" i="4"/>
  <c r="J141" i="7" s="1"/>
  <c r="AD135" i="4"/>
  <c r="G134" i="7" s="1"/>
  <c r="O134" i="7" s="1"/>
  <c r="AJ136" i="4"/>
  <c r="J137" i="4"/>
  <c r="L141" i="4"/>
  <c r="T133" i="4"/>
  <c r="O134" i="4" s="1"/>
  <c r="E132" i="7"/>
  <c r="V134" i="4"/>
  <c r="E137" i="4"/>
  <c r="AI136" i="4" l="1"/>
  <c r="AL138" i="4"/>
  <c r="H137" i="7" s="1"/>
  <c r="AK139" i="4"/>
  <c r="Z136" i="4"/>
  <c r="AG136" i="4"/>
  <c r="AH140" i="4" s="1"/>
  <c r="U134" i="4"/>
  <c r="W138" i="4"/>
  <c r="G137" i="4"/>
  <c r="I137" i="4" s="1"/>
  <c r="P134" i="4"/>
  <c r="Y134" i="4"/>
  <c r="D132" i="7"/>
  <c r="W132" i="7" s="1"/>
  <c r="AB132" i="7" s="1"/>
  <c r="N132" i="7" l="1"/>
  <c r="S132" i="7" s="1"/>
  <c r="M132" i="7"/>
  <c r="R132" i="7" s="1"/>
  <c r="V133" i="7" s="1"/>
  <c r="H137" i="4"/>
  <c r="C136" i="7" s="1"/>
  <c r="AF136" i="4"/>
  <c r="N138" i="4"/>
  <c r="B136" i="7"/>
  <c r="X134" i="4"/>
  <c r="AA136" i="4"/>
  <c r="A131" i="7"/>
  <c r="K136" i="7" l="1"/>
  <c r="Q136" i="7" s="1"/>
  <c r="U137" i="7" s="1"/>
  <c r="K138" i="4"/>
  <c r="L142" i="4" s="1"/>
  <c r="D138" i="4"/>
  <c r="L136" i="7"/>
  <c r="R134" i="4"/>
  <c r="T134" i="4" s="1"/>
  <c r="D133" i="7" s="1"/>
  <c r="W133" i="7" s="1"/>
  <c r="AB133" i="7" s="1"/>
  <c r="M138" i="4"/>
  <c r="AC136" i="4"/>
  <c r="AE136" i="4" s="1"/>
  <c r="J138" i="4" l="1"/>
  <c r="B143" i="4"/>
  <c r="J142" i="7" s="1"/>
  <c r="E138" i="4"/>
  <c r="N133" i="7"/>
  <c r="S133" i="7" s="1"/>
  <c r="Y135" i="4"/>
  <c r="X135" i="4" s="1"/>
  <c r="S134" i="4"/>
  <c r="O135" i="4" s="1"/>
  <c r="AD136" i="4"/>
  <c r="F135" i="7"/>
  <c r="AJ137" i="4"/>
  <c r="AL139" i="4" s="1"/>
  <c r="G138" i="4" l="1"/>
  <c r="I138" i="4" s="1"/>
  <c r="B137" i="7" s="1"/>
  <c r="V135" i="4"/>
  <c r="U135" i="4" s="1"/>
  <c r="E133" i="7"/>
  <c r="A132" i="7" s="1"/>
  <c r="P135" i="4"/>
  <c r="AI137" i="4"/>
  <c r="H138" i="7"/>
  <c r="AK140" i="4"/>
  <c r="G135" i="7"/>
  <c r="O135" i="7" s="1"/>
  <c r="AG137" i="4"/>
  <c r="Z137" i="4"/>
  <c r="N139" i="4" l="1"/>
  <c r="M139" i="4" s="1"/>
  <c r="H138" i="4"/>
  <c r="K139" i="4" s="1"/>
  <c r="J139" i="4" s="1"/>
  <c r="W139" i="4"/>
  <c r="M133" i="7"/>
  <c r="R133" i="7" s="1"/>
  <c r="V134" i="7" s="1"/>
  <c r="L137" i="7"/>
  <c r="AF137" i="4"/>
  <c r="AH141" i="4"/>
  <c r="R135" i="4"/>
  <c r="T135" i="4" s="1"/>
  <c r="AA137" i="4"/>
  <c r="C137" i="7" l="1"/>
  <c r="K137" i="7" s="1"/>
  <c r="Q137" i="7" s="1"/>
  <c r="U138" i="7" s="1"/>
  <c r="D139" i="4"/>
  <c r="E139" i="4" s="1"/>
  <c r="G139" i="4" s="1"/>
  <c r="L143" i="4"/>
  <c r="S135" i="4"/>
  <c r="E134" i="7" s="1"/>
  <c r="Y136" i="4"/>
  <c r="D134" i="7"/>
  <c r="W134" i="7" s="1"/>
  <c r="AB134" i="7" s="1"/>
  <c r="AC137" i="4"/>
  <c r="AE137" i="4" s="1"/>
  <c r="B144" i="4" l="1"/>
  <c r="J143" i="7" s="1"/>
  <c r="N134" i="7"/>
  <c r="S134" i="7" s="1"/>
  <c r="M134" i="7"/>
  <c r="R134" i="7" s="1"/>
  <c r="V135" i="7" s="1"/>
  <c r="V136" i="4"/>
  <c r="W140" i="4" s="1"/>
  <c r="O136" i="4"/>
  <c r="P136" i="4" s="1"/>
  <c r="F136" i="7"/>
  <c r="AJ138" i="4"/>
  <c r="AL140" i="4" s="1"/>
  <c r="A133" i="7"/>
  <c r="H139" i="4"/>
  <c r="I139" i="4"/>
  <c r="X136" i="4"/>
  <c r="AD137" i="4"/>
  <c r="U136" i="4" l="1"/>
  <c r="R136" i="4" s="1"/>
  <c r="S136" i="4" s="1"/>
  <c r="C138" i="7"/>
  <c r="K140" i="4"/>
  <c r="AG138" i="4"/>
  <c r="G136" i="7"/>
  <c r="O136" i="7" s="1"/>
  <c r="Z138" i="4"/>
  <c r="D140" i="4"/>
  <c r="B138" i="7"/>
  <c r="N140" i="4"/>
  <c r="AK141" i="4"/>
  <c r="H139" i="7"/>
  <c r="AI138" i="4"/>
  <c r="B145" i="4" l="1"/>
  <c r="J144" i="7" s="1"/>
  <c r="L138" i="7"/>
  <c r="K138" i="7"/>
  <c r="T136" i="4"/>
  <c r="D135" i="7" s="1"/>
  <c r="W135" i="7" s="1"/>
  <c r="AB135" i="7" s="1"/>
  <c r="AA138" i="4"/>
  <c r="J140" i="4"/>
  <c r="L144" i="4"/>
  <c r="M140" i="4"/>
  <c r="E140" i="4"/>
  <c r="AF138" i="4"/>
  <c r="AH142" i="4"/>
  <c r="E135" i="7"/>
  <c r="V137" i="4"/>
  <c r="Q138" i="7" l="1"/>
  <c r="U139" i="7" s="1"/>
  <c r="N135" i="7"/>
  <c r="S135" i="7" s="1"/>
  <c r="M135" i="7"/>
  <c r="R135" i="7" s="1"/>
  <c r="V136" i="7" s="1"/>
  <c r="AC138" i="4"/>
  <c r="AE138" i="4" s="1"/>
  <c r="F137" i="7" s="1"/>
  <c r="O137" i="4"/>
  <c r="P137" i="4" s="1"/>
  <c r="Y137" i="4"/>
  <c r="X137" i="4" s="1"/>
  <c r="U137" i="4"/>
  <c r="W141" i="4"/>
  <c r="G140" i="4"/>
  <c r="I140" i="4" s="1"/>
  <c r="A134" i="7"/>
  <c r="AJ139" i="4" l="1"/>
  <c r="AD138" i="4"/>
  <c r="AG139" i="4" s="1"/>
  <c r="H140" i="4"/>
  <c r="D141" i="4" s="1"/>
  <c r="B139" i="7"/>
  <c r="N141" i="4"/>
  <c r="R137" i="4"/>
  <c r="S137" i="4" s="1"/>
  <c r="AI139" i="4" l="1"/>
  <c r="AL141" i="4"/>
  <c r="H140" i="7" s="1"/>
  <c r="Z139" i="4"/>
  <c r="AA139" i="4" s="1"/>
  <c r="G137" i="7"/>
  <c r="O137" i="7" s="1"/>
  <c r="AK142" i="4"/>
  <c r="B146" i="4"/>
  <c r="J145" i="7" s="1"/>
  <c r="K141" i="4"/>
  <c r="L145" i="4" s="1"/>
  <c r="C139" i="7"/>
  <c r="K139" i="7" s="1"/>
  <c r="L139" i="7"/>
  <c r="E136" i="7"/>
  <c r="V138" i="4"/>
  <c r="T137" i="4"/>
  <c r="O138" i="4" s="1"/>
  <c r="AH143" i="4"/>
  <c r="AF139" i="4"/>
  <c r="E141" i="4"/>
  <c r="M141" i="4"/>
  <c r="J141" i="4" l="1"/>
  <c r="G141" i="4" s="1"/>
  <c r="I141" i="4" s="1"/>
  <c r="B140" i="7" s="1"/>
  <c r="Q139" i="7"/>
  <c r="U140" i="7" s="1"/>
  <c r="P138" i="4"/>
  <c r="AC139" i="4"/>
  <c r="AE139" i="4" s="1"/>
  <c r="U138" i="4"/>
  <c r="W142" i="4"/>
  <c r="D136" i="7"/>
  <c r="W136" i="7" s="1"/>
  <c r="AB136" i="7" s="1"/>
  <c r="Y138" i="4"/>
  <c r="N136" i="7" l="1"/>
  <c r="S136" i="7" s="1"/>
  <c r="M136" i="7"/>
  <c r="R136" i="7" s="1"/>
  <c r="V137" i="7" s="1"/>
  <c r="L140" i="7"/>
  <c r="N142" i="4"/>
  <c r="M142" i="4" s="1"/>
  <c r="H141" i="4"/>
  <c r="D142" i="4" s="1"/>
  <c r="X138" i="4"/>
  <c r="A135" i="7"/>
  <c r="F138" i="7"/>
  <c r="AJ140" i="4"/>
  <c r="AL142" i="4" s="1"/>
  <c r="AD139" i="4"/>
  <c r="B147" i="4" l="1"/>
  <c r="J146" i="7" s="1"/>
  <c r="K142" i="4"/>
  <c r="L146" i="4" s="1"/>
  <c r="C140" i="7"/>
  <c r="AI140" i="4"/>
  <c r="AK143" i="4"/>
  <c r="H141" i="7"/>
  <c r="G138" i="7"/>
  <c r="O138" i="7" s="1"/>
  <c r="Z140" i="4"/>
  <c r="AG140" i="4"/>
  <c r="E142" i="4"/>
  <c r="R138" i="4"/>
  <c r="K140" i="7" l="1"/>
  <c r="J142" i="4"/>
  <c r="G142" i="4" s="1"/>
  <c r="I142" i="4" s="1"/>
  <c r="S138" i="4"/>
  <c r="T138" i="4"/>
  <c r="AA140" i="4"/>
  <c r="AF140" i="4"/>
  <c r="AH144" i="4"/>
  <c r="Q140" i="7" l="1"/>
  <c r="U141" i="7" s="1"/>
  <c r="AC140" i="4"/>
  <c r="AE140" i="4" s="1"/>
  <c r="F139" i="7" s="1"/>
  <c r="H142" i="4"/>
  <c r="K143" i="4" s="1"/>
  <c r="Y139" i="4"/>
  <c r="D137" i="7"/>
  <c r="W137" i="7" s="1"/>
  <c r="AB137" i="7" s="1"/>
  <c r="B141" i="7"/>
  <c r="N143" i="4"/>
  <c r="E137" i="7"/>
  <c r="O139" i="4"/>
  <c r="V139" i="4"/>
  <c r="N137" i="7" l="1"/>
  <c r="S137" i="7" s="1"/>
  <c r="M137" i="7"/>
  <c r="R137" i="7" s="1"/>
  <c r="V138" i="7" s="1"/>
  <c r="L141" i="7"/>
  <c r="AD140" i="4"/>
  <c r="Z141" i="4" s="1"/>
  <c r="AA141" i="4" s="1"/>
  <c r="AJ141" i="4"/>
  <c r="D143" i="4"/>
  <c r="C141" i="7"/>
  <c r="K141" i="7" s="1"/>
  <c r="Q141" i="7" s="1"/>
  <c r="U142" i="7" s="1"/>
  <c r="U139" i="4"/>
  <c r="W143" i="4"/>
  <c r="A136" i="7"/>
  <c r="P139" i="4"/>
  <c r="M143" i="4"/>
  <c r="J143" i="4"/>
  <c r="L147" i="4"/>
  <c r="X139" i="4"/>
  <c r="AK144" i="4" l="1"/>
  <c r="AL143" i="4"/>
  <c r="H142" i="7" s="1"/>
  <c r="B148" i="4"/>
  <c r="J147" i="7" s="1"/>
  <c r="G139" i="7"/>
  <c r="O139" i="7" s="1"/>
  <c r="AG141" i="4"/>
  <c r="AH145" i="4" s="1"/>
  <c r="AI141" i="4"/>
  <c r="E143" i="4"/>
  <c r="G143" i="4" s="1"/>
  <c r="I143" i="4" s="1"/>
  <c r="R139" i="4"/>
  <c r="S139" i="4" s="1"/>
  <c r="AF141" i="4" l="1"/>
  <c r="AC141" i="4" s="1"/>
  <c r="AE141" i="4" s="1"/>
  <c r="AJ142" i="4" s="1"/>
  <c r="AL144" i="4" s="1"/>
  <c r="T139" i="4"/>
  <c r="Y140" i="4" s="1"/>
  <c r="B142" i="7"/>
  <c r="N144" i="4"/>
  <c r="H143" i="4"/>
  <c r="E138" i="7"/>
  <c r="V140" i="4"/>
  <c r="F140" i="7" l="1"/>
  <c r="L142" i="7"/>
  <c r="AD141" i="4"/>
  <c r="Z142" i="4" s="1"/>
  <c r="AA142" i="4" s="1"/>
  <c r="O140" i="4"/>
  <c r="P140" i="4" s="1"/>
  <c r="D138" i="7"/>
  <c r="W138" i="7" s="1"/>
  <c r="AB138" i="7" s="1"/>
  <c r="U140" i="4"/>
  <c r="W144" i="4"/>
  <c r="X140" i="4"/>
  <c r="M144" i="4"/>
  <c r="C142" i="7"/>
  <c r="K142" i="7" s="1"/>
  <c r="Q142" i="7" s="1"/>
  <c r="U143" i="7" s="1"/>
  <c r="D144" i="4"/>
  <c r="K144" i="4"/>
  <c r="AI142" i="4"/>
  <c r="AK145" i="4"/>
  <c r="H143" i="7"/>
  <c r="B149" i="4" l="1"/>
  <c r="J148" i="7" s="1"/>
  <c r="AG142" i="4"/>
  <c r="AH146" i="4" s="1"/>
  <c r="G140" i="7"/>
  <c r="O140" i="7" s="1"/>
  <c r="N138" i="7"/>
  <c r="S138" i="7" s="1"/>
  <c r="M138" i="7"/>
  <c r="R138" i="7" s="1"/>
  <c r="V139" i="7" s="1"/>
  <c r="A137" i="7"/>
  <c r="J144" i="4"/>
  <c r="L148" i="4"/>
  <c r="R140" i="4"/>
  <c r="T140" i="4" s="1"/>
  <c r="E144" i="4"/>
  <c r="AF142" i="4" l="1"/>
  <c r="AC142" i="4" s="1"/>
  <c r="AE142" i="4" s="1"/>
  <c r="F141" i="7" s="1"/>
  <c r="S140" i="4"/>
  <c r="E139" i="7" s="1"/>
  <c r="D139" i="7"/>
  <c r="W139" i="7" s="1"/>
  <c r="AB139" i="7" s="1"/>
  <c r="Y141" i="4"/>
  <c r="G144" i="4"/>
  <c r="I144" i="4" s="1"/>
  <c r="AD142" i="4" l="1"/>
  <c r="Z143" i="4" s="1"/>
  <c r="AA143" i="4" s="1"/>
  <c r="AJ143" i="4"/>
  <c r="N139" i="7"/>
  <c r="S139" i="7" s="1"/>
  <c r="M139" i="7"/>
  <c r="R139" i="7" s="1"/>
  <c r="V140" i="7" s="1"/>
  <c r="O141" i="4"/>
  <c r="P141" i="4" s="1"/>
  <c r="V141" i="4"/>
  <c r="U141" i="4" s="1"/>
  <c r="X141" i="4"/>
  <c r="B143" i="7"/>
  <c r="N145" i="4"/>
  <c r="H144" i="4"/>
  <c r="A138" i="7"/>
  <c r="AI143" i="4" l="1"/>
  <c r="AL145" i="4"/>
  <c r="H144" i="7" s="1"/>
  <c r="AG143" i="4"/>
  <c r="AF143" i="4" s="1"/>
  <c r="G141" i="7"/>
  <c r="O141" i="7" s="1"/>
  <c r="AK146" i="4"/>
  <c r="L143" i="7"/>
  <c r="W145" i="4"/>
  <c r="C143" i="7"/>
  <c r="K145" i="4"/>
  <c r="D145" i="4"/>
  <c r="R141" i="4"/>
  <c r="T141" i="4" s="1"/>
  <c r="M145" i="4"/>
  <c r="AC143" i="4" l="1"/>
  <c r="AE143" i="4" s="1"/>
  <c r="AJ144" i="4" s="1"/>
  <c r="AL146" i="4" s="1"/>
  <c r="AH147" i="4"/>
  <c r="B150" i="4"/>
  <c r="J149" i="7" s="1"/>
  <c r="K143" i="7"/>
  <c r="S141" i="4"/>
  <c r="V142" i="4" s="1"/>
  <c r="D140" i="7"/>
  <c r="W140" i="7" s="1"/>
  <c r="AB140" i="7" s="1"/>
  <c r="Y142" i="4"/>
  <c r="E145" i="4"/>
  <c r="J145" i="4"/>
  <c r="L149" i="4"/>
  <c r="F142" i="7" l="1"/>
  <c r="AD143" i="4"/>
  <c r="G142" i="7" s="1"/>
  <c r="E140" i="7"/>
  <c r="A139" i="7" s="1"/>
  <c r="Q143" i="7"/>
  <c r="U144" i="7" s="1"/>
  <c r="N140" i="7"/>
  <c r="S140" i="7" s="1"/>
  <c r="G145" i="4"/>
  <c r="I145" i="4" s="1"/>
  <c r="N146" i="4" s="1"/>
  <c r="O142" i="4"/>
  <c r="P142" i="4" s="1"/>
  <c r="X142" i="4"/>
  <c r="H145" i="7"/>
  <c r="AK147" i="4"/>
  <c r="AI144" i="4"/>
  <c r="U142" i="4"/>
  <c r="W146" i="4"/>
  <c r="O142" i="7" l="1"/>
  <c r="AG144" i="4"/>
  <c r="AH148" i="4" s="1"/>
  <c r="M140" i="7"/>
  <c r="R140" i="7" s="1"/>
  <c r="V141" i="7" s="1"/>
  <c r="Z144" i="4"/>
  <c r="AA144" i="4" s="1"/>
  <c r="R142" i="4"/>
  <c r="T142" i="4" s="1"/>
  <c r="H145" i="4"/>
  <c r="K146" i="4" s="1"/>
  <c r="B144" i="7"/>
  <c r="M146" i="4"/>
  <c r="AF144" i="4" l="1"/>
  <c r="AC144" i="4" s="1"/>
  <c r="AD144" i="4" s="1"/>
  <c r="G143" i="7" s="1"/>
  <c r="L144" i="7"/>
  <c r="S142" i="4"/>
  <c r="O143" i="4" s="1"/>
  <c r="C144" i="7"/>
  <c r="K144" i="7" s="1"/>
  <c r="Q144" i="7" s="1"/>
  <c r="U145" i="7" s="1"/>
  <c r="D146" i="4"/>
  <c r="J146" i="4"/>
  <c r="L150" i="4"/>
  <c r="D141" i="7"/>
  <c r="W141" i="7" s="1"/>
  <c r="AB141" i="7" s="1"/>
  <c r="Y143" i="4"/>
  <c r="AG145" i="4" l="1"/>
  <c r="AH149" i="4" s="1"/>
  <c r="AE144" i="4"/>
  <c r="Z145" i="4" s="1"/>
  <c r="AA145" i="4" s="1"/>
  <c r="E141" i="7"/>
  <c r="A140" i="7" s="1"/>
  <c r="V143" i="4"/>
  <c r="U143" i="4" s="1"/>
  <c r="B151" i="4"/>
  <c r="J150" i="7" s="1"/>
  <c r="N141" i="7"/>
  <c r="S141" i="7" s="1"/>
  <c r="E146" i="4"/>
  <c r="G146" i="4" s="1"/>
  <c r="I146" i="4" s="1"/>
  <c r="P143" i="4"/>
  <c r="X143" i="4"/>
  <c r="AF145" i="4" l="1"/>
  <c r="M141" i="7"/>
  <c r="R141" i="7" s="1"/>
  <c r="V142" i="7" s="1"/>
  <c r="AJ145" i="4"/>
  <c r="AL147" i="4" s="1"/>
  <c r="H146" i="7" s="1"/>
  <c r="F143" i="7"/>
  <c r="O143" i="7" s="1"/>
  <c r="W147" i="4"/>
  <c r="R143" i="4"/>
  <c r="S143" i="4" s="1"/>
  <c r="H146" i="4"/>
  <c r="B145" i="7"/>
  <c r="N147" i="4"/>
  <c r="AK148" i="4" l="1"/>
  <c r="AI145" i="4"/>
  <c r="AC145" i="4" s="1"/>
  <c r="AD145" i="4" s="1"/>
  <c r="L145" i="7"/>
  <c r="T143" i="4"/>
  <c r="O144" i="4" s="1"/>
  <c r="M147" i="4"/>
  <c r="C145" i="7"/>
  <c r="K145" i="7" s="1"/>
  <c r="Q145" i="7" s="1"/>
  <c r="U146" i="7" s="1"/>
  <c r="D147" i="4"/>
  <c r="K147" i="4"/>
  <c r="E142" i="7"/>
  <c r="V144" i="4"/>
  <c r="AE145" i="4" l="1"/>
  <c r="Z146" i="4" s="1"/>
  <c r="D142" i="7"/>
  <c r="B152" i="4"/>
  <c r="J151" i="7" s="1"/>
  <c r="Y144" i="4"/>
  <c r="X144" i="4" s="1"/>
  <c r="U144" i="4"/>
  <c r="W148" i="4"/>
  <c r="E147" i="4"/>
  <c r="P144" i="4"/>
  <c r="J147" i="4"/>
  <c r="L151" i="4"/>
  <c r="G144" i="7"/>
  <c r="AG146" i="4"/>
  <c r="AJ146" i="4" l="1"/>
  <c r="AL148" i="4" s="1"/>
  <c r="H147" i="7" s="1"/>
  <c r="F144" i="7"/>
  <c r="O144" i="7" s="1"/>
  <c r="N142" i="7"/>
  <c r="S142" i="7" s="1"/>
  <c r="W142" i="7"/>
  <c r="AB142" i="7" s="1"/>
  <c r="A141" i="7"/>
  <c r="M142" i="7"/>
  <c r="R142" i="7" s="1"/>
  <c r="V143" i="7" s="1"/>
  <c r="AA146" i="4"/>
  <c r="R144" i="4"/>
  <c r="T144" i="4" s="1"/>
  <c r="AF146" i="4"/>
  <c r="AH150" i="4"/>
  <c r="G147" i="4"/>
  <c r="H147" i="4" s="1"/>
  <c r="AK149" i="4" l="1"/>
  <c r="AI146" i="4"/>
  <c r="AC146" i="4" s="1"/>
  <c r="AD146" i="4" s="1"/>
  <c r="I147" i="4"/>
  <c r="S144" i="4"/>
  <c r="C146" i="7"/>
  <c r="K148" i="4"/>
  <c r="D143" i="7"/>
  <c r="W143" i="7" s="1"/>
  <c r="AB143" i="7" s="1"/>
  <c r="Y145" i="4"/>
  <c r="N143" i="7" l="1"/>
  <c r="S143" i="7" s="1"/>
  <c r="AE146" i="4"/>
  <c r="Z147" i="4" s="1"/>
  <c r="B146" i="7"/>
  <c r="N148" i="4"/>
  <c r="X145" i="4"/>
  <c r="G145" i="7"/>
  <c r="AG147" i="4"/>
  <c r="J148" i="4"/>
  <c r="L152" i="4"/>
  <c r="D148" i="4"/>
  <c r="E143" i="7"/>
  <c r="M143" i="7" s="1"/>
  <c r="O145" i="4"/>
  <c r="V145" i="4"/>
  <c r="F145" i="7" l="1"/>
  <c r="O145" i="7" s="1"/>
  <c r="B153" i="4"/>
  <c r="J152" i="7" s="1"/>
  <c r="AJ147" i="4"/>
  <c r="L146" i="7"/>
  <c r="K146" i="7"/>
  <c r="R143" i="7"/>
  <c r="V144" i="7" s="1"/>
  <c r="A142" i="7"/>
  <c r="U145" i="4"/>
  <c r="W149" i="4"/>
  <c r="E148" i="4"/>
  <c r="AA147" i="4"/>
  <c r="M148" i="4"/>
  <c r="P145" i="4"/>
  <c r="AH151" i="4"/>
  <c r="AF147" i="4"/>
  <c r="AI147" i="4" l="1"/>
  <c r="AC147" i="4" s="1"/>
  <c r="AE147" i="4" s="1"/>
  <c r="AL149" i="4"/>
  <c r="H148" i="7" s="1"/>
  <c r="AK150" i="4"/>
  <c r="Q146" i="7"/>
  <c r="U147" i="7" s="1"/>
  <c r="G148" i="4"/>
  <c r="I148" i="4" s="1"/>
  <c r="R145" i="4"/>
  <c r="S145" i="4" s="1"/>
  <c r="AD147" i="4" l="1"/>
  <c r="G146" i="7" s="1"/>
  <c r="F146" i="7"/>
  <c r="AJ148" i="4"/>
  <c r="AL150" i="4" s="1"/>
  <c r="T145" i="4"/>
  <c r="O146" i="4" s="1"/>
  <c r="H148" i="4"/>
  <c r="E144" i="7"/>
  <c r="V146" i="4"/>
  <c r="B147" i="7"/>
  <c r="N149" i="4"/>
  <c r="O146" i="7" l="1"/>
  <c r="L147" i="7"/>
  <c r="Z148" i="4"/>
  <c r="AG148" i="4"/>
  <c r="AH152" i="4" s="1"/>
  <c r="U146" i="4"/>
  <c r="W150" i="4"/>
  <c r="C147" i="7"/>
  <c r="K149" i="4"/>
  <c r="D149" i="4"/>
  <c r="B154" i="4" s="1"/>
  <c r="J153" i="7" s="1"/>
  <c r="M149" i="4"/>
  <c r="D144" i="7"/>
  <c r="W144" i="7" s="1"/>
  <c r="AB144" i="7" s="1"/>
  <c r="Y146" i="4"/>
  <c r="P146" i="4"/>
  <c r="AI148" i="4"/>
  <c r="H149" i="7"/>
  <c r="AK151" i="4"/>
  <c r="N144" i="7" l="1"/>
  <c r="S144" i="7" s="1"/>
  <c r="M144" i="7"/>
  <c r="R144" i="7" s="1"/>
  <c r="V145" i="7" s="1"/>
  <c r="K147" i="7"/>
  <c r="AF148" i="4"/>
  <c r="E149" i="4"/>
  <c r="X146" i="4"/>
  <c r="AA148" i="4"/>
  <c r="A143" i="7"/>
  <c r="J149" i="4"/>
  <c r="L153" i="4"/>
  <c r="Q147" i="7" l="1"/>
  <c r="U148" i="7" s="1"/>
  <c r="R146" i="4"/>
  <c r="T146" i="4" s="1"/>
  <c r="D145" i="7" s="1"/>
  <c r="W145" i="7" s="1"/>
  <c r="AB145" i="7" s="1"/>
  <c r="G149" i="4"/>
  <c r="H149" i="4" s="1"/>
  <c r="AC148" i="4"/>
  <c r="AD148" i="4" s="1"/>
  <c r="N145" i="7" l="1"/>
  <c r="S145" i="7" s="1"/>
  <c r="I149" i="4"/>
  <c r="D150" i="4" s="1"/>
  <c r="S146" i="4"/>
  <c r="O147" i="4" s="1"/>
  <c r="Y147" i="4"/>
  <c r="X147" i="4" s="1"/>
  <c r="G147" i="7"/>
  <c r="AG149" i="4"/>
  <c r="AE148" i="4"/>
  <c r="C148" i="7"/>
  <c r="K150" i="4"/>
  <c r="B155" i="4" l="1"/>
  <c r="J154" i="7" s="1"/>
  <c r="N150" i="4"/>
  <c r="M150" i="4" s="1"/>
  <c r="E145" i="7"/>
  <c r="A144" i="7" s="1"/>
  <c r="V147" i="4"/>
  <c r="W151" i="4" s="1"/>
  <c r="B148" i="7"/>
  <c r="E150" i="4"/>
  <c r="P147" i="4"/>
  <c r="F147" i="7"/>
  <c r="O147" i="7" s="1"/>
  <c r="AJ149" i="4"/>
  <c r="AL151" i="4" s="1"/>
  <c r="Z149" i="4"/>
  <c r="J150" i="4"/>
  <c r="L154" i="4"/>
  <c r="AF149" i="4"/>
  <c r="AH153" i="4"/>
  <c r="L148" i="7" l="1"/>
  <c r="K148" i="7"/>
  <c r="M145" i="7"/>
  <c r="R145" i="7" s="1"/>
  <c r="V146" i="7" s="1"/>
  <c r="U147" i="4"/>
  <c r="R147" i="4" s="1"/>
  <c r="T147" i="4" s="1"/>
  <c r="AK152" i="4"/>
  <c r="AI149" i="4"/>
  <c r="H150" i="7"/>
  <c r="G150" i="4"/>
  <c r="H150" i="4" s="1"/>
  <c r="AA149" i="4"/>
  <c r="Q148" i="7" l="1"/>
  <c r="U149" i="7" s="1"/>
  <c r="Y148" i="4"/>
  <c r="X148" i="4" s="1"/>
  <c r="D146" i="7"/>
  <c r="W146" i="7" s="1"/>
  <c r="AB146" i="7" s="1"/>
  <c r="S147" i="4"/>
  <c r="E146" i="7" s="1"/>
  <c r="AC149" i="4"/>
  <c r="AD149" i="4" s="1"/>
  <c r="AG150" i="4" s="1"/>
  <c r="C149" i="7"/>
  <c r="K151" i="4"/>
  <c r="I150" i="4"/>
  <c r="N146" i="7" l="1"/>
  <c r="S146" i="7" s="1"/>
  <c r="M146" i="7"/>
  <c r="R146" i="7" s="1"/>
  <c r="V147" i="7" s="1"/>
  <c r="O148" i="4"/>
  <c r="P148" i="4" s="1"/>
  <c r="V148" i="4"/>
  <c r="W152" i="4" s="1"/>
  <c r="AE149" i="4"/>
  <c r="Z150" i="4" s="1"/>
  <c r="G148" i="7"/>
  <c r="J151" i="4"/>
  <c r="L155" i="4"/>
  <c r="AF150" i="4"/>
  <c r="AH154" i="4"/>
  <c r="B149" i="7"/>
  <c r="N151" i="4"/>
  <c r="A145" i="7"/>
  <c r="D151" i="4"/>
  <c r="B156" i="4" l="1"/>
  <c r="J155" i="7" s="1"/>
  <c r="L149" i="7"/>
  <c r="K149" i="7"/>
  <c r="U148" i="4"/>
  <c r="R148" i="4" s="1"/>
  <c r="S148" i="4" s="1"/>
  <c r="F148" i="7"/>
  <c r="O148" i="7" s="1"/>
  <c r="AJ150" i="4"/>
  <c r="AA150" i="4"/>
  <c r="M151" i="4"/>
  <c r="E151" i="4"/>
  <c r="AK153" i="4" l="1"/>
  <c r="AL152" i="4"/>
  <c r="H151" i="7" s="1"/>
  <c r="Q149" i="7"/>
  <c r="U150" i="7" s="1"/>
  <c r="E147" i="7"/>
  <c r="V149" i="4"/>
  <c r="W153" i="4" s="1"/>
  <c r="AI150" i="4"/>
  <c r="AC150" i="4" s="1"/>
  <c r="AD150" i="4" s="1"/>
  <c r="T148" i="4"/>
  <c r="D147" i="7" s="1"/>
  <c r="W147" i="7" s="1"/>
  <c r="AB147" i="7" s="1"/>
  <c r="G151" i="4"/>
  <c r="H151" i="4" s="1"/>
  <c r="C150" i="7" s="1"/>
  <c r="U149" i="4" l="1"/>
  <c r="N147" i="7"/>
  <c r="S147" i="7" s="1"/>
  <c r="M147" i="7"/>
  <c r="R147" i="7" s="1"/>
  <c r="V148" i="7" s="1"/>
  <c r="O149" i="4"/>
  <c r="P149" i="4" s="1"/>
  <c r="Y149" i="4"/>
  <c r="X149" i="4" s="1"/>
  <c r="AE150" i="4"/>
  <c r="AJ151" i="4" s="1"/>
  <c r="AL153" i="4" s="1"/>
  <c r="K152" i="4"/>
  <c r="J152" i="4" s="1"/>
  <c r="I151" i="4"/>
  <c r="D152" i="4" s="1"/>
  <c r="A146" i="7"/>
  <c r="G149" i="7"/>
  <c r="AG151" i="4"/>
  <c r="B157" i="4" l="1"/>
  <c r="J156" i="7" s="1"/>
  <c r="N152" i="4"/>
  <c r="M152" i="4" s="1"/>
  <c r="B150" i="7"/>
  <c r="F149" i="7"/>
  <c r="O149" i="7" s="1"/>
  <c r="Z151" i="4"/>
  <c r="AA151" i="4" s="1"/>
  <c r="L156" i="4"/>
  <c r="AK154" i="4"/>
  <c r="H152" i="7"/>
  <c r="AI151" i="4"/>
  <c r="AH155" i="4"/>
  <c r="AF151" i="4"/>
  <c r="R149" i="4"/>
  <c r="S149" i="4" s="1"/>
  <c r="E152" i="4"/>
  <c r="L150" i="7" l="1"/>
  <c r="K150" i="7"/>
  <c r="G152" i="4"/>
  <c r="I152" i="4" s="1"/>
  <c r="N153" i="4" s="1"/>
  <c r="AC151" i="4"/>
  <c r="AD151" i="4" s="1"/>
  <c r="G150" i="7" s="1"/>
  <c r="E148" i="7"/>
  <c r="V150" i="4"/>
  <c r="T149" i="4"/>
  <c r="Q150" i="7" l="1"/>
  <c r="U151" i="7" s="1"/>
  <c r="H152" i="4"/>
  <c r="C151" i="7" s="1"/>
  <c r="B151" i="7"/>
  <c r="AG152" i="4"/>
  <c r="AF152" i="4" s="1"/>
  <c r="AE151" i="4"/>
  <c r="AJ152" i="4" s="1"/>
  <c r="AL154" i="4" s="1"/>
  <c r="M153" i="4"/>
  <c r="O150" i="4"/>
  <c r="D148" i="7"/>
  <c r="W148" i="7" s="1"/>
  <c r="AB148" i="7" s="1"/>
  <c r="Y150" i="4"/>
  <c r="W154" i="4"/>
  <c r="U150" i="4"/>
  <c r="K153" i="4" l="1"/>
  <c r="J153" i="4" s="1"/>
  <c r="D153" i="4"/>
  <c r="E153" i="4" s="1"/>
  <c r="L151" i="7"/>
  <c r="K151" i="7"/>
  <c r="N148" i="7"/>
  <c r="S148" i="7" s="1"/>
  <c r="M148" i="7"/>
  <c r="R148" i="7" s="1"/>
  <c r="V149" i="7" s="1"/>
  <c r="AH156" i="4"/>
  <c r="Z152" i="4"/>
  <c r="AA152" i="4" s="1"/>
  <c r="F150" i="7"/>
  <c r="O150" i="7" s="1"/>
  <c r="AI152" i="4"/>
  <c r="AK155" i="4"/>
  <c r="H153" i="7"/>
  <c r="X150" i="4"/>
  <c r="A147" i="7"/>
  <c r="P150" i="4"/>
  <c r="L157" i="4" l="1"/>
  <c r="B158" i="4"/>
  <c r="J157" i="7" s="1"/>
  <c r="Q151" i="7"/>
  <c r="U152" i="7" s="1"/>
  <c r="AC152" i="4"/>
  <c r="AD152" i="4" s="1"/>
  <c r="R150" i="4"/>
  <c r="S150" i="4" s="1"/>
  <c r="G153" i="4"/>
  <c r="I153" i="4" s="1"/>
  <c r="AE152" i="4" l="1"/>
  <c r="AJ153" i="4" s="1"/>
  <c r="AL155" i="4" s="1"/>
  <c r="T150" i="4"/>
  <c r="D149" i="7" s="1"/>
  <c r="W149" i="7" s="1"/>
  <c r="AB149" i="7" s="1"/>
  <c r="H153" i="4"/>
  <c r="D154" i="4" s="1"/>
  <c r="B152" i="7"/>
  <c r="N154" i="4"/>
  <c r="G151" i="7"/>
  <c r="AG153" i="4"/>
  <c r="E149" i="7"/>
  <c r="V151" i="4"/>
  <c r="B159" i="4" l="1"/>
  <c r="J158" i="7" s="1"/>
  <c r="N149" i="7"/>
  <c r="S149" i="7" s="1"/>
  <c r="M149" i="7"/>
  <c r="R149" i="7" s="1"/>
  <c r="V150" i="7" s="1"/>
  <c r="L152" i="7"/>
  <c r="Z153" i="4"/>
  <c r="F151" i="7"/>
  <c r="O151" i="7" s="1"/>
  <c r="K154" i="4"/>
  <c r="L158" i="4" s="1"/>
  <c r="O151" i="4"/>
  <c r="P151" i="4" s="1"/>
  <c r="Y151" i="4"/>
  <c r="C152" i="7"/>
  <c r="K152" i="7" s="1"/>
  <c r="Q152" i="7" s="1"/>
  <c r="U153" i="7" s="1"/>
  <c r="A148" i="7"/>
  <c r="W155" i="4"/>
  <c r="U151" i="4"/>
  <c r="AH157" i="4"/>
  <c r="AF153" i="4"/>
  <c r="AK156" i="4"/>
  <c r="H154" i="7"/>
  <c r="AI153" i="4"/>
  <c r="E154" i="4"/>
  <c r="M154" i="4"/>
  <c r="AA153" i="4" l="1"/>
  <c r="AC153" i="4" s="1"/>
  <c r="AD153" i="4" s="1"/>
  <c r="AG154" i="4" s="1"/>
  <c r="J154" i="4"/>
  <c r="G154" i="4" s="1"/>
  <c r="I154" i="4" s="1"/>
  <c r="X151" i="4"/>
  <c r="R151" i="4" s="1"/>
  <c r="S151" i="4" s="1"/>
  <c r="V152" i="4" s="1"/>
  <c r="G152" i="7" l="1"/>
  <c r="T151" i="4"/>
  <c r="O152" i="4" s="1"/>
  <c r="AE153" i="4"/>
  <c r="F152" i="7" s="1"/>
  <c r="E150" i="7"/>
  <c r="AH158" i="4"/>
  <c r="AF154" i="4"/>
  <c r="U152" i="4"/>
  <c r="W156" i="4"/>
  <c r="H154" i="4"/>
  <c r="B153" i="7"/>
  <c r="N155" i="4"/>
  <c r="O152" i="7" l="1"/>
  <c r="L153" i="7"/>
  <c r="Y152" i="4"/>
  <c r="D150" i="7"/>
  <c r="W150" i="7" s="1"/>
  <c r="AB150" i="7" s="1"/>
  <c r="AJ154" i="4"/>
  <c r="Z154" i="4"/>
  <c r="M155" i="4"/>
  <c r="C153" i="7"/>
  <c r="K153" i="7" s="1"/>
  <c r="Q153" i="7" s="1"/>
  <c r="U154" i="7" s="1"/>
  <c r="K155" i="4"/>
  <c r="D155" i="4"/>
  <c r="X152" i="4"/>
  <c r="P152" i="4"/>
  <c r="AK157" i="4" l="1"/>
  <c r="AL156" i="4"/>
  <c r="H155" i="7" s="1"/>
  <c r="B160" i="4"/>
  <c r="J159" i="7" s="1"/>
  <c r="M150" i="7"/>
  <c r="R150" i="7" s="1"/>
  <c r="V151" i="7" s="1"/>
  <c r="AA154" i="4"/>
  <c r="A149" i="7"/>
  <c r="N150" i="7"/>
  <c r="S150" i="7" s="1"/>
  <c r="AI154" i="4"/>
  <c r="R152" i="4"/>
  <c r="S152" i="4" s="1"/>
  <c r="V153" i="4" s="1"/>
  <c r="E155" i="4"/>
  <c r="J155" i="4"/>
  <c r="L159" i="4"/>
  <c r="AC154" i="4" l="1"/>
  <c r="AE154" i="4" s="1"/>
  <c r="F153" i="7" s="1"/>
  <c r="E151" i="7"/>
  <c r="T152" i="4"/>
  <c r="D151" i="7" s="1"/>
  <c r="W151" i="7" s="1"/>
  <c r="AB151" i="7" s="1"/>
  <c r="G155" i="4"/>
  <c r="H155" i="4" s="1"/>
  <c r="W157" i="4"/>
  <c r="U153" i="4"/>
  <c r="AJ155" i="4" l="1"/>
  <c r="N151" i="7"/>
  <c r="S151" i="7" s="1"/>
  <c r="M151" i="7"/>
  <c r="R151" i="7" s="1"/>
  <c r="V152" i="7" s="1"/>
  <c r="AD154" i="4"/>
  <c r="Z155" i="4" s="1"/>
  <c r="Y153" i="4"/>
  <c r="X153" i="4" s="1"/>
  <c r="O153" i="4"/>
  <c r="P153" i="4" s="1"/>
  <c r="A150" i="7"/>
  <c r="I155" i="4"/>
  <c r="D156" i="4" s="1"/>
  <c r="C154" i="7"/>
  <c r="K156" i="4"/>
  <c r="AL157" i="4" l="1"/>
  <c r="H156" i="7" s="1"/>
  <c r="AI155" i="4"/>
  <c r="AK158" i="4"/>
  <c r="B161" i="4"/>
  <c r="J160" i="7" s="1"/>
  <c r="AG155" i="4"/>
  <c r="AF155" i="4" s="1"/>
  <c r="AA155" i="4"/>
  <c r="G153" i="7"/>
  <c r="O153" i="7" s="1"/>
  <c r="E156" i="4"/>
  <c r="B154" i="7"/>
  <c r="N156" i="4"/>
  <c r="R153" i="4"/>
  <c r="S153" i="4" s="1"/>
  <c r="J156" i="4"/>
  <c r="L160" i="4"/>
  <c r="AH159" i="4" l="1"/>
  <c r="AC155" i="4"/>
  <c r="AE155" i="4" s="1"/>
  <c r="F154" i="7" s="1"/>
  <c r="L154" i="7"/>
  <c r="K154" i="7"/>
  <c r="T153" i="4"/>
  <c r="D152" i="7" s="1"/>
  <c r="W152" i="7" s="1"/>
  <c r="AB152" i="7" s="1"/>
  <c r="M156" i="4"/>
  <c r="E152" i="7"/>
  <c r="V154" i="4"/>
  <c r="AD155" i="4" l="1"/>
  <c r="G154" i="7" s="1"/>
  <c r="O154" i="7" s="1"/>
  <c r="AJ156" i="4"/>
  <c r="Q154" i="7"/>
  <c r="U155" i="7" s="1"/>
  <c r="O154" i="4"/>
  <c r="P154" i="4" s="1"/>
  <c r="N152" i="7"/>
  <c r="S152" i="7" s="1"/>
  <c r="M152" i="7"/>
  <c r="R152" i="7" s="1"/>
  <c r="V153" i="7" s="1"/>
  <c r="Y154" i="4"/>
  <c r="X154" i="4" s="1"/>
  <c r="G156" i="4"/>
  <c r="I156" i="4" s="1"/>
  <c r="N157" i="4" s="1"/>
  <c r="A151" i="7"/>
  <c r="W158" i="4"/>
  <c r="U154" i="4"/>
  <c r="AG156" i="4" l="1"/>
  <c r="AF156" i="4" s="1"/>
  <c r="Z156" i="4"/>
  <c r="AA156" i="4" s="1"/>
  <c r="AI156" i="4"/>
  <c r="AL158" i="4"/>
  <c r="H157" i="7" s="1"/>
  <c r="AK159" i="4"/>
  <c r="H156" i="4"/>
  <c r="D157" i="4" s="1"/>
  <c r="B162" i="4" s="1"/>
  <c r="J161" i="7" s="1"/>
  <c r="B155" i="7"/>
  <c r="R154" i="4"/>
  <c r="S154" i="4" s="1"/>
  <c r="M157" i="4"/>
  <c r="AH160" i="4" l="1"/>
  <c r="L155" i="7"/>
  <c r="C155" i="7"/>
  <c r="K157" i="4"/>
  <c r="L161" i="4" s="1"/>
  <c r="T154" i="4"/>
  <c r="Y155" i="4" s="1"/>
  <c r="E157" i="4"/>
  <c r="E153" i="7"/>
  <c r="V155" i="4"/>
  <c r="AC156" i="4"/>
  <c r="AD156" i="4" s="1"/>
  <c r="O155" i="4" l="1"/>
  <c r="P155" i="4" s="1"/>
  <c r="J157" i="4"/>
  <c r="G157" i="4" s="1"/>
  <c r="I157" i="4" s="1"/>
  <c r="K155" i="7"/>
  <c r="D153" i="7"/>
  <c r="AE156" i="4"/>
  <c r="F155" i="7" s="1"/>
  <c r="X155" i="4"/>
  <c r="W159" i="4"/>
  <c r="U155" i="4"/>
  <c r="G155" i="7"/>
  <c r="AG157" i="4"/>
  <c r="A152" i="7" l="1"/>
  <c r="W153" i="7"/>
  <c r="AB153" i="7" s="1"/>
  <c r="Q155" i="7"/>
  <c r="U156" i="7" s="1"/>
  <c r="N153" i="7"/>
  <c r="S153" i="7" s="1"/>
  <c r="M153" i="7"/>
  <c r="R153" i="7" s="1"/>
  <c r="V154" i="7" s="1"/>
  <c r="O155" i="7"/>
  <c r="H157" i="4"/>
  <c r="C156" i="7" s="1"/>
  <c r="Z157" i="4"/>
  <c r="AA157" i="4" s="1"/>
  <c r="AJ157" i="4"/>
  <c r="R155" i="4"/>
  <c r="S155" i="4" s="1"/>
  <c r="V156" i="4" s="1"/>
  <c r="W160" i="4" s="1"/>
  <c r="AF157" i="4"/>
  <c r="AH161" i="4"/>
  <c r="B156" i="7"/>
  <c r="N158" i="4"/>
  <c r="AI157" i="4" l="1"/>
  <c r="AC157" i="4" s="1"/>
  <c r="AE157" i="4" s="1"/>
  <c r="AL159" i="4"/>
  <c r="H158" i="7" s="1"/>
  <c r="K158" i="4"/>
  <c r="J158" i="4" s="1"/>
  <c r="D158" i="4"/>
  <c r="E158" i="4" s="1"/>
  <c r="L156" i="7"/>
  <c r="K156" i="7"/>
  <c r="AK160" i="4"/>
  <c r="T155" i="4"/>
  <c r="O156" i="4" s="1"/>
  <c r="U156" i="4"/>
  <c r="E154" i="7"/>
  <c r="M158" i="4"/>
  <c r="L162" i="4" l="1"/>
  <c r="B163" i="4"/>
  <c r="J162" i="7" s="1"/>
  <c r="Q156" i="7"/>
  <c r="U157" i="7" s="1"/>
  <c r="Y156" i="4"/>
  <c r="X156" i="4" s="1"/>
  <c r="D154" i="7"/>
  <c r="W154" i="7" s="1"/>
  <c r="AB154" i="7" s="1"/>
  <c r="AD157" i="4"/>
  <c r="G156" i="7" s="1"/>
  <c r="F156" i="7"/>
  <c r="AJ158" i="4"/>
  <c r="AL160" i="4" s="1"/>
  <c r="G158" i="4"/>
  <c r="I158" i="4" s="1"/>
  <c r="P156" i="4"/>
  <c r="O156" i="7" l="1"/>
  <c r="N154" i="7"/>
  <c r="S154" i="7" s="1"/>
  <c r="M154" i="7"/>
  <c r="R154" i="7" s="1"/>
  <c r="V155" i="7" s="1"/>
  <c r="A153" i="7"/>
  <c r="Z158" i="4"/>
  <c r="AA158" i="4" s="1"/>
  <c r="AG158" i="4"/>
  <c r="AH162" i="4" s="1"/>
  <c r="H158" i="4"/>
  <c r="K159" i="4" s="1"/>
  <c r="R156" i="4"/>
  <c r="S156" i="4" s="1"/>
  <c r="AK161" i="4"/>
  <c r="H159" i="7"/>
  <c r="AI158" i="4"/>
  <c r="B157" i="7"/>
  <c r="N159" i="4"/>
  <c r="AF158" i="4" l="1"/>
  <c r="AC158" i="4" s="1"/>
  <c r="L157" i="7"/>
  <c r="C157" i="7"/>
  <c r="K157" i="7" s="1"/>
  <c r="D159" i="4"/>
  <c r="T156" i="4"/>
  <c r="Y157" i="4" s="1"/>
  <c r="E155" i="7"/>
  <c r="V157" i="4"/>
  <c r="J159" i="4"/>
  <c r="L163" i="4"/>
  <c r="M159" i="4"/>
  <c r="O157" i="4" l="1"/>
  <c r="P157" i="4" s="1"/>
  <c r="B164" i="4"/>
  <c r="J163" i="7" s="1"/>
  <c r="Q157" i="7"/>
  <c r="U158" i="7" s="1"/>
  <c r="D155" i="7"/>
  <c r="E159" i="4"/>
  <c r="G159" i="4" s="1"/>
  <c r="I159" i="4" s="1"/>
  <c r="AE158" i="4"/>
  <c r="AD158" i="4"/>
  <c r="X157" i="4"/>
  <c r="W161" i="4"/>
  <c r="U157" i="4"/>
  <c r="A154" i="7" l="1"/>
  <c r="W155" i="7"/>
  <c r="AB155" i="7" s="1"/>
  <c r="N155" i="7"/>
  <c r="S155" i="7" s="1"/>
  <c r="M155" i="7"/>
  <c r="R155" i="7" s="1"/>
  <c r="V156" i="7" s="1"/>
  <c r="R157" i="4"/>
  <c r="T157" i="4" s="1"/>
  <c r="D156" i="7" s="1"/>
  <c r="H159" i="4"/>
  <c r="D160" i="4" s="1"/>
  <c r="B165" i="4" s="1"/>
  <c r="J164" i="7" s="1"/>
  <c r="B158" i="7"/>
  <c r="N160" i="4"/>
  <c r="G157" i="7"/>
  <c r="Z159" i="4"/>
  <c r="AG159" i="4"/>
  <c r="F157" i="7"/>
  <c r="AJ159" i="4"/>
  <c r="AL161" i="4" s="1"/>
  <c r="W156" i="7" l="1"/>
  <c r="AB156" i="7" s="1"/>
  <c r="L158" i="7"/>
  <c r="O157" i="7"/>
  <c r="N156" i="7"/>
  <c r="S156" i="7" s="1"/>
  <c r="C158" i="7"/>
  <c r="K158" i="7" s="1"/>
  <c r="Q158" i="7" s="1"/>
  <c r="U159" i="7" s="1"/>
  <c r="Y158" i="4"/>
  <c r="X158" i="4" s="1"/>
  <c r="S157" i="4"/>
  <c r="V158" i="4" s="1"/>
  <c r="E160" i="4"/>
  <c r="K160" i="4"/>
  <c r="L164" i="4" s="1"/>
  <c r="AI159" i="4"/>
  <c r="H160" i="7"/>
  <c r="AK162" i="4"/>
  <c r="AH163" i="4"/>
  <c r="AF159" i="4"/>
  <c r="M160" i="4"/>
  <c r="AA159" i="4"/>
  <c r="J160" i="4" l="1"/>
  <c r="G160" i="4" s="1"/>
  <c r="H160" i="4" s="1"/>
  <c r="C159" i="7" s="1"/>
  <c r="E156" i="7"/>
  <c r="O158" i="4"/>
  <c r="P158" i="4" s="1"/>
  <c r="AC159" i="4"/>
  <c r="AD159" i="4" s="1"/>
  <c r="U158" i="4"/>
  <c r="W162" i="4"/>
  <c r="M156" i="7" l="1"/>
  <c r="R156" i="7" s="1"/>
  <c r="V157" i="7" s="1"/>
  <c r="K161" i="4"/>
  <c r="J161" i="4" s="1"/>
  <c r="I160" i="4"/>
  <c r="D161" i="4" s="1"/>
  <c r="A155" i="7"/>
  <c r="R158" i="4"/>
  <c r="S158" i="4" s="1"/>
  <c r="V159" i="4" s="1"/>
  <c r="W163" i="4" s="1"/>
  <c r="AG160" i="4"/>
  <c r="G158" i="7"/>
  <c r="AE159" i="4"/>
  <c r="B166" i="4" l="1"/>
  <c r="J165" i="7" s="1"/>
  <c r="B159" i="7"/>
  <c r="K159" i="7" s="1"/>
  <c r="L165" i="4"/>
  <c r="E161" i="4"/>
  <c r="N161" i="4"/>
  <c r="M161" i="4" s="1"/>
  <c r="U159" i="4"/>
  <c r="T158" i="4"/>
  <c r="D157" i="7" s="1"/>
  <c r="W157" i="7" s="1"/>
  <c r="AB157" i="7" s="1"/>
  <c r="E157" i="7"/>
  <c r="AJ160" i="4"/>
  <c r="AL162" i="4" s="1"/>
  <c r="F158" i="7"/>
  <c r="O158" i="7" s="1"/>
  <c r="Z160" i="4"/>
  <c r="AH164" i="4"/>
  <c r="AF160" i="4"/>
  <c r="L159" i="7" l="1"/>
  <c r="Q159" i="7"/>
  <c r="U160" i="7" s="1"/>
  <c r="G161" i="4"/>
  <c r="H161" i="4" s="1"/>
  <c r="C160" i="7" s="1"/>
  <c r="O159" i="4"/>
  <c r="P159" i="4" s="1"/>
  <c r="N157" i="7"/>
  <c r="S157" i="7" s="1"/>
  <c r="M157" i="7"/>
  <c r="R157" i="7" s="1"/>
  <c r="V158" i="7" s="1"/>
  <c r="Y159" i="4"/>
  <c r="X159" i="4" s="1"/>
  <c r="A156" i="7"/>
  <c r="AA160" i="4"/>
  <c r="AK163" i="4"/>
  <c r="H161" i="7"/>
  <c r="AI160" i="4"/>
  <c r="K162" i="4" l="1"/>
  <c r="J162" i="4" s="1"/>
  <c r="I161" i="4"/>
  <c r="N162" i="4" s="1"/>
  <c r="M162" i="4" s="1"/>
  <c r="AC160" i="4"/>
  <c r="AD160" i="4" s="1"/>
  <c r="AG161" i="4" s="1"/>
  <c r="R159" i="4"/>
  <c r="T159" i="4" s="1"/>
  <c r="D162" i="4" l="1"/>
  <c r="E162" i="4" s="1"/>
  <c r="G162" i="4" s="1"/>
  <c r="H162" i="4" s="1"/>
  <c r="L166" i="4"/>
  <c r="B160" i="7"/>
  <c r="K160" i="7" s="1"/>
  <c r="G159" i="7"/>
  <c r="AE160" i="4"/>
  <c r="F159" i="7" s="1"/>
  <c r="AF161" i="4"/>
  <c r="AH165" i="4"/>
  <c r="D158" i="7"/>
  <c r="W158" i="7" s="1"/>
  <c r="AB158" i="7" s="1"/>
  <c r="Y160" i="4"/>
  <c r="S159" i="4"/>
  <c r="B167" i="4" l="1"/>
  <c r="J166" i="7" s="1"/>
  <c r="L160" i="7"/>
  <c r="Q160" i="7"/>
  <c r="U161" i="7" s="1"/>
  <c r="O159" i="7"/>
  <c r="N158" i="7"/>
  <c r="S158" i="7" s="1"/>
  <c r="AJ161" i="4"/>
  <c r="Z161" i="4"/>
  <c r="AA161" i="4" s="1"/>
  <c r="I162" i="4"/>
  <c r="N163" i="4" s="1"/>
  <c r="C161" i="7"/>
  <c r="K163" i="4"/>
  <c r="X160" i="4"/>
  <c r="E158" i="7"/>
  <c r="M158" i="7" s="1"/>
  <c r="V160" i="4"/>
  <c r="O160" i="4"/>
  <c r="AL163" i="4" l="1"/>
  <c r="H162" i="7" s="1"/>
  <c r="AK164" i="4"/>
  <c r="AI161" i="4"/>
  <c r="AC161" i="4" s="1"/>
  <c r="AD161" i="4" s="1"/>
  <c r="D163" i="4"/>
  <c r="B161" i="7"/>
  <c r="K161" i="7" s="1"/>
  <c r="Q161" i="7" s="1"/>
  <c r="U162" i="7" s="1"/>
  <c r="R158" i="7"/>
  <c r="V159" i="7" s="1"/>
  <c r="P160" i="4"/>
  <c r="A157" i="7"/>
  <c r="U160" i="4"/>
  <c r="W164" i="4"/>
  <c r="M163" i="4"/>
  <c r="J163" i="4"/>
  <c r="L167" i="4"/>
  <c r="E163" i="4" l="1"/>
  <c r="G163" i="4" s="1"/>
  <c r="H163" i="4" s="1"/>
  <c r="K164" i="4" s="1"/>
  <c r="L168" i="4" s="1"/>
  <c r="B168" i="4"/>
  <c r="J167" i="7" s="1"/>
  <c r="L161" i="7"/>
  <c r="AE161" i="4"/>
  <c r="F160" i="7" s="1"/>
  <c r="G160" i="7"/>
  <c r="AG162" i="4"/>
  <c r="R160" i="4"/>
  <c r="T160" i="4" s="1"/>
  <c r="O160" i="7" l="1"/>
  <c r="AJ162" i="4"/>
  <c r="Z162" i="4"/>
  <c r="C162" i="7"/>
  <c r="I163" i="4"/>
  <c r="N164" i="4" s="1"/>
  <c r="J164" i="4"/>
  <c r="AA162" i="4"/>
  <c r="AH166" i="4"/>
  <c r="AF162" i="4"/>
  <c r="S160" i="4"/>
  <c r="D159" i="7"/>
  <c r="W159" i="7" s="1"/>
  <c r="AB159" i="7" s="1"/>
  <c r="Y161" i="4"/>
  <c r="AK165" i="4" l="1"/>
  <c r="AL164" i="4"/>
  <c r="H163" i="7" s="1"/>
  <c r="AI162" i="4"/>
  <c r="AC162" i="4" s="1"/>
  <c r="AE162" i="4" s="1"/>
  <c r="F161" i="7" s="1"/>
  <c r="N159" i="7"/>
  <c r="S159" i="7" s="1"/>
  <c r="D164" i="4"/>
  <c r="B162" i="7"/>
  <c r="X161" i="4"/>
  <c r="E159" i="7"/>
  <c r="M159" i="7" s="1"/>
  <c r="O161" i="4"/>
  <c r="V161" i="4"/>
  <c r="M164" i="4"/>
  <c r="B169" i="4" l="1"/>
  <c r="J168" i="7" s="1"/>
  <c r="E164" i="4"/>
  <c r="G164" i="4" s="1"/>
  <c r="I164" i="4" s="1"/>
  <c r="L162" i="7"/>
  <c r="K162" i="7"/>
  <c r="AD162" i="4"/>
  <c r="G161" i="7" s="1"/>
  <c r="O161" i="7" s="1"/>
  <c r="AJ163" i="4"/>
  <c r="R159" i="7"/>
  <c r="V160" i="7" s="1"/>
  <c r="P161" i="4"/>
  <c r="A158" i="7"/>
  <c r="U161" i="4"/>
  <c r="W165" i="4"/>
  <c r="AI163" i="4" l="1"/>
  <c r="AL165" i="4"/>
  <c r="H164" i="7" s="1"/>
  <c r="Q162" i="7"/>
  <c r="U163" i="7" s="1"/>
  <c r="AK166" i="4"/>
  <c r="AG163" i="4"/>
  <c r="AH167" i="4" s="1"/>
  <c r="Z163" i="4"/>
  <c r="AA163" i="4" s="1"/>
  <c r="R161" i="4"/>
  <c r="T161" i="4" s="1"/>
  <c r="D160" i="7" s="1"/>
  <c r="W160" i="7" s="1"/>
  <c r="AB160" i="7" s="1"/>
  <c r="H164" i="4"/>
  <c r="D165" i="4" s="1"/>
  <c r="B163" i="7"/>
  <c r="N165" i="4"/>
  <c r="AF163" i="4" l="1"/>
  <c r="AC163" i="4" s="1"/>
  <c r="AD163" i="4" s="1"/>
  <c r="B170" i="4"/>
  <c r="J169" i="7" s="1"/>
  <c r="N160" i="7"/>
  <c r="S160" i="7" s="1"/>
  <c r="L163" i="7"/>
  <c r="S161" i="4"/>
  <c r="O162" i="4" s="1"/>
  <c r="Y162" i="4"/>
  <c r="X162" i="4" s="1"/>
  <c r="K165" i="4"/>
  <c r="L169" i="4" s="1"/>
  <c r="C163" i="7"/>
  <c r="K163" i="7" s="1"/>
  <c r="Q163" i="7" s="1"/>
  <c r="U164" i="7" s="1"/>
  <c r="M165" i="4"/>
  <c r="E165" i="4"/>
  <c r="J165" i="4" l="1"/>
  <c r="G165" i="4" s="1"/>
  <c r="I165" i="4" s="1"/>
  <c r="V162" i="4"/>
  <c r="W166" i="4" s="1"/>
  <c r="E160" i="7"/>
  <c r="M160" i="7" s="1"/>
  <c r="R160" i="7" s="1"/>
  <c r="V161" i="7" s="1"/>
  <c r="AE163" i="4"/>
  <c r="Z164" i="4" s="1"/>
  <c r="G162" i="7"/>
  <c r="AG164" i="4"/>
  <c r="P162" i="4"/>
  <c r="U162" i="4" l="1"/>
  <c r="R162" i="4" s="1"/>
  <c r="S162" i="4" s="1"/>
  <c r="A159" i="7"/>
  <c r="AJ164" i="4"/>
  <c r="H165" i="4"/>
  <c r="C164" i="7" s="1"/>
  <c r="F162" i="7"/>
  <c r="O162" i="7" s="1"/>
  <c r="N166" i="4"/>
  <c r="B164" i="7"/>
  <c r="AH168" i="4"/>
  <c r="AF164" i="4"/>
  <c r="AA164" i="4"/>
  <c r="AI164" i="4"/>
  <c r="AL166" i="4" l="1"/>
  <c r="H165" i="7" s="1"/>
  <c r="L164" i="7"/>
  <c r="K164" i="7"/>
  <c r="AK167" i="4"/>
  <c r="D166" i="4"/>
  <c r="K166" i="4"/>
  <c r="J166" i="4" s="1"/>
  <c r="AC164" i="4"/>
  <c r="AD164" i="4" s="1"/>
  <c r="G163" i="7" s="1"/>
  <c r="E161" i="7"/>
  <c r="V163" i="4"/>
  <c r="M166" i="4"/>
  <c r="T162" i="4"/>
  <c r="B171" i="4" l="1"/>
  <c r="J170" i="7" s="1"/>
  <c r="Q164" i="7"/>
  <c r="U165" i="7" s="1"/>
  <c r="E166" i="4"/>
  <c r="G166" i="4" s="1"/>
  <c r="I166" i="4" s="1"/>
  <c r="L170" i="4"/>
  <c r="AG165" i="4"/>
  <c r="AF165" i="4" s="1"/>
  <c r="AE164" i="4"/>
  <c r="Z165" i="4" s="1"/>
  <c r="Y163" i="4"/>
  <c r="D161" i="7"/>
  <c r="W161" i="7" s="1"/>
  <c r="AB161" i="7" s="1"/>
  <c r="U163" i="4"/>
  <c r="W167" i="4"/>
  <c r="O163" i="4"/>
  <c r="N161" i="7" l="1"/>
  <c r="S161" i="7" s="1"/>
  <c r="M161" i="7"/>
  <c r="R161" i="7" s="1"/>
  <c r="V162" i="7" s="1"/>
  <c r="AH169" i="4"/>
  <c r="AJ165" i="4"/>
  <c r="F163" i="7"/>
  <c r="O163" i="7" s="1"/>
  <c r="A160" i="7"/>
  <c r="H166" i="4"/>
  <c r="P163" i="4"/>
  <c r="X163" i="4"/>
  <c r="AA165" i="4"/>
  <c r="N167" i="4"/>
  <c r="B165" i="7"/>
  <c r="AK168" i="4" l="1"/>
  <c r="AL167" i="4"/>
  <c r="H166" i="7" s="1"/>
  <c r="L165" i="7"/>
  <c r="AI165" i="4"/>
  <c r="AC165" i="4" s="1"/>
  <c r="AD165" i="4" s="1"/>
  <c r="R163" i="4"/>
  <c r="S163" i="4" s="1"/>
  <c r="C165" i="7"/>
  <c r="K167" i="4"/>
  <c r="D167" i="4"/>
  <c r="M167" i="4"/>
  <c r="B172" i="4" l="1"/>
  <c r="J171" i="7" s="1"/>
  <c r="K165" i="7"/>
  <c r="T163" i="4"/>
  <c r="D162" i="7" s="1"/>
  <c r="W162" i="7" s="1"/>
  <c r="AB162" i="7" s="1"/>
  <c r="AE165" i="4"/>
  <c r="AJ166" i="4" s="1"/>
  <c r="AL168" i="4" s="1"/>
  <c r="G164" i="7"/>
  <c r="AG166" i="4"/>
  <c r="E162" i="7"/>
  <c r="V164" i="4"/>
  <c r="E167" i="4"/>
  <c r="J167" i="4"/>
  <c r="L171" i="4"/>
  <c r="Q165" i="7" l="1"/>
  <c r="U166" i="7" s="1"/>
  <c r="N162" i="7"/>
  <c r="S162" i="7" s="1"/>
  <c r="M162" i="7"/>
  <c r="R162" i="7" s="1"/>
  <c r="V163" i="7" s="1"/>
  <c r="O164" i="4"/>
  <c r="P164" i="4" s="1"/>
  <c r="Y164" i="4"/>
  <c r="X164" i="4" s="1"/>
  <c r="F164" i="7"/>
  <c r="O164" i="7" s="1"/>
  <c r="Z166" i="4"/>
  <c r="G167" i="4"/>
  <c r="I167" i="4" s="1"/>
  <c r="A161" i="7"/>
  <c r="H167" i="7"/>
  <c r="AK169" i="4"/>
  <c r="AI166" i="4"/>
  <c r="U164" i="4"/>
  <c r="W168" i="4"/>
  <c r="AF166" i="4"/>
  <c r="AH170" i="4"/>
  <c r="AA166" i="4" l="1"/>
  <c r="AC166" i="4" s="1"/>
  <c r="AD166" i="4" s="1"/>
  <c r="R164" i="4"/>
  <c r="S164" i="4" s="1"/>
  <c r="H167" i="4"/>
  <c r="B166" i="7"/>
  <c r="N168" i="4"/>
  <c r="L166" i="7" l="1"/>
  <c r="G165" i="7"/>
  <c r="AG167" i="4"/>
  <c r="C166" i="7"/>
  <c r="K166" i="7" s="1"/>
  <c r="Q166" i="7" s="1"/>
  <c r="U167" i="7" s="1"/>
  <c r="D168" i="4"/>
  <c r="K168" i="4"/>
  <c r="M168" i="4"/>
  <c r="T164" i="4"/>
  <c r="O165" i="4" s="1"/>
  <c r="E163" i="7"/>
  <c r="V165" i="4"/>
  <c r="AE166" i="4"/>
  <c r="Z167" i="4" s="1"/>
  <c r="B173" i="4" l="1"/>
  <c r="J172" i="7" s="1"/>
  <c r="U165" i="4"/>
  <c r="W169" i="4"/>
  <c r="P165" i="4"/>
  <c r="D163" i="7"/>
  <c r="W163" i="7" s="1"/>
  <c r="AB163" i="7" s="1"/>
  <c r="Y165" i="4"/>
  <c r="J168" i="4"/>
  <c r="L172" i="4"/>
  <c r="AF167" i="4"/>
  <c r="AH171" i="4"/>
  <c r="E168" i="4"/>
  <c r="F165" i="7"/>
  <c r="O165" i="7" s="1"/>
  <c r="AJ167" i="4"/>
  <c r="AL169" i="4" s="1"/>
  <c r="N163" i="7" l="1"/>
  <c r="S163" i="7" s="1"/>
  <c r="M163" i="7"/>
  <c r="R163" i="7" s="1"/>
  <c r="V164" i="7" s="1"/>
  <c r="H168" i="7"/>
  <c r="AK170" i="4"/>
  <c r="AI167" i="4"/>
  <c r="X165" i="4"/>
  <c r="AA167" i="4"/>
  <c r="G168" i="4"/>
  <c r="H168" i="4" s="1"/>
  <c r="A162" i="7"/>
  <c r="R165" i="4" l="1"/>
  <c r="T165" i="4" s="1"/>
  <c r="D164" i="7" s="1"/>
  <c r="W164" i="7" s="1"/>
  <c r="AB164" i="7" s="1"/>
  <c r="AC167" i="4"/>
  <c r="AD167" i="4" s="1"/>
  <c r="I168" i="4"/>
  <c r="D169" i="4" s="1"/>
  <c r="B174" i="4" s="1"/>
  <c r="J173" i="7" s="1"/>
  <c r="C167" i="7"/>
  <c r="K169" i="4"/>
  <c r="N164" i="7" l="1"/>
  <c r="S164" i="7" s="1"/>
  <c r="S165" i="4"/>
  <c r="E164" i="7" s="1"/>
  <c r="M164" i="7" s="1"/>
  <c r="Y166" i="4"/>
  <c r="X166" i="4" s="1"/>
  <c r="AE167" i="4"/>
  <c r="F166" i="7" s="1"/>
  <c r="E169" i="4"/>
  <c r="B167" i="7"/>
  <c r="N169" i="4"/>
  <c r="J169" i="4"/>
  <c r="L173" i="4"/>
  <c r="G166" i="7"/>
  <c r="AG168" i="4"/>
  <c r="O166" i="4" l="1"/>
  <c r="P166" i="4" s="1"/>
  <c r="O166" i="7"/>
  <c r="L167" i="7"/>
  <c r="K167" i="7"/>
  <c r="V166" i="4"/>
  <c r="W170" i="4" s="1"/>
  <c r="AJ168" i="4"/>
  <c r="R164" i="7"/>
  <c r="V165" i="7" s="1"/>
  <c r="Z168" i="4"/>
  <c r="AA168" i="4" s="1"/>
  <c r="M169" i="4"/>
  <c r="AF168" i="4"/>
  <c r="AH172" i="4"/>
  <c r="A163" i="7"/>
  <c r="AI168" i="4" l="1"/>
  <c r="AC168" i="4" s="1"/>
  <c r="AE168" i="4" s="1"/>
  <c r="F167" i="7" s="1"/>
  <c r="AL170" i="4"/>
  <c r="H169" i="7" s="1"/>
  <c r="AK171" i="4"/>
  <c r="Q167" i="7"/>
  <c r="U168" i="7" s="1"/>
  <c r="U166" i="4"/>
  <c r="R166" i="4" s="1"/>
  <c r="S166" i="4" s="1"/>
  <c r="V167" i="4" s="1"/>
  <c r="W171" i="4" s="1"/>
  <c r="G169" i="4"/>
  <c r="AJ169" i="4" l="1"/>
  <c r="AD168" i="4"/>
  <c r="U167" i="4"/>
  <c r="T166" i="4"/>
  <c r="O167" i="4" s="1"/>
  <c r="P167" i="4" s="1"/>
  <c r="E165" i="7"/>
  <c r="H169" i="4"/>
  <c r="I169" i="4"/>
  <c r="Y167" i="4" l="1"/>
  <c r="X167" i="4" s="1"/>
  <c r="AK172" i="4"/>
  <c r="AL171" i="4"/>
  <c r="H170" i="7" s="1"/>
  <c r="Z169" i="4"/>
  <c r="G167" i="7"/>
  <c r="O167" i="7" s="1"/>
  <c r="AG169" i="4"/>
  <c r="AI169" i="4"/>
  <c r="D165" i="7"/>
  <c r="W165" i="7" s="1"/>
  <c r="AB165" i="7" s="1"/>
  <c r="D170" i="4"/>
  <c r="B168" i="7"/>
  <c r="N170" i="4"/>
  <c r="C168" i="7"/>
  <c r="K170" i="4"/>
  <c r="AA169" i="4" l="1"/>
  <c r="B175" i="4"/>
  <c r="J174" i="7" s="1"/>
  <c r="L168" i="7"/>
  <c r="K168" i="7"/>
  <c r="M165" i="7"/>
  <c r="R165" i="7" s="1"/>
  <c r="V166" i="7" s="1"/>
  <c r="N165" i="7"/>
  <c r="S165" i="7" s="1"/>
  <c r="A164" i="7"/>
  <c r="AH173" i="4"/>
  <c r="AF169" i="4"/>
  <c r="M170" i="4"/>
  <c r="E170" i="4"/>
  <c r="J170" i="4"/>
  <c r="L174" i="4"/>
  <c r="R167" i="4"/>
  <c r="AC169" i="4" l="1"/>
  <c r="AE169" i="4" s="1"/>
  <c r="AJ170" i="4" s="1"/>
  <c r="AL172" i="4" s="1"/>
  <c r="Q168" i="7"/>
  <c r="U169" i="7" s="1"/>
  <c r="G170" i="4"/>
  <c r="H170" i="4" s="1"/>
  <c r="T167" i="4"/>
  <c r="S167" i="4"/>
  <c r="AD169" i="4" l="1"/>
  <c r="Z170" i="4" s="1"/>
  <c r="F168" i="7"/>
  <c r="AI170" i="4"/>
  <c r="H171" i="7"/>
  <c r="AK173" i="4"/>
  <c r="I170" i="4"/>
  <c r="D171" i="4" s="1"/>
  <c r="K171" i="4"/>
  <c r="C169" i="7"/>
  <c r="D166" i="7"/>
  <c r="W166" i="7" s="1"/>
  <c r="AB166" i="7" s="1"/>
  <c r="Y168" i="4"/>
  <c r="E166" i="7"/>
  <c r="V168" i="4"/>
  <c r="O168" i="4"/>
  <c r="G168" i="7" l="1"/>
  <c r="O168" i="7" s="1"/>
  <c r="AG170" i="4"/>
  <c r="AF170" i="4" s="1"/>
  <c r="B176" i="4"/>
  <c r="J175" i="7" s="1"/>
  <c r="N166" i="7"/>
  <c r="S166" i="7" s="1"/>
  <c r="M166" i="7"/>
  <c r="R166" i="7" s="1"/>
  <c r="V167" i="7" s="1"/>
  <c r="N171" i="4"/>
  <c r="M171" i="4" s="1"/>
  <c r="B169" i="7"/>
  <c r="P168" i="4"/>
  <c r="E171" i="4"/>
  <c r="U168" i="4"/>
  <c r="W172" i="4"/>
  <c r="X168" i="4"/>
  <c r="AA170" i="4"/>
  <c r="A165" i="7"/>
  <c r="J171" i="4"/>
  <c r="L175" i="4"/>
  <c r="AH174" i="4" l="1"/>
  <c r="L169" i="7"/>
  <c r="K169" i="7"/>
  <c r="G171" i="4"/>
  <c r="H171" i="4" s="1"/>
  <c r="AC170" i="4"/>
  <c r="AD170" i="4" s="1"/>
  <c r="R168" i="4"/>
  <c r="S168" i="4" s="1"/>
  <c r="Q169" i="7" l="1"/>
  <c r="U170" i="7" s="1"/>
  <c r="T168" i="4"/>
  <c r="Y169" i="4" s="1"/>
  <c r="G169" i="7"/>
  <c r="AG171" i="4"/>
  <c r="I171" i="4"/>
  <c r="D172" i="4" s="1"/>
  <c r="E167" i="7"/>
  <c r="V169" i="4"/>
  <c r="AE170" i="4"/>
  <c r="C170" i="7"/>
  <c r="K172" i="4"/>
  <c r="B177" i="4" l="1"/>
  <c r="J176" i="7" s="1"/>
  <c r="O169" i="4"/>
  <c r="P169" i="4" s="1"/>
  <c r="D167" i="7"/>
  <c r="W167" i="7" s="1"/>
  <c r="AB167" i="7" s="1"/>
  <c r="E172" i="4"/>
  <c r="U169" i="4"/>
  <c r="W173" i="4"/>
  <c r="N172" i="4"/>
  <c r="B170" i="7"/>
  <c r="X169" i="4"/>
  <c r="J172" i="4"/>
  <c r="L176" i="4"/>
  <c r="F169" i="7"/>
  <c r="O169" i="7" s="1"/>
  <c r="AJ171" i="4"/>
  <c r="AL173" i="4" s="1"/>
  <c r="AH175" i="4"/>
  <c r="AF171" i="4"/>
  <c r="Z171" i="4"/>
  <c r="L170" i="7" l="1"/>
  <c r="K170" i="7"/>
  <c r="N167" i="7"/>
  <c r="S167" i="7" s="1"/>
  <c r="M167" i="7"/>
  <c r="R167" i="7" s="1"/>
  <c r="V168" i="7" s="1"/>
  <c r="A166" i="7"/>
  <c r="H172" i="7"/>
  <c r="AK174" i="4"/>
  <c r="AI171" i="4"/>
  <c r="R169" i="4"/>
  <c r="S169" i="4" s="1"/>
  <c r="AA171" i="4"/>
  <c r="M172" i="4"/>
  <c r="Q170" i="7" l="1"/>
  <c r="U171" i="7" s="1"/>
  <c r="G172" i="4"/>
  <c r="I172" i="4" s="1"/>
  <c r="B171" i="7" s="1"/>
  <c r="E168" i="7"/>
  <c r="V170" i="4"/>
  <c r="AC171" i="4"/>
  <c r="AE171" i="4" s="1"/>
  <c r="T169" i="4"/>
  <c r="L171" i="7" l="1"/>
  <c r="N173" i="4"/>
  <c r="M173" i="4" s="1"/>
  <c r="H172" i="4"/>
  <c r="D173" i="4" s="1"/>
  <c r="D168" i="7"/>
  <c r="W168" i="7" s="1"/>
  <c r="AB168" i="7" s="1"/>
  <c r="Y170" i="4"/>
  <c r="O170" i="4"/>
  <c r="F170" i="7"/>
  <c r="AJ172" i="4"/>
  <c r="AL174" i="4" s="1"/>
  <c r="U170" i="4"/>
  <c r="W174" i="4"/>
  <c r="AD171" i="4"/>
  <c r="B178" i="4" l="1"/>
  <c r="J177" i="7" s="1"/>
  <c r="N168" i="7"/>
  <c r="S168" i="7" s="1"/>
  <c r="M168" i="7"/>
  <c r="R168" i="7" s="1"/>
  <c r="V169" i="7" s="1"/>
  <c r="K173" i="4"/>
  <c r="J173" i="4" s="1"/>
  <c r="C171" i="7"/>
  <c r="P170" i="4"/>
  <c r="X170" i="4"/>
  <c r="E173" i="4"/>
  <c r="G170" i="7"/>
  <c r="O170" i="7" s="1"/>
  <c r="Z172" i="4"/>
  <c r="AG172" i="4"/>
  <c r="H173" i="7"/>
  <c r="AI172" i="4"/>
  <c r="AK175" i="4"/>
  <c r="A167" i="7"/>
  <c r="L177" i="4" l="1"/>
  <c r="K171" i="7"/>
  <c r="G173" i="4"/>
  <c r="H173" i="4" s="1"/>
  <c r="K174" i="4" s="1"/>
  <c r="L178" i="4" s="1"/>
  <c r="R170" i="4"/>
  <c r="T170" i="4" s="1"/>
  <c r="D169" i="7" s="1"/>
  <c r="W169" i="7" s="1"/>
  <c r="AB169" i="7" s="1"/>
  <c r="AF172" i="4"/>
  <c r="AH176" i="4"/>
  <c r="AA172" i="4"/>
  <c r="Q171" i="7" l="1"/>
  <c r="U172" i="7" s="1"/>
  <c r="J174" i="4"/>
  <c r="I173" i="4"/>
  <c r="D174" i="4" s="1"/>
  <c r="N169" i="7"/>
  <c r="S169" i="7" s="1"/>
  <c r="Y171" i="4"/>
  <c r="X171" i="4" s="1"/>
  <c r="C172" i="7"/>
  <c r="S170" i="4"/>
  <c r="E169" i="7" s="1"/>
  <c r="M169" i="7" s="1"/>
  <c r="AC172" i="4"/>
  <c r="AD172" i="4" s="1"/>
  <c r="E174" i="4" l="1"/>
  <c r="B179" i="4"/>
  <c r="J178" i="7" s="1"/>
  <c r="B172" i="7"/>
  <c r="K172" i="7" s="1"/>
  <c r="N174" i="4"/>
  <c r="M174" i="4" s="1"/>
  <c r="O171" i="4"/>
  <c r="P171" i="4" s="1"/>
  <c r="V171" i="4"/>
  <c r="U171" i="4" s="1"/>
  <c r="R169" i="7"/>
  <c r="V170" i="7" s="1"/>
  <c r="G171" i="7"/>
  <c r="AG173" i="4"/>
  <c r="AE172" i="4"/>
  <c r="A168" i="7"/>
  <c r="W175" i="4" l="1"/>
  <c r="L172" i="7"/>
  <c r="Q172" i="7"/>
  <c r="U173" i="7" s="1"/>
  <c r="R171" i="4"/>
  <c r="S171" i="4" s="1"/>
  <c r="V172" i="4" s="1"/>
  <c r="W176" i="4" s="1"/>
  <c r="Z173" i="4"/>
  <c r="F171" i="7"/>
  <c r="O171" i="7" s="1"/>
  <c r="AJ173" i="4"/>
  <c r="AL175" i="4" s="1"/>
  <c r="AH177" i="4"/>
  <c r="AF173" i="4"/>
  <c r="G174" i="4"/>
  <c r="E170" i="7" l="1"/>
  <c r="T171" i="4"/>
  <c r="Y172" i="4" s="1"/>
  <c r="U172" i="4"/>
  <c r="AA173" i="4"/>
  <c r="H174" i="4"/>
  <c r="I174" i="4"/>
  <c r="AI173" i="4"/>
  <c r="H174" i="7"/>
  <c r="AK176" i="4"/>
  <c r="D170" i="7" l="1"/>
  <c r="O172" i="4"/>
  <c r="P172" i="4" s="1"/>
  <c r="D175" i="4"/>
  <c r="B173" i="7"/>
  <c r="N175" i="4"/>
  <c r="C173" i="7"/>
  <c r="K175" i="4"/>
  <c r="AC173" i="4"/>
  <c r="AE173" i="4" s="1"/>
  <c r="X172" i="4"/>
  <c r="N170" i="7" l="1"/>
  <c r="S170" i="7" s="1"/>
  <c r="W170" i="7"/>
  <c r="AB170" i="7" s="1"/>
  <c r="A169" i="7"/>
  <c r="M170" i="7"/>
  <c r="R170" i="7" s="1"/>
  <c r="V171" i="7" s="1"/>
  <c r="B180" i="4"/>
  <c r="J179" i="7" s="1"/>
  <c r="L173" i="7"/>
  <c r="K173" i="7"/>
  <c r="F172" i="7"/>
  <c r="AJ174" i="4"/>
  <c r="AL176" i="4" s="1"/>
  <c r="E175" i="4"/>
  <c r="AD173" i="4"/>
  <c r="R172" i="4"/>
  <c r="S172" i="4" s="1"/>
  <c r="M175" i="4"/>
  <c r="J175" i="4"/>
  <c r="L179" i="4"/>
  <c r="Q173" i="7" l="1"/>
  <c r="U174" i="7" s="1"/>
  <c r="E171" i="7"/>
  <c r="V173" i="4"/>
  <c r="G175" i="4"/>
  <c r="I175" i="4" s="1"/>
  <c r="T172" i="4"/>
  <c r="O173" i="4" s="1"/>
  <c r="H175" i="7"/>
  <c r="AK177" i="4"/>
  <c r="AI174" i="4"/>
  <c r="G172" i="7"/>
  <c r="O172" i="7" s="1"/>
  <c r="AG174" i="4"/>
  <c r="Z174" i="4"/>
  <c r="H175" i="4" l="1"/>
  <c r="C174" i="7" s="1"/>
  <c r="AA174" i="4"/>
  <c r="P173" i="4"/>
  <c r="AF174" i="4"/>
  <c r="AH178" i="4"/>
  <c r="W177" i="4"/>
  <c r="U173" i="4"/>
  <c r="D171" i="7"/>
  <c r="W171" i="7" s="1"/>
  <c r="AB171" i="7" s="1"/>
  <c r="Y173" i="4"/>
  <c r="B174" i="7"/>
  <c r="N176" i="4"/>
  <c r="K176" i="4" l="1"/>
  <c r="J176" i="4" s="1"/>
  <c r="L174" i="7"/>
  <c r="K174" i="7"/>
  <c r="N171" i="7"/>
  <c r="S171" i="7" s="1"/>
  <c r="M171" i="7"/>
  <c r="R171" i="7" s="1"/>
  <c r="V172" i="7" s="1"/>
  <c r="D176" i="4"/>
  <c r="E176" i="4" s="1"/>
  <c r="X173" i="4"/>
  <c r="A170" i="7"/>
  <c r="M176" i="4"/>
  <c r="AC174" i="4"/>
  <c r="AE174" i="4" s="1"/>
  <c r="L180" i="4" l="1"/>
  <c r="B181" i="4"/>
  <c r="J180" i="7" s="1"/>
  <c r="Q174" i="7"/>
  <c r="U175" i="7" s="1"/>
  <c r="R173" i="4"/>
  <c r="T173" i="4" s="1"/>
  <c r="D172" i="7" s="1"/>
  <c r="W172" i="7" s="1"/>
  <c r="AB172" i="7" s="1"/>
  <c r="G176" i="4"/>
  <c r="H176" i="4" s="1"/>
  <c r="C175" i="7" s="1"/>
  <c r="F173" i="7"/>
  <c r="AJ175" i="4"/>
  <c r="AL177" i="4" s="1"/>
  <c r="AD174" i="4"/>
  <c r="N172" i="7" l="1"/>
  <c r="S172" i="7" s="1"/>
  <c r="K177" i="4"/>
  <c r="L181" i="4" s="1"/>
  <c r="S173" i="4"/>
  <c r="O174" i="4" s="1"/>
  <c r="Y174" i="4"/>
  <c r="X174" i="4" s="1"/>
  <c r="I176" i="4"/>
  <c r="D177" i="4" s="1"/>
  <c r="AK178" i="4"/>
  <c r="H176" i="7"/>
  <c r="AI175" i="4"/>
  <c r="G173" i="7"/>
  <c r="O173" i="7" s="1"/>
  <c r="Z175" i="4"/>
  <c r="AG175" i="4"/>
  <c r="B182" i="4" l="1"/>
  <c r="J181" i="7" s="1"/>
  <c r="J177" i="4"/>
  <c r="V174" i="4"/>
  <c r="W178" i="4" s="1"/>
  <c r="E172" i="7"/>
  <c r="N177" i="4"/>
  <c r="M177" i="4" s="1"/>
  <c r="B175" i="7"/>
  <c r="K175" i="7" s="1"/>
  <c r="Q175" i="7" s="1"/>
  <c r="U176" i="7" s="1"/>
  <c r="E177" i="4"/>
  <c r="AH179" i="4"/>
  <c r="AF175" i="4"/>
  <c r="AA175" i="4"/>
  <c r="P174" i="4"/>
  <c r="U174" i="4" l="1"/>
  <c r="R174" i="4" s="1"/>
  <c r="T174" i="4" s="1"/>
  <c r="A171" i="7"/>
  <c r="M172" i="7"/>
  <c r="R172" i="7" s="1"/>
  <c r="V173" i="7" s="1"/>
  <c r="L175" i="7"/>
  <c r="AC175" i="4"/>
  <c r="AE175" i="4" s="1"/>
  <c r="G177" i="4"/>
  <c r="F174" i="7" l="1"/>
  <c r="AJ176" i="4"/>
  <c r="AL178" i="4" s="1"/>
  <c r="D173" i="7"/>
  <c r="W173" i="7" s="1"/>
  <c r="AB173" i="7" s="1"/>
  <c r="Y175" i="4"/>
  <c r="S174" i="4"/>
  <c r="I177" i="4"/>
  <c r="H177" i="4"/>
  <c r="AD175" i="4"/>
  <c r="N173" i="7" l="1"/>
  <c r="S173" i="7" s="1"/>
  <c r="G174" i="7"/>
  <c r="O174" i="7" s="1"/>
  <c r="Z176" i="4"/>
  <c r="AG176" i="4"/>
  <c r="X175" i="4"/>
  <c r="C176" i="7"/>
  <c r="D178" i="4"/>
  <c r="K178" i="4"/>
  <c r="B176" i="7"/>
  <c r="N178" i="4"/>
  <c r="H177" i="7"/>
  <c r="AK179" i="4"/>
  <c r="AI176" i="4"/>
  <c r="V175" i="4"/>
  <c r="E173" i="7"/>
  <c r="M173" i="7" s="1"/>
  <c r="O175" i="4"/>
  <c r="B183" i="4" l="1"/>
  <c r="J182" i="7" s="1"/>
  <c r="L176" i="7"/>
  <c r="K176" i="7"/>
  <c r="R173" i="7"/>
  <c r="V174" i="7" s="1"/>
  <c r="J178" i="4"/>
  <c r="L182" i="4"/>
  <c r="AH180" i="4"/>
  <c r="AF176" i="4"/>
  <c r="W179" i="4"/>
  <c r="U175" i="4"/>
  <c r="A172" i="7"/>
  <c r="E178" i="4"/>
  <c r="P175" i="4"/>
  <c r="M178" i="4"/>
  <c r="AA176" i="4"/>
  <c r="Q176" i="7" l="1"/>
  <c r="U177" i="7" s="1"/>
  <c r="AC176" i="4"/>
  <c r="AD176" i="4" s="1"/>
  <c r="R175" i="4"/>
  <c r="T175" i="4" s="1"/>
  <c r="G178" i="4"/>
  <c r="H178" i="4" s="1"/>
  <c r="I178" i="4" l="1"/>
  <c r="N179" i="4" s="1"/>
  <c r="C177" i="7"/>
  <c r="K179" i="4"/>
  <c r="D174" i="7"/>
  <c r="W174" i="7" s="1"/>
  <c r="AB174" i="7" s="1"/>
  <c r="Y176" i="4"/>
  <c r="G175" i="7"/>
  <c r="AG177" i="4"/>
  <c r="S175" i="4"/>
  <c r="AE176" i="4"/>
  <c r="Z177" i="4" s="1"/>
  <c r="N174" i="7" l="1"/>
  <c r="S174" i="7" s="1"/>
  <c r="B177" i="7"/>
  <c r="D179" i="4"/>
  <c r="J179" i="4"/>
  <c r="L183" i="4"/>
  <c r="F175" i="7"/>
  <c r="O175" i="7" s="1"/>
  <c r="AJ177" i="4"/>
  <c r="AL179" i="4" s="1"/>
  <c r="AH181" i="4"/>
  <c r="AF177" i="4"/>
  <c r="AA177" i="4"/>
  <c r="E174" i="7"/>
  <c r="A173" i="7" s="1"/>
  <c r="V176" i="4"/>
  <c r="O176" i="4"/>
  <c r="X176" i="4"/>
  <c r="M179" i="4"/>
  <c r="B184" i="4" l="1"/>
  <c r="J183" i="7" s="1"/>
  <c r="E179" i="4"/>
  <c r="G179" i="4" s="1"/>
  <c r="H179" i="4" s="1"/>
  <c r="L177" i="7"/>
  <c r="K177" i="7"/>
  <c r="M174" i="7"/>
  <c r="R174" i="7" s="1"/>
  <c r="V175" i="7" s="1"/>
  <c r="U176" i="4"/>
  <c r="W180" i="4"/>
  <c r="P176" i="4"/>
  <c r="AI177" i="4"/>
  <c r="AC177" i="4" s="1"/>
  <c r="AE177" i="4" s="1"/>
  <c r="F176" i="7" s="1"/>
  <c r="H178" i="7"/>
  <c r="AK180" i="4"/>
  <c r="Q177" i="7" l="1"/>
  <c r="U178" i="7" s="1"/>
  <c r="C178" i="7"/>
  <c r="K180" i="4"/>
  <c r="R176" i="4"/>
  <c r="T176" i="4" s="1"/>
  <c r="AJ178" i="4"/>
  <c r="AL180" i="4" s="1"/>
  <c r="I179" i="4"/>
  <c r="D180" i="4" s="1"/>
  <c r="B185" i="4" s="1"/>
  <c r="J184" i="7" s="1"/>
  <c r="AD177" i="4"/>
  <c r="E180" i="4" l="1"/>
  <c r="S176" i="4"/>
  <c r="E175" i="7" s="1"/>
  <c r="AI178" i="4"/>
  <c r="AK181" i="4"/>
  <c r="H179" i="7"/>
  <c r="AG178" i="4"/>
  <c r="G176" i="7"/>
  <c r="O176" i="7" s="1"/>
  <c r="Z178" i="4"/>
  <c r="B178" i="7"/>
  <c r="N180" i="4"/>
  <c r="D175" i="7"/>
  <c r="W175" i="7" s="1"/>
  <c r="AB175" i="7" s="1"/>
  <c r="Y177" i="4"/>
  <c r="J180" i="4"/>
  <c r="L184" i="4"/>
  <c r="L178" i="7" l="1"/>
  <c r="K178" i="7"/>
  <c r="N175" i="7"/>
  <c r="S175" i="7" s="1"/>
  <c r="M175" i="7"/>
  <c r="R175" i="7" s="1"/>
  <c r="V176" i="7" s="1"/>
  <c r="V177" i="4"/>
  <c r="U177" i="4" s="1"/>
  <c r="O177" i="4"/>
  <c r="P177" i="4" s="1"/>
  <c r="X177" i="4"/>
  <c r="AA178" i="4"/>
  <c r="A174" i="7"/>
  <c r="M180" i="4"/>
  <c r="AF178" i="4"/>
  <c r="AH182" i="4"/>
  <c r="Q178" i="7" l="1"/>
  <c r="U179" i="7" s="1"/>
  <c r="W181" i="4"/>
  <c r="AC178" i="4"/>
  <c r="AE178" i="4" s="1"/>
  <c r="AJ179" i="4" s="1"/>
  <c r="AL181" i="4" s="1"/>
  <c r="G180" i="4"/>
  <c r="R177" i="4"/>
  <c r="S177" i="4" s="1"/>
  <c r="F177" i="7" l="1"/>
  <c r="AD178" i="4"/>
  <c r="Z179" i="4" s="1"/>
  <c r="T177" i="4"/>
  <c r="Y178" i="4" s="1"/>
  <c r="AI179" i="4"/>
  <c r="AK182" i="4"/>
  <c r="H180" i="7"/>
  <c r="H180" i="4"/>
  <c r="I180" i="4"/>
  <c r="E176" i="7"/>
  <c r="V178" i="4"/>
  <c r="G177" i="7" l="1"/>
  <c r="O177" i="7" s="1"/>
  <c r="AG179" i="4"/>
  <c r="AH183" i="4" s="1"/>
  <c r="O178" i="4"/>
  <c r="P178" i="4" s="1"/>
  <c r="D176" i="7"/>
  <c r="W176" i="7" s="1"/>
  <c r="AB176" i="7" s="1"/>
  <c r="W182" i="4"/>
  <c r="U178" i="4"/>
  <c r="D181" i="4"/>
  <c r="B179" i="7"/>
  <c r="N181" i="4"/>
  <c r="AF179" i="4"/>
  <c r="K181" i="4"/>
  <c r="C179" i="7"/>
  <c r="X178" i="4"/>
  <c r="AA179" i="4"/>
  <c r="B186" i="4" l="1"/>
  <c r="J185" i="7" s="1"/>
  <c r="L179" i="7"/>
  <c r="K179" i="7"/>
  <c r="N176" i="7"/>
  <c r="S176" i="7" s="1"/>
  <c r="M176" i="7"/>
  <c r="R176" i="7" s="1"/>
  <c r="V177" i="7" s="1"/>
  <c r="A175" i="7"/>
  <c r="E181" i="4"/>
  <c r="J181" i="4"/>
  <c r="L185" i="4"/>
  <c r="M181" i="4"/>
  <c r="R178" i="4"/>
  <c r="S178" i="4" s="1"/>
  <c r="AC179" i="4"/>
  <c r="AE179" i="4" s="1"/>
  <c r="Q179" i="7" l="1"/>
  <c r="U180" i="7" s="1"/>
  <c r="T178" i="4"/>
  <c r="D177" i="7" s="1"/>
  <c r="W177" i="7" s="1"/>
  <c r="AB177" i="7" s="1"/>
  <c r="AD179" i="4"/>
  <c r="E177" i="7"/>
  <c r="V179" i="4"/>
  <c r="F178" i="7"/>
  <c r="AJ180" i="4"/>
  <c r="AL182" i="4" s="1"/>
  <c r="G181" i="4"/>
  <c r="I181" i="4" s="1"/>
  <c r="N177" i="7" l="1"/>
  <c r="S177" i="7" s="1"/>
  <c r="M177" i="7"/>
  <c r="R177" i="7" s="1"/>
  <c r="V178" i="7" s="1"/>
  <c r="O179" i="4"/>
  <c r="P179" i="4" s="1"/>
  <c r="Y179" i="4"/>
  <c r="X179" i="4" s="1"/>
  <c r="AI180" i="4"/>
  <c r="AK183" i="4"/>
  <c r="H181" i="7"/>
  <c r="U179" i="4"/>
  <c r="W183" i="4"/>
  <c r="N182" i="4"/>
  <c r="B180" i="7"/>
  <c r="A176" i="7"/>
  <c r="H181" i="4"/>
  <c r="G178" i="7"/>
  <c r="O178" i="7" s="1"/>
  <c r="AG180" i="4"/>
  <c r="Z180" i="4"/>
  <c r="L180" i="7" l="1"/>
  <c r="AA180" i="4"/>
  <c r="AF180" i="4"/>
  <c r="AH184" i="4"/>
  <c r="C180" i="7"/>
  <c r="K180" i="7" s="1"/>
  <c r="Q180" i="7" s="1"/>
  <c r="U181" i="7" s="1"/>
  <c r="D182" i="4"/>
  <c r="K182" i="4"/>
  <c r="R179" i="4"/>
  <c r="S179" i="4" s="1"/>
  <c r="M182" i="4"/>
  <c r="B187" i="4" l="1"/>
  <c r="J186" i="7" s="1"/>
  <c r="AC180" i="4"/>
  <c r="AE180" i="4" s="1"/>
  <c r="F179" i="7" s="1"/>
  <c r="E178" i="7"/>
  <c r="V180" i="4"/>
  <c r="J182" i="4"/>
  <c r="L186" i="4"/>
  <c r="E182" i="4"/>
  <c r="T179" i="4"/>
  <c r="AD180" i="4" l="1"/>
  <c r="AG181" i="4" s="1"/>
  <c r="AJ181" i="4"/>
  <c r="O180" i="4"/>
  <c r="D178" i="7"/>
  <c r="W178" i="7" s="1"/>
  <c r="AB178" i="7" s="1"/>
  <c r="Y180" i="4"/>
  <c r="AI181" i="4"/>
  <c r="G182" i="4"/>
  <c r="H182" i="4" s="1"/>
  <c r="U180" i="4"/>
  <c r="W184" i="4"/>
  <c r="AL183" i="4" l="1"/>
  <c r="H182" i="7" s="1"/>
  <c r="AK184" i="4"/>
  <c r="N178" i="7"/>
  <c r="S178" i="7" s="1"/>
  <c r="M178" i="7"/>
  <c r="R178" i="7" s="1"/>
  <c r="V179" i="7" s="1"/>
  <c r="Z181" i="4"/>
  <c r="AA181" i="4" s="1"/>
  <c r="G179" i="7"/>
  <c r="O179" i="7" s="1"/>
  <c r="AF181" i="4"/>
  <c r="AH185" i="4"/>
  <c r="C181" i="7"/>
  <c r="K183" i="4"/>
  <c r="X180" i="4"/>
  <c r="I182" i="4"/>
  <c r="A177" i="7"/>
  <c r="P180" i="4"/>
  <c r="R180" i="4" l="1"/>
  <c r="S180" i="4" s="1"/>
  <c r="V181" i="4" s="1"/>
  <c r="N183" i="4"/>
  <c r="B181" i="7"/>
  <c r="J183" i="4"/>
  <c r="L187" i="4"/>
  <c r="D183" i="4"/>
  <c r="AC181" i="4"/>
  <c r="AE181" i="4" s="1"/>
  <c r="E179" i="7" l="1"/>
  <c r="B188" i="4"/>
  <c r="J187" i="7" s="1"/>
  <c r="T180" i="4"/>
  <c r="Y181" i="4" s="1"/>
  <c r="L181" i="7"/>
  <c r="K181" i="7"/>
  <c r="AD181" i="4"/>
  <c r="Z182" i="4" s="1"/>
  <c r="F180" i="7"/>
  <c r="AJ182" i="4"/>
  <c r="AL184" i="4" s="1"/>
  <c r="E183" i="4"/>
  <c r="U181" i="4"/>
  <c r="W185" i="4"/>
  <c r="M183" i="4"/>
  <c r="O181" i="4" l="1"/>
  <c r="P181" i="4" s="1"/>
  <c r="D179" i="7"/>
  <c r="Q181" i="7"/>
  <c r="U182" i="7" s="1"/>
  <c r="G180" i="7"/>
  <c r="O180" i="7" s="1"/>
  <c r="AG182" i="4"/>
  <c r="AH186" i="4" s="1"/>
  <c r="AA182" i="4"/>
  <c r="G183" i="4"/>
  <c r="H183" i="4" s="1"/>
  <c r="X181" i="4"/>
  <c r="AK185" i="4"/>
  <c r="AI182" i="4"/>
  <c r="H183" i="7"/>
  <c r="N179" i="7" l="1"/>
  <c r="S179" i="7" s="1"/>
  <c r="W179" i="7"/>
  <c r="AB179" i="7" s="1"/>
  <c r="A178" i="7"/>
  <c r="M179" i="7"/>
  <c r="R179" i="7" s="1"/>
  <c r="V180" i="7" s="1"/>
  <c r="AF182" i="4"/>
  <c r="AC182" i="4" s="1"/>
  <c r="AE182" i="4" s="1"/>
  <c r="F181" i="7" s="1"/>
  <c r="I183" i="4"/>
  <c r="N184" i="4" s="1"/>
  <c r="R181" i="4"/>
  <c r="T181" i="4" s="1"/>
  <c r="C182" i="7"/>
  <c r="K184" i="4"/>
  <c r="B182" i="7" l="1"/>
  <c r="D184" i="4"/>
  <c r="AD182" i="4"/>
  <c r="AG183" i="4" s="1"/>
  <c r="AJ183" i="4"/>
  <c r="S181" i="4"/>
  <c r="E180" i="7" s="1"/>
  <c r="D180" i="7"/>
  <c r="W180" i="7" s="1"/>
  <c r="AB180" i="7" s="1"/>
  <c r="Y182" i="4"/>
  <c r="M184" i="4"/>
  <c r="J184" i="4"/>
  <c r="L188" i="4"/>
  <c r="AK186" i="4" l="1"/>
  <c r="AL185" i="4"/>
  <c r="H184" i="7" s="1"/>
  <c r="B189" i="4"/>
  <c r="J188" i="7" s="1"/>
  <c r="N180" i="7"/>
  <c r="S180" i="7" s="1"/>
  <c r="M180" i="7"/>
  <c r="R180" i="7" s="1"/>
  <c r="V181" i="7" s="1"/>
  <c r="L182" i="7"/>
  <c r="K182" i="7"/>
  <c r="Z183" i="4"/>
  <c r="AA183" i="4" s="1"/>
  <c r="G181" i="7"/>
  <c r="O181" i="7" s="1"/>
  <c r="E184" i="4"/>
  <c r="G184" i="4" s="1"/>
  <c r="H184" i="4" s="1"/>
  <c r="V182" i="4"/>
  <c r="U182" i="4" s="1"/>
  <c r="AI183" i="4"/>
  <c r="O182" i="4"/>
  <c r="P182" i="4" s="1"/>
  <c r="AF183" i="4"/>
  <c r="AH187" i="4"/>
  <c r="X182" i="4"/>
  <c r="A179" i="7"/>
  <c r="Q182" i="7" l="1"/>
  <c r="U183" i="7" s="1"/>
  <c r="C183" i="7"/>
  <c r="K185" i="4"/>
  <c r="L189" i="4" s="1"/>
  <c r="I184" i="4"/>
  <c r="B183" i="7" s="1"/>
  <c r="W186" i="4"/>
  <c r="R182" i="4"/>
  <c r="S182" i="4" s="1"/>
  <c r="AC183" i="4"/>
  <c r="AE183" i="4" s="1"/>
  <c r="J185" i="4" l="1"/>
  <c r="L183" i="7"/>
  <c r="K183" i="7"/>
  <c r="D185" i="4"/>
  <c r="N185" i="4"/>
  <c r="M185" i="4" s="1"/>
  <c r="AD183" i="4"/>
  <c r="AG184" i="4" s="1"/>
  <c r="E181" i="7"/>
  <c r="V183" i="4"/>
  <c r="T182" i="4"/>
  <c r="O183" i="4" s="1"/>
  <c r="F182" i="7"/>
  <c r="AJ184" i="4"/>
  <c r="AL186" i="4" s="1"/>
  <c r="B190" i="4" l="1"/>
  <c r="J189" i="7" s="1"/>
  <c r="Q183" i="7"/>
  <c r="U184" i="7" s="1"/>
  <c r="E185" i="4"/>
  <c r="G185" i="4" s="1"/>
  <c r="I185" i="4" s="1"/>
  <c r="B184" i="7" s="1"/>
  <c r="G182" i="7"/>
  <c r="O182" i="7" s="1"/>
  <c r="Z184" i="4"/>
  <c r="AA184" i="4" s="1"/>
  <c r="D181" i="7"/>
  <c r="W181" i="7" s="1"/>
  <c r="AB181" i="7" s="1"/>
  <c r="Y183" i="4"/>
  <c r="AH188" i="4"/>
  <c r="AF184" i="4"/>
  <c r="AI184" i="4"/>
  <c r="H185" i="7"/>
  <c r="AK187" i="4"/>
  <c r="P183" i="4"/>
  <c r="W187" i="4"/>
  <c r="U183" i="4"/>
  <c r="L184" i="7" l="1"/>
  <c r="N181" i="7"/>
  <c r="S181" i="7" s="1"/>
  <c r="M181" i="7"/>
  <c r="R181" i="7" s="1"/>
  <c r="V182" i="7" s="1"/>
  <c r="H185" i="4"/>
  <c r="K186" i="4" s="1"/>
  <c r="N186" i="4"/>
  <c r="M186" i="4" s="1"/>
  <c r="AC184" i="4"/>
  <c r="AE184" i="4" s="1"/>
  <c r="F183" i="7" s="1"/>
  <c r="X183" i="4"/>
  <c r="A180" i="7"/>
  <c r="C184" i="7" l="1"/>
  <c r="K184" i="7" s="1"/>
  <c r="D186" i="4"/>
  <c r="E186" i="4" s="1"/>
  <c r="AD184" i="4"/>
  <c r="Z185" i="4" s="1"/>
  <c r="AJ185" i="4"/>
  <c r="J186" i="4"/>
  <c r="L190" i="4"/>
  <c r="R183" i="4"/>
  <c r="AL187" i="4" l="1"/>
  <c r="H186" i="7" s="1"/>
  <c r="B191" i="4"/>
  <c r="J190" i="7" s="1"/>
  <c r="G183" i="7"/>
  <c r="O183" i="7" s="1"/>
  <c r="Q184" i="7"/>
  <c r="U185" i="7" s="1"/>
  <c r="AI185" i="4"/>
  <c r="AK188" i="4"/>
  <c r="AG185" i="4"/>
  <c r="AH189" i="4" s="1"/>
  <c r="T183" i="4"/>
  <c r="S183" i="4"/>
  <c r="G186" i="4"/>
  <c r="I186" i="4" s="1"/>
  <c r="AA185" i="4"/>
  <c r="AF185" i="4" l="1"/>
  <c r="AC185" i="4" s="1"/>
  <c r="AD185" i="4" s="1"/>
  <c r="G184" i="7" s="1"/>
  <c r="H186" i="4"/>
  <c r="D187" i="4" s="1"/>
  <c r="B185" i="7"/>
  <c r="N187" i="4"/>
  <c r="E182" i="7"/>
  <c r="O184" i="4"/>
  <c r="V184" i="4"/>
  <c r="Y184" i="4"/>
  <c r="D182" i="7"/>
  <c r="W182" i="7" s="1"/>
  <c r="AB182" i="7" s="1"/>
  <c r="B192" i="4" l="1"/>
  <c r="J191" i="7" s="1"/>
  <c r="L185" i="7"/>
  <c r="N182" i="7"/>
  <c r="S182" i="7" s="1"/>
  <c r="M182" i="7"/>
  <c r="R182" i="7" s="1"/>
  <c r="V183" i="7" s="1"/>
  <c r="AE185" i="4"/>
  <c r="Z186" i="4" s="1"/>
  <c r="AA186" i="4" s="1"/>
  <c r="K187" i="4"/>
  <c r="J187" i="4" s="1"/>
  <c r="C185" i="7"/>
  <c r="AG186" i="4"/>
  <c r="AH190" i="4" s="1"/>
  <c r="U184" i="4"/>
  <c r="W188" i="4"/>
  <c r="M187" i="4"/>
  <c r="A181" i="7"/>
  <c r="P184" i="4"/>
  <c r="X184" i="4"/>
  <c r="E187" i="4"/>
  <c r="L191" i="4" l="1"/>
  <c r="AJ186" i="4"/>
  <c r="K185" i="7"/>
  <c r="F184" i="7"/>
  <c r="O184" i="7" s="1"/>
  <c r="AF186" i="4"/>
  <c r="G187" i="4"/>
  <c r="I187" i="4" s="1"/>
  <c r="R184" i="4"/>
  <c r="S184" i="4" s="1"/>
  <c r="AL188" i="4" l="1"/>
  <c r="H187" i="7" s="1"/>
  <c r="AI186" i="4"/>
  <c r="AC186" i="4" s="1"/>
  <c r="AE186" i="4" s="1"/>
  <c r="F185" i="7" s="1"/>
  <c r="AK189" i="4"/>
  <c r="Q185" i="7"/>
  <c r="U186" i="7" s="1"/>
  <c r="H187" i="4"/>
  <c r="K188" i="4" s="1"/>
  <c r="B186" i="7"/>
  <c r="N188" i="4"/>
  <c r="E183" i="7"/>
  <c r="V185" i="4"/>
  <c r="T184" i="4"/>
  <c r="O185" i="4" s="1"/>
  <c r="L186" i="7" l="1"/>
  <c r="AD186" i="4"/>
  <c r="Z187" i="4" s="1"/>
  <c r="AJ187" i="4"/>
  <c r="C186" i="7"/>
  <c r="D188" i="4"/>
  <c r="D183" i="7"/>
  <c r="W183" i="7" s="1"/>
  <c r="AB183" i="7" s="1"/>
  <c r="Y185" i="4"/>
  <c r="J188" i="4"/>
  <c r="L192" i="4"/>
  <c r="P185" i="4"/>
  <c r="M188" i="4"/>
  <c r="U185" i="4"/>
  <c r="W189" i="4"/>
  <c r="AI187" i="4" l="1"/>
  <c r="AL189" i="4"/>
  <c r="H188" i="7" s="1"/>
  <c r="B193" i="4"/>
  <c r="J192" i="7" s="1"/>
  <c r="K186" i="7"/>
  <c r="G185" i="7"/>
  <c r="O185" i="7" s="1"/>
  <c r="N183" i="7"/>
  <c r="S183" i="7" s="1"/>
  <c r="M183" i="7"/>
  <c r="R183" i="7" s="1"/>
  <c r="V184" i="7" s="1"/>
  <c r="AK190" i="4"/>
  <c r="AG187" i="4"/>
  <c r="AF187" i="4" s="1"/>
  <c r="E188" i="4"/>
  <c r="G188" i="4" s="1"/>
  <c r="I188" i="4" s="1"/>
  <c r="X185" i="4"/>
  <c r="AA187" i="4"/>
  <c r="A182" i="7"/>
  <c r="Q186" i="7" l="1"/>
  <c r="U187" i="7" s="1"/>
  <c r="AH191" i="4"/>
  <c r="AC187" i="4"/>
  <c r="AE187" i="4" s="1"/>
  <c r="F186" i="7" s="1"/>
  <c r="H188" i="4"/>
  <c r="C187" i="7" s="1"/>
  <c r="B187" i="7"/>
  <c r="N189" i="4"/>
  <c r="R185" i="4"/>
  <c r="L187" i="7" l="1"/>
  <c r="K187" i="7"/>
  <c r="Q187" i="7" s="1"/>
  <c r="U188" i="7" s="1"/>
  <c r="AJ188" i="4"/>
  <c r="AD187" i="4"/>
  <c r="AG188" i="4" s="1"/>
  <c r="D189" i="4"/>
  <c r="K189" i="4"/>
  <c r="L193" i="4" s="1"/>
  <c r="S185" i="4"/>
  <c r="T185" i="4"/>
  <c r="M189" i="4"/>
  <c r="AL190" i="4" l="1"/>
  <c r="H189" i="7" s="1"/>
  <c r="Z188" i="4"/>
  <c r="B194" i="4"/>
  <c r="J193" i="7" s="1"/>
  <c r="G186" i="7"/>
  <c r="O186" i="7" s="1"/>
  <c r="AI188" i="4"/>
  <c r="AK191" i="4"/>
  <c r="E189" i="4"/>
  <c r="J189" i="4"/>
  <c r="AH192" i="4"/>
  <c r="AF188" i="4"/>
  <c r="E184" i="7"/>
  <c r="V186" i="4"/>
  <c r="O186" i="4"/>
  <c r="D184" i="7"/>
  <c r="W184" i="7" s="1"/>
  <c r="AB184" i="7" s="1"/>
  <c r="Y186" i="4"/>
  <c r="N184" i="7" l="1"/>
  <c r="S184" i="7" s="1"/>
  <c r="M184" i="7"/>
  <c r="R184" i="7" s="1"/>
  <c r="V185" i="7" s="1"/>
  <c r="G189" i="4"/>
  <c r="I189" i="4" s="1"/>
  <c r="B188" i="7" s="1"/>
  <c r="X186" i="4"/>
  <c r="AA188" i="4"/>
  <c r="AC188" i="4" s="1"/>
  <c r="AE188" i="4" s="1"/>
  <c r="A183" i="7"/>
  <c r="P186" i="4"/>
  <c r="W190" i="4"/>
  <c r="U186" i="4"/>
  <c r="L188" i="7" l="1"/>
  <c r="N190" i="4"/>
  <c r="M190" i="4" s="1"/>
  <c r="H189" i="4"/>
  <c r="C188" i="7" s="1"/>
  <c r="R186" i="4"/>
  <c r="S186" i="4" s="1"/>
  <c r="E185" i="7" s="1"/>
  <c r="F187" i="7"/>
  <c r="AJ189" i="4"/>
  <c r="AL191" i="4" s="1"/>
  <c r="AD188" i="4"/>
  <c r="K190" i="4" l="1"/>
  <c r="J190" i="4" s="1"/>
  <c r="K188" i="7"/>
  <c r="D190" i="4"/>
  <c r="V187" i="4"/>
  <c r="W191" i="4" s="1"/>
  <c r="T186" i="4"/>
  <c r="O187" i="4" s="1"/>
  <c r="P187" i="4" s="1"/>
  <c r="G187" i="7"/>
  <c r="O187" i="7" s="1"/>
  <c r="AG189" i="4"/>
  <c r="Z189" i="4"/>
  <c r="AI189" i="4"/>
  <c r="AK192" i="4"/>
  <c r="H190" i="7"/>
  <c r="E190" i="4" l="1"/>
  <c r="G190" i="4" s="1"/>
  <c r="H190" i="4" s="1"/>
  <c r="B195" i="4"/>
  <c r="J194" i="7" s="1"/>
  <c r="U187" i="4"/>
  <c r="D185" i="7"/>
  <c r="Q188" i="7"/>
  <c r="U189" i="7" s="1"/>
  <c r="L194" i="4"/>
  <c r="Y187" i="4"/>
  <c r="X187" i="4" s="1"/>
  <c r="AF189" i="4"/>
  <c r="AH193" i="4"/>
  <c r="A184" i="7" l="1"/>
  <c r="W185" i="7"/>
  <c r="AB185" i="7" s="1"/>
  <c r="M185" i="7"/>
  <c r="R185" i="7" s="1"/>
  <c r="V186" i="7" s="1"/>
  <c r="N185" i="7"/>
  <c r="S185" i="7" s="1"/>
  <c r="I190" i="4"/>
  <c r="B189" i="7" s="1"/>
  <c r="AA189" i="4"/>
  <c r="AC189" i="4" s="1"/>
  <c r="AD189" i="4" s="1"/>
  <c r="R187" i="4"/>
  <c r="S187" i="4" s="1"/>
  <c r="E186" i="7" s="1"/>
  <c r="C189" i="7"/>
  <c r="K191" i="4"/>
  <c r="D191" i="4" l="1"/>
  <c r="B196" i="4" s="1"/>
  <c r="J195" i="7" s="1"/>
  <c r="N191" i="4"/>
  <c r="M191" i="4" s="1"/>
  <c r="L189" i="7"/>
  <c r="K189" i="7"/>
  <c r="T187" i="4"/>
  <c r="O188" i="4" s="1"/>
  <c r="V188" i="4"/>
  <c r="U188" i="4" s="1"/>
  <c r="AE189" i="4"/>
  <c r="Z190" i="4" s="1"/>
  <c r="J191" i="4"/>
  <c r="L195" i="4"/>
  <c r="G188" i="7"/>
  <c r="AG190" i="4"/>
  <c r="E191" i="4" l="1"/>
  <c r="G191" i="4" s="1"/>
  <c r="I191" i="4" s="1"/>
  <c r="B190" i="7" s="1"/>
  <c r="Q189" i="7"/>
  <c r="U190" i="7" s="1"/>
  <c r="W192" i="4"/>
  <c r="Y188" i="4"/>
  <c r="AA190" i="4" s="1"/>
  <c r="D186" i="7"/>
  <c r="P188" i="4"/>
  <c r="AH194" i="4"/>
  <c r="AF190" i="4"/>
  <c r="F188" i="7"/>
  <c r="O188" i="7" s="1"/>
  <c r="AJ190" i="4"/>
  <c r="AL192" i="4" s="1"/>
  <c r="M186" i="7" l="1"/>
  <c r="R186" i="7" s="1"/>
  <c r="V187" i="7" s="1"/>
  <c r="W186" i="7"/>
  <c r="AB186" i="7" s="1"/>
  <c r="L190" i="7"/>
  <c r="A185" i="7"/>
  <c r="N186" i="7"/>
  <c r="S186" i="7" s="1"/>
  <c r="X188" i="4"/>
  <c r="R188" i="4" s="1"/>
  <c r="S188" i="4" s="1"/>
  <c r="N192" i="4"/>
  <c r="M192" i="4" s="1"/>
  <c r="H191" i="4"/>
  <c r="K192" i="4" s="1"/>
  <c r="H191" i="7"/>
  <c r="AK193" i="4"/>
  <c r="AI190" i="4"/>
  <c r="AC190" i="4" s="1"/>
  <c r="AE190" i="4" s="1"/>
  <c r="F189" i="7" s="1"/>
  <c r="D192" i="4" l="1"/>
  <c r="B197" i="4" s="1"/>
  <c r="J196" i="7" s="1"/>
  <c r="T188" i="4"/>
  <c r="D187" i="7" s="1"/>
  <c r="W187" i="7" s="1"/>
  <c r="AB187" i="7" s="1"/>
  <c r="C190" i="7"/>
  <c r="AJ191" i="4"/>
  <c r="E187" i="7"/>
  <c r="V189" i="4"/>
  <c r="J192" i="4"/>
  <c r="L196" i="4"/>
  <c r="AD190" i="4"/>
  <c r="E192" i="4" l="1"/>
  <c r="G192" i="4" s="1"/>
  <c r="I192" i="4" s="1"/>
  <c r="AK194" i="4"/>
  <c r="AL193" i="4"/>
  <c r="H192" i="7" s="1"/>
  <c r="N187" i="7"/>
  <c r="S187" i="7" s="1"/>
  <c r="M187" i="7"/>
  <c r="R187" i="7" s="1"/>
  <c r="V188" i="7" s="1"/>
  <c r="Y189" i="4"/>
  <c r="X189" i="4" s="1"/>
  <c r="K190" i="7"/>
  <c r="O189" i="4"/>
  <c r="P189" i="4" s="1"/>
  <c r="AI191" i="4"/>
  <c r="G189" i="7"/>
  <c r="O189" i="7" s="1"/>
  <c r="Z191" i="4"/>
  <c r="AG191" i="4"/>
  <c r="U189" i="4"/>
  <c r="W193" i="4"/>
  <c r="A186" i="7"/>
  <c r="Q190" i="7" l="1"/>
  <c r="U191" i="7" s="1"/>
  <c r="H192" i="4"/>
  <c r="C191" i="7" s="1"/>
  <c r="R189" i="4"/>
  <c r="T189" i="4" s="1"/>
  <c r="B191" i="7"/>
  <c r="N193" i="4"/>
  <c r="AA191" i="4"/>
  <c r="AH195" i="4"/>
  <c r="AF191" i="4"/>
  <c r="S189" i="4" l="1"/>
  <c r="O190" i="4" s="1"/>
  <c r="L191" i="7"/>
  <c r="K191" i="7"/>
  <c r="K193" i="4"/>
  <c r="L197" i="4" s="1"/>
  <c r="D193" i="4"/>
  <c r="E193" i="4" s="1"/>
  <c r="AC191" i="4"/>
  <c r="AE191" i="4" s="1"/>
  <c r="F190" i="7" s="1"/>
  <c r="M193" i="4"/>
  <c r="D188" i="7"/>
  <c r="W188" i="7" s="1"/>
  <c r="AB188" i="7" s="1"/>
  <c r="Y190" i="4"/>
  <c r="E188" i="7" l="1"/>
  <c r="M188" i="7" s="1"/>
  <c r="R188" i="7" s="1"/>
  <c r="V189" i="7" s="1"/>
  <c r="V190" i="4"/>
  <c r="W194" i="4" s="1"/>
  <c r="B198" i="4"/>
  <c r="J197" i="7" s="1"/>
  <c r="Q191" i="7"/>
  <c r="U192" i="7" s="1"/>
  <c r="J193" i="4"/>
  <c r="G193" i="4" s="1"/>
  <c r="H193" i="4" s="1"/>
  <c r="N188" i="7"/>
  <c r="S188" i="7" s="1"/>
  <c r="AD191" i="4"/>
  <c r="AG192" i="4" s="1"/>
  <c r="AJ192" i="4"/>
  <c r="X190" i="4"/>
  <c r="P190" i="4"/>
  <c r="A187" i="7" l="1"/>
  <c r="AL194" i="4"/>
  <c r="H193" i="7" s="1"/>
  <c r="U190" i="4"/>
  <c r="R190" i="4" s="1"/>
  <c r="S190" i="4" s="1"/>
  <c r="G190" i="7"/>
  <c r="O190" i="7" s="1"/>
  <c r="Z192" i="4"/>
  <c r="AA192" i="4" s="1"/>
  <c r="AI192" i="4"/>
  <c r="AK195" i="4"/>
  <c r="AF192" i="4"/>
  <c r="AH196" i="4"/>
  <c r="C192" i="7"/>
  <c r="K194" i="4"/>
  <c r="I193" i="4"/>
  <c r="AC192" i="4" l="1"/>
  <c r="AE192" i="4" s="1"/>
  <c r="F191" i="7" s="1"/>
  <c r="E189" i="7"/>
  <c r="V191" i="4"/>
  <c r="N194" i="4"/>
  <c r="B192" i="7"/>
  <c r="J194" i="4"/>
  <c r="L198" i="4"/>
  <c r="D194" i="4"/>
  <c r="B199" i="4" s="1"/>
  <c r="J198" i="7" s="1"/>
  <c r="T190" i="4"/>
  <c r="L192" i="7" l="1"/>
  <c r="K192" i="7"/>
  <c r="AJ193" i="4"/>
  <c r="E194" i="4"/>
  <c r="AD192" i="4"/>
  <c r="G191" i="7" s="1"/>
  <c r="O191" i="7" s="1"/>
  <c r="U191" i="4"/>
  <c r="W195" i="4"/>
  <c r="O191" i="4"/>
  <c r="D189" i="7"/>
  <c r="W189" i="7" s="1"/>
  <c r="AB189" i="7" s="1"/>
  <c r="Y191" i="4"/>
  <c r="M194" i="4"/>
  <c r="AL195" i="4" l="1"/>
  <c r="H194" i="7" s="1"/>
  <c r="Q192" i="7"/>
  <c r="U193" i="7" s="1"/>
  <c r="AI193" i="4"/>
  <c r="AK196" i="4"/>
  <c r="N189" i="7"/>
  <c r="S189" i="7" s="1"/>
  <c r="M189" i="7"/>
  <c r="R189" i="7" s="1"/>
  <c r="V190" i="7" s="1"/>
  <c r="AG193" i="4"/>
  <c r="AF193" i="4" s="1"/>
  <c r="Z193" i="4"/>
  <c r="AA193" i="4" s="1"/>
  <c r="G194" i="4"/>
  <c r="H194" i="4" s="1"/>
  <c r="X191" i="4"/>
  <c r="A188" i="7"/>
  <c r="P191" i="4"/>
  <c r="AH197" i="4" l="1"/>
  <c r="I194" i="4"/>
  <c r="N195" i="4" s="1"/>
  <c r="M195" i="4" s="1"/>
  <c r="K195" i="4"/>
  <c r="L199" i="4" s="1"/>
  <c r="C193" i="7"/>
  <c r="AC193" i="4"/>
  <c r="AD193" i="4" s="1"/>
  <c r="G192" i="7" s="1"/>
  <c r="R191" i="4"/>
  <c r="S191" i="4" s="1"/>
  <c r="D195" i="4" l="1"/>
  <c r="E195" i="4" s="1"/>
  <c r="AE193" i="4"/>
  <c r="AJ194" i="4" s="1"/>
  <c r="AL196" i="4" s="1"/>
  <c r="AG194" i="4"/>
  <c r="AF194" i="4" s="1"/>
  <c r="B193" i="7"/>
  <c r="J195" i="4"/>
  <c r="E190" i="7"/>
  <c r="V192" i="4"/>
  <c r="T191" i="4"/>
  <c r="O192" i="4" s="1"/>
  <c r="B200" i="4" l="1"/>
  <c r="J199" i="7" s="1"/>
  <c r="F192" i="7"/>
  <c r="O192" i="7" s="1"/>
  <c r="Z194" i="4"/>
  <c r="AH198" i="4"/>
  <c r="L193" i="7"/>
  <c r="K193" i="7"/>
  <c r="G195" i="4"/>
  <c r="H195" i="4" s="1"/>
  <c r="K196" i="4" s="1"/>
  <c r="P192" i="4"/>
  <c r="D190" i="7"/>
  <c r="W190" i="7" s="1"/>
  <c r="AB190" i="7" s="1"/>
  <c r="Y192" i="4"/>
  <c r="AI194" i="4"/>
  <c r="AK197" i="4"/>
  <c r="H195" i="7"/>
  <c r="W196" i="4"/>
  <c r="U192" i="4"/>
  <c r="Q193" i="7" l="1"/>
  <c r="U194" i="7" s="1"/>
  <c r="N190" i="7"/>
  <c r="S190" i="7" s="1"/>
  <c r="M190" i="7"/>
  <c r="R190" i="7" s="1"/>
  <c r="V191" i="7" s="1"/>
  <c r="C194" i="7"/>
  <c r="I195" i="4"/>
  <c r="D196" i="4" s="1"/>
  <c r="X192" i="4"/>
  <c r="AA194" i="4"/>
  <c r="AC194" i="4" s="1"/>
  <c r="AD194" i="4" s="1"/>
  <c r="A189" i="7"/>
  <c r="J196" i="4"/>
  <c r="L200" i="4"/>
  <c r="B201" i="4" l="1"/>
  <c r="J200" i="7" s="1"/>
  <c r="B194" i="7"/>
  <c r="E196" i="4"/>
  <c r="N196" i="4"/>
  <c r="M196" i="4" s="1"/>
  <c r="R192" i="4"/>
  <c r="T192" i="4" s="1"/>
  <c r="D191" i="7" s="1"/>
  <c r="W191" i="7" s="1"/>
  <c r="AB191" i="7" s="1"/>
  <c r="G193" i="7"/>
  <c r="AG195" i="4"/>
  <c r="AE194" i="4"/>
  <c r="N191" i="7" l="1"/>
  <c r="S191" i="7" s="1"/>
  <c r="L194" i="7"/>
  <c r="K194" i="7"/>
  <c r="S192" i="4"/>
  <c r="O193" i="4" s="1"/>
  <c r="Y193" i="4"/>
  <c r="X193" i="4" s="1"/>
  <c r="G196" i="4"/>
  <c r="I196" i="4" s="1"/>
  <c r="B195" i="7" s="1"/>
  <c r="AJ195" i="4"/>
  <c r="AL197" i="4" s="1"/>
  <c r="F193" i="7"/>
  <c r="O193" i="7" s="1"/>
  <c r="Z195" i="4"/>
  <c r="AH199" i="4"/>
  <c r="AF195" i="4"/>
  <c r="Q194" i="7" l="1"/>
  <c r="U195" i="7" s="1"/>
  <c r="E191" i="7"/>
  <c r="M191" i="7" s="1"/>
  <c r="R191" i="7" s="1"/>
  <c r="V192" i="7" s="1"/>
  <c r="L195" i="7"/>
  <c r="V193" i="4"/>
  <c r="U193" i="4" s="1"/>
  <c r="H196" i="4"/>
  <c r="K197" i="4" s="1"/>
  <c r="N197" i="4"/>
  <c r="M197" i="4" s="1"/>
  <c r="P193" i="4"/>
  <c r="H196" i="7"/>
  <c r="AK198" i="4"/>
  <c r="AI195" i="4"/>
  <c r="AA195" i="4"/>
  <c r="C195" i="7" l="1"/>
  <c r="K195" i="7" s="1"/>
  <c r="Q195" i="7" s="1"/>
  <c r="U196" i="7" s="1"/>
  <c r="A190" i="7"/>
  <c r="W197" i="4"/>
  <c r="D197" i="4"/>
  <c r="R193" i="4"/>
  <c r="S193" i="4" s="1"/>
  <c r="J197" i="4"/>
  <c r="L201" i="4"/>
  <c r="AC195" i="4"/>
  <c r="AD195" i="4" s="1"/>
  <c r="B202" i="4" l="1"/>
  <c r="J201" i="7" s="1"/>
  <c r="E197" i="4"/>
  <c r="G197" i="4" s="1"/>
  <c r="I197" i="4" s="1"/>
  <c r="N198" i="4" s="1"/>
  <c r="AE195" i="4"/>
  <c r="AJ196" i="4" s="1"/>
  <c r="AL198" i="4" s="1"/>
  <c r="E192" i="7"/>
  <c r="V194" i="4"/>
  <c r="G194" i="7"/>
  <c r="AG196" i="4"/>
  <c r="T193" i="4"/>
  <c r="Z196" i="4" l="1"/>
  <c r="H197" i="4"/>
  <c r="K198" i="4" s="1"/>
  <c r="B196" i="7"/>
  <c r="F194" i="7"/>
  <c r="O194" i="7" s="1"/>
  <c r="AF196" i="4"/>
  <c r="AH200" i="4"/>
  <c r="AK199" i="4"/>
  <c r="H197" i="7"/>
  <c r="AI196" i="4"/>
  <c r="D192" i="7"/>
  <c r="W192" i="7" s="1"/>
  <c r="AB192" i="7" s="1"/>
  <c r="Y194" i="4"/>
  <c r="M198" i="4"/>
  <c r="O194" i="4"/>
  <c r="C196" i="7"/>
  <c r="W198" i="4"/>
  <c r="U194" i="4"/>
  <c r="D198" i="4" l="1"/>
  <c r="E198" i="4" s="1"/>
  <c r="L196" i="7"/>
  <c r="K196" i="7"/>
  <c r="N192" i="7"/>
  <c r="S192" i="7" s="1"/>
  <c r="M192" i="7"/>
  <c r="R192" i="7" s="1"/>
  <c r="V193" i="7" s="1"/>
  <c r="A191" i="7"/>
  <c r="P194" i="4"/>
  <c r="J198" i="4"/>
  <c r="L202" i="4"/>
  <c r="X194" i="4"/>
  <c r="AA196" i="4"/>
  <c r="AC196" i="4" s="1"/>
  <c r="AE196" i="4" s="1"/>
  <c r="B203" i="4" l="1"/>
  <c r="J202" i="7" s="1"/>
  <c r="Q196" i="7"/>
  <c r="U197" i="7" s="1"/>
  <c r="F195" i="7"/>
  <c r="AJ197" i="4"/>
  <c r="AL199" i="4" s="1"/>
  <c r="AD196" i="4"/>
  <c r="G198" i="4"/>
  <c r="I198" i="4" s="1"/>
  <c r="R194" i="4"/>
  <c r="T194" i="4" s="1"/>
  <c r="H198" i="4" l="1"/>
  <c r="D199" i="4" s="1"/>
  <c r="B197" i="7"/>
  <c r="N199" i="4"/>
  <c r="G195" i="7"/>
  <c r="O195" i="7" s="1"/>
  <c r="Z197" i="4"/>
  <c r="AG197" i="4"/>
  <c r="S194" i="4"/>
  <c r="AK200" i="4"/>
  <c r="AI197" i="4"/>
  <c r="H198" i="7"/>
  <c r="Y195" i="4"/>
  <c r="D193" i="7"/>
  <c r="W193" i="7" s="1"/>
  <c r="AB193" i="7" s="1"/>
  <c r="B204" i="4" l="1"/>
  <c r="J203" i="7" s="1"/>
  <c r="L197" i="7"/>
  <c r="N193" i="7"/>
  <c r="S193" i="7" s="1"/>
  <c r="K199" i="4"/>
  <c r="L203" i="4" s="1"/>
  <c r="C197" i="7"/>
  <c r="X195" i="4"/>
  <c r="AA197" i="4"/>
  <c r="E199" i="4"/>
  <c r="E193" i="7"/>
  <c r="M193" i="7" s="1"/>
  <c r="V195" i="4"/>
  <c r="O195" i="4"/>
  <c r="M199" i="4"/>
  <c r="AH201" i="4"/>
  <c r="AF197" i="4"/>
  <c r="J199" i="4" l="1"/>
  <c r="G199" i="4" s="1"/>
  <c r="I199" i="4" s="1"/>
  <c r="B198" i="7" s="1"/>
  <c r="K197" i="7"/>
  <c r="AC197" i="4"/>
  <c r="AE197" i="4" s="1"/>
  <c r="F196" i="7" s="1"/>
  <c r="R193" i="7"/>
  <c r="V194" i="7" s="1"/>
  <c r="U195" i="4"/>
  <c r="W199" i="4"/>
  <c r="A192" i="7"/>
  <c r="P195" i="4"/>
  <c r="Q197" i="7" l="1"/>
  <c r="U198" i="7" s="1"/>
  <c r="L198" i="7"/>
  <c r="H199" i="4"/>
  <c r="C198" i="7" s="1"/>
  <c r="AD197" i="4"/>
  <c r="AG198" i="4" s="1"/>
  <c r="AJ198" i="4"/>
  <c r="N200" i="4"/>
  <c r="M200" i="4" s="1"/>
  <c r="R195" i="4"/>
  <c r="S195" i="4" s="1"/>
  <c r="V196" i="4" s="1"/>
  <c r="AI198" i="4" l="1"/>
  <c r="AL200" i="4"/>
  <c r="H199" i="7" s="1"/>
  <c r="K200" i="4"/>
  <c r="J200" i="4" s="1"/>
  <c r="K198" i="7"/>
  <c r="D200" i="4"/>
  <c r="G196" i="7"/>
  <c r="O196" i="7" s="1"/>
  <c r="AK201" i="4"/>
  <c r="Z198" i="4"/>
  <c r="E194" i="7"/>
  <c r="T195" i="4"/>
  <c r="D194" i="7" s="1"/>
  <c r="W194" i="7" s="1"/>
  <c r="AB194" i="7" s="1"/>
  <c r="U196" i="4"/>
  <c r="W200" i="4"/>
  <c r="AF198" i="4"/>
  <c r="AH202" i="4"/>
  <c r="O196" i="4" l="1"/>
  <c r="P196" i="4" s="1"/>
  <c r="L204" i="4"/>
  <c r="B205" i="4"/>
  <c r="J204" i="7" s="1"/>
  <c r="Q198" i="7"/>
  <c r="U199" i="7" s="1"/>
  <c r="E200" i="4"/>
  <c r="G200" i="4" s="1"/>
  <c r="I200" i="4" s="1"/>
  <c r="N201" i="4" s="1"/>
  <c r="N194" i="7"/>
  <c r="S194" i="7" s="1"/>
  <c r="M194" i="7"/>
  <c r="R194" i="7" s="1"/>
  <c r="V195" i="7" s="1"/>
  <c r="Y196" i="4"/>
  <c r="AA198" i="4" s="1"/>
  <c r="AC198" i="4" s="1"/>
  <c r="AD198" i="4" s="1"/>
  <c r="A193" i="7"/>
  <c r="X196" i="4" l="1"/>
  <c r="R196" i="4" s="1"/>
  <c r="S196" i="4" s="1"/>
  <c r="B199" i="7"/>
  <c r="H200" i="4"/>
  <c r="K201" i="4" s="1"/>
  <c r="G197" i="7"/>
  <c r="AG199" i="4"/>
  <c r="AE198" i="4"/>
  <c r="Z199" i="4" s="1"/>
  <c r="M201" i="4"/>
  <c r="C199" i="7" l="1"/>
  <c r="K199" i="7" s="1"/>
  <c r="L199" i="7"/>
  <c r="D201" i="4"/>
  <c r="E195" i="7"/>
  <c r="V197" i="4"/>
  <c r="J201" i="4"/>
  <c r="L205" i="4"/>
  <c r="AF199" i="4"/>
  <c r="AH203" i="4"/>
  <c r="T196" i="4"/>
  <c r="O197" i="4" s="1"/>
  <c r="E201" i="4"/>
  <c r="AJ199" i="4"/>
  <c r="AL201" i="4" s="1"/>
  <c r="F197" i="7"/>
  <c r="O197" i="7" s="1"/>
  <c r="B206" i="4" l="1"/>
  <c r="J205" i="7" s="1"/>
  <c r="Q199" i="7"/>
  <c r="U200" i="7" s="1"/>
  <c r="G201" i="4"/>
  <c r="H201" i="4" s="1"/>
  <c r="P197" i="4"/>
  <c r="D195" i="7"/>
  <c r="W195" i="7" s="1"/>
  <c r="AB195" i="7" s="1"/>
  <c r="Y197" i="4"/>
  <c r="W201" i="4"/>
  <c r="U197" i="4"/>
  <c r="AI199" i="4"/>
  <c r="H200" i="7"/>
  <c r="AK202" i="4"/>
  <c r="N195" i="7" l="1"/>
  <c r="S195" i="7" s="1"/>
  <c r="M195" i="7"/>
  <c r="R195" i="7" s="1"/>
  <c r="V196" i="7" s="1"/>
  <c r="I201" i="4"/>
  <c r="N202" i="4" s="1"/>
  <c r="X197" i="4"/>
  <c r="AA199" i="4"/>
  <c r="A194" i="7"/>
  <c r="C200" i="7"/>
  <c r="K202" i="4"/>
  <c r="D202" i="4" l="1"/>
  <c r="E202" i="4" s="1"/>
  <c r="B200" i="7"/>
  <c r="AC199" i="4"/>
  <c r="AD199" i="4" s="1"/>
  <c r="J202" i="4"/>
  <c r="L206" i="4"/>
  <c r="M202" i="4"/>
  <c r="R197" i="4"/>
  <c r="B207" i="4" l="1"/>
  <c r="J206" i="7" s="1"/>
  <c r="L200" i="7"/>
  <c r="K200" i="7"/>
  <c r="G198" i="7"/>
  <c r="AG200" i="4"/>
  <c r="G202" i="4"/>
  <c r="I202" i="4" s="1"/>
  <c r="T197" i="4"/>
  <c r="S197" i="4"/>
  <c r="AE199" i="4"/>
  <c r="Z200" i="4" s="1"/>
  <c r="Q200" i="7" l="1"/>
  <c r="U201" i="7" s="1"/>
  <c r="H202" i="4"/>
  <c r="D203" i="4" s="1"/>
  <c r="E196" i="7"/>
  <c r="V198" i="4"/>
  <c r="O198" i="4"/>
  <c r="B201" i="7"/>
  <c r="N203" i="4"/>
  <c r="F198" i="7"/>
  <c r="O198" i="7" s="1"/>
  <c r="AJ200" i="4"/>
  <c r="AL202" i="4" s="1"/>
  <c r="AH204" i="4"/>
  <c r="AF200" i="4"/>
  <c r="D196" i="7"/>
  <c r="W196" i="7" s="1"/>
  <c r="AB196" i="7" s="1"/>
  <c r="Y198" i="4"/>
  <c r="B208" i="4" l="1"/>
  <c r="J207" i="7" s="1"/>
  <c r="K203" i="4"/>
  <c r="L207" i="4" s="1"/>
  <c r="N196" i="7"/>
  <c r="S196" i="7" s="1"/>
  <c r="M196" i="7"/>
  <c r="R196" i="7" s="1"/>
  <c r="V197" i="7" s="1"/>
  <c r="L201" i="7"/>
  <c r="C201" i="7"/>
  <c r="K201" i="7" s="1"/>
  <c r="Q201" i="7" s="1"/>
  <c r="U202" i="7" s="1"/>
  <c r="X198" i="4"/>
  <c r="AA200" i="4"/>
  <c r="U198" i="4"/>
  <c r="W202" i="4"/>
  <c r="A195" i="7"/>
  <c r="AK203" i="4"/>
  <c r="H201" i="7"/>
  <c r="AI200" i="4"/>
  <c r="M203" i="4"/>
  <c r="E203" i="4"/>
  <c r="P198" i="4"/>
  <c r="J203" i="4" l="1"/>
  <c r="G203" i="4" s="1"/>
  <c r="H203" i="4" s="1"/>
  <c r="R198" i="4"/>
  <c r="S198" i="4" s="1"/>
  <c r="AC200" i="4"/>
  <c r="AE200" i="4" s="1"/>
  <c r="T198" i="4" l="1"/>
  <c r="Y199" i="4" s="1"/>
  <c r="I203" i="4"/>
  <c r="B202" i="7" s="1"/>
  <c r="F199" i="7"/>
  <c r="AJ201" i="4"/>
  <c r="AL203" i="4" s="1"/>
  <c r="AD200" i="4"/>
  <c r="C202" i="7"/>
  <c r="K204" i="4"/>
  <c r="E197" i="7"/>
  <c r="V199" i="4"/>
  <c r="D197" i="7" l="1"/>
  <c r="O199" i="4"/>
  <c r="P199" i="4" s="1"/>
  <c r="L202" i="7"/>
  <c r="K202" i="7"/>
  <c r="D204" i="4"/>
  <c r="B209" i="4" s="1"/>
  <c r="J208" i="7" s="1"/>
  <c r="N204" i="4"/>
  <c r="G199" i="7"/>
  <c r="O199" i="7" s="1"/>
  <c r="Z201" i="4"/>
  <c r="AA201" i="4" s="1"/>
  <c r="AG201" i="4"/>
  <c r="U199" i="4"/>
  <c r="W203" i="4"/>
  <c r="AI201" i="4"/>
  <c r="H202" i="7"/>
  <c r="AK204" i="4"/>
  <c r="X199" i="4"/>
  <c r="J204" i="4"/>
  <c r="L208" i="4"/>
  <c r="M204" i="4" l="1"/>
  <c r="N197" i="7"/>
  <c r="S197" i="7" s="1"/>
  <c r="W197" i="7"/>
  <c r="AB197" i="7" s="1"/>
  <c r="A196" i="7"/>
  <c r="M197" i="7"/>
  <c r="R197" i="7" s="1"/>
  <c r="V198" i="7" s="1"/>
  <c r="Q202" i="7"/>
  <c r="U203" i="7" s="1"/>
  <c r="E204" i="4"/>
  <c r="R199" i="4"/>
  <c r="T199" i="4" s="1"/>
  <c r="AH205" i="4"/>
  <c r="AF201" i="4"/>
  <c r="AC201" i="4" s="1"/>
  <c r="AD201" i="4" s="1"/>
  <c r="G204" i="4" l="1"/>
  <c r="H204" i="4" s="1"/>
  <c r="K205" i="4" s="1"/>
  <c r="J205" i="4" s="1"/>
  <c r="S199" i="4"/>
  <c r="O200" i="4" s="1"/>
  <c r="G200" i="7"/>
  <c r="AE201" i="4"/>
  <c r="AG202" i="4"/>
  <c r="Y200" i="4"/>
  <c r="D198" i="7"/>
  <c r="W198" i="7" s="1"/>
  <c r="AB198" i="7" s="1"/>
  <c r="I204" i="4" l="1"/>
  <c r="N205" i="4" s="1"/>
  <c r="C203" i="7"/>
  <c r="L209" i="4"/>
  <c r="N198" i="7"/>
  <c r="S198" i="7" s="1"/>
  <c r="V200" i="4"/>
  <c r="U200" i="4" s="1"/>
  <c r="E198" i="7"/>
  <c r="M198" i="7" s="1"/>
  <c r="AF202" i="4"/>
  <c r="AH206" i="4"/>
  <c r="X200" i="4"/>
  <c r="P200" i="4"/>
  <c r="F200" i="7"/>
  <c r="O200" i="7" s="1"/>
  <c r="AJ202" i="4"/>
  <c r="AL204" i="4" s="1"/>
  <c r="Z202" i="4"/>
  <c r="M205" i="4"/>
  <c r="D205" i="4" l="1"/>
  <c r="B210" i="4" s="1"/>
  <c r="J209" i="7" s="1"/>
  <c r="B203" i="7"/>
  <c r="L203" i="7" s="1"/>
  <c r="W204" i="4"/>
  <c r="R200" i="4"/>
  <c r="S200" i="4" s="1"/>
  <c r="V201" i="4" s="1"/>
  <c r="A197" i="7"/>
  <c r="R198" i="7"/>
  <c r="V199" i="7" s="1"/>
  <c r="H203" i="7"/>
  <c r="AI202" i="4"/>
  <c r="AK205" i="4"/>
  <c r="AA202" i="4"/>
  <c r="K203" i="7" l="1"/>
  <c r="Q203" i="7" s="1"/>
  <c r="U204" i="7" s="1"/>
  <c r="E205" i="4"/>
  <c r="G205" i="4" s="1"/>
  <c r="E199" i="7"/>
  <c r="T200" i="4"/>
  <c r="Y201" i="4" s="1"/>
  <c r="AC202" i="4"/>
  <c r="AE202" i="4" s="1"/>
  <c r="F201" i="7" s="1"/>
  <c r="W205" i="4"/>
  <c r="U201" i="4"/>
  <c r="H205" i="4" l="1"/>
  <c r="K206" i="4" s="1"/>
  <c r="I205" i="4"/>
  <c r="B204" i="7" s="1"/>
  <c r="D199" i="7"/>
  <c r="O201" i="4"/>
  <c r="P201" i="4" s="1"/>
  <c r="AD202" i="4"/>
  <c r="Z203" i="4" s="1"/>
  <c r="AJ203" i="4"/>
  <c r="X201" i="4"/>
  <c r="D206" i="4" l="1"/>
  <c r="B211" i="4" s="1"/>
  <c r="J210" i="7" s="1"/>
  <c r="N206" i="4"/>
  <c r="M206" i="4" s="1"/>
  <c r="C204" i="7"/>
  <c r="N199" i="7"/>
  <c r="S199" i="7" s="1"/>
  <c r="W199" i="7"/>
  <c r="AB199" i="7" s="1"/>
  <c r="AI203" i="4"/>
  <c r="AL205" i="4"/>
  <c r="H204" i="7" s="1"/>
  <c r="M199" i="7"/>
  <c r="R199" i="7" s="1"/>
  <c r="V200" i="7" s="1"/>
  <c r="A198" i="7"/>
  <c r="L204" i="7"/>
  <c r="K204" i="7"/>
  <c r="G201" i="7"/>
  <c r="O201" i="7" s="1"/>
  <c r="AG203" i="4"/>
  <c r="AH207" i="4" s="1"/>
  <c r="AK206" i="4"/>
  <c r="R201" i="4"/>
  <c r="S201" i="4" s="1"/>
  <c r="V202" i="4" s="1"/>
  <c r="E206" i="4"/>
  <c r="J206" i="4"/>
  <c r="L210" i="4"/>
  <c r="AA203" i="4"/>
  <c r="Q204" i="7" l="1"/>
  <c r="AF203" i="4"/>
  <c r="AC203" i="4" s="1"/>
  <c r="AD203" i="4" s="1"/>
  <c r="T201" i="4"/>
  <c r="D200" i="7" s="1"/>
  <c r="W200" i="7" s="1"/>
  <c r="AB200" i="7" s="1"/>
  <c r="E200" i="7"/>
  <c r="G206" i="4"/>
  <c r="U202" i="4"/>
  <c r="W206" i="4"/>
  <c r="N200" i="7" l="1"/>
  <c r="S200" i="7" s="1"/>
  <c r="M200" i="7"/>
  <c r="R200" i="7" s="1"/>
  <c r="V201" i="7" s="1"/>
  <c r="O202" i="4"/>
  <c r="P202" i="4" s="1"/>
  <c r="Y202" i="4"/>
  <c r="X202" i="4" s="1"/>
  <c r="AG204" i="4"/>
  <c r="G202" i="7"/>
  <c r="H206" i="4"/>
  <c r="I206" i="4"/>
  <c r="AE203" i="4"/>
  <c r="Z204" i="4" s="1"/>
  <c r="A199" i="7"/>
  <c r="R202" i="4" l="1"/>
  <c r="T202" i="4" s="1"/>
  <c r="Y203" i="4" s="1"/>
  <c r="D207" i="4"/>
  <c r="B205" i="7"/>
  <c r="N207" i="4"/>
  <c r="AA204" i="4"/>
  <c r="F202" i="7"/>
  <c r="O202" i="7" s="1"/>
  <c r="AJ204" i="4"/>
  <c r="AL206" i="4" s="1"/>
  <c r="C205" i="7"/>
  <c r="K207" i="4"/>
  <c r="AH208" i="4"/>
  <c r="AF204" i="4"/>
  <c r="B212" i="4" l="1"/>
  <c r="J211" i="7" s="1"/>
  <c r="L205" i="7"/>
  <c r="K205" i="7"/>
  <c r="S202" i="4"/>
  <c r="E201" i="7" s="1"/>
  <c r="D201" i="7"/>
  <c r="W201" i="7" s="1"/>
  <c r="AB201" i="7" s="1"/>
  <c r="J207" i="4"/>
  <c r="L211" i="4"/>
  <c r="AI204" i="4"/>
  <c r="AC204" i="4" s="1"/>
  <c r="AD204" i="4" s="1"/>
  <c r="AK207" i="4"/>
  <c r="H205" i="7"/>
  <c r="M207" i="4"/>
  <c r="X203" i="4"/>
  <c r="E207" i="4"/>
  <c r="Q205" i="7" l="1"/>
  <c r="U206" i="7" s="1"/>
  <c r="N201" i="7"/>
  <c r="S201" i="7" s="1"/>
  <c r="M201" i="7"/>
  <c r="R201" i="7" s="1"/>
  <c r="V202" i="7" s="1"/>
  <c r="A200" i="7"/>
  <c r="O203" i="4"/>
  <c r="P203" i="4" s="1"/>
  <c r="V203" i="4"/>
  <c r="W207" i="4" s="1"/>
  <c r="G203" i="7"/>
  <c r="AG205" i="4"/>
  <c r="AE204" i="4"/>
  <c r="Z205" i="4" s="1"/>
  <c r="G207" i="4"/>
  <c r="I207" i="4" s="1"/>
  <c r="U203" i="4" l="1"/>
  <c r="R203" i="4" s="1"/>
  <c r="T203" i="4" s="1"/>
  <c r="B206" i="7"/>
  <c r="N208" i="4"/>
  <c r="AA205" i="4"/>
  <c r="H207" i="4"/>
  <c r="AH209" i="4"/>
  <c r="AF205" i="4"/>
  <c r="F203" i="7"/>
  <c r="O203" i="7" s="1"/>
  <c r="AJ205" i="4"/>
  <c r="AL207" i="4" s="1"/>
  <c r="L206" i="7" l="1"/>
  <c r="AI205" i="4"/>
  <c r="AC205" i="4" s="1"/>
  <c r="AK208" i="4"/>
  <c r="H206" i="7"/>
  <c r="S203" i="4"/>
  <c r="D202" i="7"/>
  <c r="W202" i="7" s="1"/>
  <c r="AB202" i="7" s="1"/>
  <c r="Y204" i="4"/>
  <c r="M208" i="4"/>
  <c r="C206" i="7"/>
  <c r="K208" i="4"/>
  <c r="D208" i="4"/>
  <c r="B213" i="4" s="1"/>
  <c r="J212" i="7" s="1"/>
  <c r="N202" i="7" l="1"/>
  <c r="S202" i="7" s="1"/>
  <c r="K206" i="7"/>
  <c r="AE205" i="4"/>
  <c r="AD205" i="4"/>
  <c r="G204" i="7" s="1"/>
  <c r="E208" i="4"/>
  <c r="E202" i="7"/>
  <c r="A201" i="7" s="1"/>
  <c r="O204" i="4"/>
  <c r="V204" i="4"/>
  <c r="J208" i="4"/>
  <c r="L212" i="4"/>
  <c r="X204" i="4"/>
  <c r="Q206" i="7" l="1"/>
  <c r="U207" i="7" s="1"/>
  <c r="M202" i="7"/>
  <c r="R202" i="7" s="1"/>
  <c r="V203" i="7" s="1"/>
  <c r="Z206" i="4"/>
  <c r="AA206" i="4" s="1"/>
  <c r="G208" i="4"/>
  <c r="H208" i="4" s="1"/>
  <c r="AG206" i="4"/>
  <c r="AH210" i="4" s="1"/>
  <c r="F204" i="7"/>
  <c r="O204" i="7" s="1"/>
  <c r="AJ206" i="4"/>
  <c r="AL208" i="4" s="1"/>
  <c r="P204" i="4"/>
  <c r="U204" i="4"/>
  <c r="W208" i="4"/>
  <c r="I208" i="4" l="1"/>
  <c r="D209" i="4" s="1"/>
  <c r="B214" i="4" s="1"/>
  <c r="J213" i="7" s="1"/>
  <c r="AF206" i="4"/>
  <c r="AK209" i="4"/>
  <c r="H207" i="7"/>
  <c r="AI206" i="4"/>
  <c r="R204" i="4"/>
  <c r="T204" i="4" s="1"/>
  <c r="C207" i="7"/>
  <c r="K209" i="4"/>
  <c r="N209" i="4" l="1"/>
  <c r="M209" i="4" s="1"/>
  <c r="AC206" i="4"/>
  <c r="AD206" i="4" s="1"/>
  <c r="B207" i="7"/>
  <c r="S204" i="4"/>
  <c r="O205" i="4" s="1"/>
  <c r="E209" i="4"/>
  <c r="D203" i="7"/>
  <c r="W203" i="7" s="1"/>
  <c r="AB203" i="7" s="1"/>
  <c r="Y205" i="4"/>
  <c r="J209" i="4"/>
  <c r="L213" i="4"/>
  <c r="AE206" i="4" l="1"/>
  <c r="Z207" i="4" s="1"/>
  <c r="AA207" i="4" s="1"/>
  <c r="L207" i="7"/>
  <c r="K207" i="7"/>
  <c r="N203" i="7"/>
  <c r="S203" i="7" s="1"/>
  <c r="V205" i="4"/>
  <c r="W209" i="4" s="1"/>
  <c r="E203" i="7"/>
  <c r="AG207" i="4"/>
  <c r="G205" i="7"/>
  <c r="P205" i="4"/>
  <c r="G209" i="4"/>
  <c r="X205" i="4"/>
  <c r="U205" i="4" l="1"/>
  <c r="R205" i="4" s="1"/>
  <c r="T205" i="4" s="1"/>
  <c r="D204" i="7" s="1"/>
  <c r="F205" i="7"/>
  <c r="O205" i="7" s="1"/>
  <c r="AJ207" i="4"/>
  <c r="AK210" i="4" s="1"/>
  <c r="Q207" i="7"/>
  <c r="U208" i="7" s="1"/>
  <c r="M203" i="7"/>
  <c r="R203" i="7" s="1"/>
  <c r="V204" i="7" s="1"/>
  <c r="A202" i="7"/>
  <c r="AF207" i="4"/>
  <c r="AH211" i="4"/>
  <c r="H209" i="4"/>
  <c r="I209" i="4"/>
  <c r="W204" i="7" l="1"/>
  <c r="AB204" i="7" s="1"/>
  <c r="AL209" i="4"/>
  <c r="H208" i="7" s="1"/>
  <c r="AI207" i="4"/>
  <c r="AC207" i="4" s="1"/>
  <c r="AE207" i="4" s="1"/>
  <c r="AJ208" i="4" s="1"/>
  <c r="AL210" i="4" s="1"/>
  <c r="N204" i="7"/>
  <c r="S204" i="7" s="1"/>
  <c r="S205" i="4"/>
  <c r="V206" i="4" s="1"/>
  <c r="Y206" i="4"/>
  <c r="X206" i="4" s="1"/>
  <c r="D210" i="4"/>
  <c r="B208" i="7"/>
  <c r="N210" i="4"/>
  <c r="C208" i="7"/>
  <c r="K210" i="4"/>
  <c r="B215" i="4" l="1"/>
  <c r="J214" i="7" s="1"/>
  <c r="L208" i="7"/>
  <c r="K208" i="7"/>
  <c r="F206" i="7"/>
  <c r="O206" i="4"/>
  <c r="P206" i="4" s="1"/>
  <c r="AD207" i="4"/>
  <c r="G206" i="7" s="1"/>
  <c r="E204" i="7"/>
  <c r="H209" i="7"/>
  <c r="AK211" i="4"/>
  <c r="AI208" i="4"/>
  <c r="U206" i="4"/>
  <c r="W210" i="4"/>
  <c r="M210" i="4"/>
  <c r="J210" i="4"/>
  <c r="L214" i="4"/>
  <c r="E210" i="4"/>
  <c r="Q208" i="7" l="1"/>
  <c r="U209" i="7" s="1"/>
  <c r="O206" i="7"/>
  <c r="M204" i="7"/>
  <c r="R204" i="7" s="1"/>
  <c r="V205" i="7" s="1"/>
  <c r="A203" i="7"/>
  <c r="Z208" i="4"/>
  <c r="AA208" i="4" s="1"/>
  <c r="AG208" i="4"/>
  <c r="AF208" i="4" s="1"/>
  <c r="G210" i="4"/>
  <c r="H210" i="4" s="1"/>
  <c r="R206" i="4"/>
  <c r="S206" i="4" s="1"/>
  <c r="AH212" i="4" l="1"/>
  <c r="C209" i="7"/>
  <c r="K211" i="4"/>
  <c r="T206" i="4"/>
  <c r="O207" i="4" s="1"/>
  <c r="I210" i="4"/>
  <c r="E205" i="7"/>
  <c r="V207" i="4"/>
  <c r="AC208" i="4"/>
  <c r="AD208" i="4" s="1"/>
  <c r="AE208" i="4" l="1"/>
  <c r="Z209" i="4" s="1"/>
  <c r="P207" i="4"/>
  <c r="J211" i="4"/>
  <c r="L215" i="4"/>
  <c r="U207" i="4"/>
  <c r="W211" i="4"/>
  <c r="B209" i="7"/>
  <c r="N211" i="4"/>
  <c r="D211" i="4"/>
  <c r="G207" i="7"/>
  <c r="AG209" i="4"/>
  <c r="D205" i="7"/>
  <c r="W205" i="7" s="1"/>
  <c r="AB205" i="7" s="1"/>
  <c r="Y207" i="4"/>
  <c r="AJ209" i="4" l="1"/>
  <c r="B216" i="4"/>
  <c r="J215" i="7" s="1"/>
  <c r="L209" i="7"/>
  <c r="K209" i="7"/>
  <c r="N205" i="7"/>
  <c r="S205" i="7" s="1"/>
  <c r="M205" i="7"/>
  <c r="R205" i="7" s="1"/>
  <c r="V206" i="7" s="1"/>
  <c r="F207" i="7"/>
  <c r="O207" i="7" s="1"/>
  <c r="X207" i="4"/>
  <c r="AA209" i="4"/>
  <c r="A204" i="7"/>
  <c r="E211" i="4"/>
  <c r="AH213" i="4"/>
  <c r="AF209" i="4"/>
  <c r="M211" i="4"/>
  <c r="AL211" i="4" l="1"/>
  <c r="H210" i="7" s="1"/>
  <c r="AI209" i="4"/>
  <c r="AC209" i="4" s="1"/>
  <c r="AD209" i="4" s="1"/>
  <c r="G208" i="7" s="1"/>
  <c r="AK212" i="4"/>
  <c r="Q209" i="7"/>
  <c r="U210" i="7" s="1"/>
  <c r="R207" i="4"/>
  <c r="S207" i="4" s="1"/>
  <c r="E206" i="7" s="1"/>
  <c r="G211" i="4"/>
  <c r="H211" i="4" s="1"/>
  <c r="V208" i="4" l="1"/>
  <c r="W212" i="4" s="1"/>
  <c r="T207" i="4"/>
  <c r="O208" i="4" s="1"/>
  <c r="AG210" i="4"/>
  <c r="AH214" i="4" s="1"/>
  <c r="AE209" i="4"/>
  <c r="Z210" i="4" s="1"/>
  <c r="I211" i="4"/>
  <c r="B210" i="7" s="1"/>
  <c r="P208" i="4"/>
  <c r="C210" i="7"/>
  <c r="K212" i="4"/>
  <c r="D206" i="7" l="1"/>
  <c r="N206" i="7" s="1"/>
  <c r="S206" i="7" s="1"/>
  <c r="D212" i="4"/>
  <c r="E212" i="4" s="1"/>
  <c r="U208" i="4"/>
  <c r="L210" i="7"/>
  <c r="K210" i="7"/>
  <c r="Y208" i="4"/>
  <c r="X208" i="4" s="1"/>
  <c r="AF210" i="4"/>
  <c r="F208" i="7"/>
  <c r="O208" i="7" s="1"/>
  <c r="AJ210" i="4"/>
  <c r="N212" i="4"/>
  <c r="M212" i="4" s="1"/>
  <c r="J212" i="4"/>
  <c r="L216" i="4"/>
  <c r="B217" i="4" l="1"/>
  <c r="J216" i="7" s="1"/>
  <c r="M206" i="7"/>
  <c r="R206" i="7" s="1"/>
  <c r="V207" i="7" s="1"/>
  <c r="W206" i="7"/>
  <c r="AB206" i="7" s="1"/>
  <c r="A205" i="7"/>
  <c r="AI210" i="4"/>
  <c r="AL212" i="4"/>
  <c r="H211" i="7" s="1"/>
  <c r="AA210" i="4"/>
  <c r="Q210" i="7"/>
  <c r="U211" i="7" s="1"/>
  <c r="AK213" i="4"/>
  <c r="R208" i="4"/>
  <c r="S208" i="4" s="1"/>
  <c r="V209" i="4" s="1"/>
  <c r="G212" i="4"/>
  <c r="I212" i="4" s="1"/>
  <c r="AC210" i="4" l="1"/>
  <c r="AD210" i="4" s="1"/>
  <c r="AG211" i="4" s="1"/>
  <c r="AH215" i="4" s="1"/>
  <c r="T208" i="4"/>
  <c r="D207" i="7" s="1"/>
  <c r="W207" i="7" s="1"/>
  <c r="AB207" i="7" s="1"/>
  <c r="E207" i="7"/>
  <c r="H212" i="4"/>
  <c r="C211" i="7" s="1"/>
  <c r="B211" i="7"/>
  <c r="N213" i="4"/>
  <c r="W213" i="4"/>
  <c r="U209" i="4"/>
  <c r="AF211" i="4" l="1"/>
  <c r="AE210" i="4"/>
  <c r="Z211" i="4" s="1"/>
  <c r="G209" i="7"/>
  <c r="N207" i="7"/>
  <c r="S207" i="7" s="1"/>
  <c r="M207" i="7"/>
  <c r="R207" i="7" s="1"/>
  <c r="V208" i="7" s="1"/>
  <c r="L211" i="7"/>
  <c r="K211" i="7"/>
  <c r="Y209" i="4"/>
  <c r="X209" i="4" s="1"/>
  <c r="O209" i="4"/>
  <c r="P209" i="4" s="1"/>
  <c r="D213" i="4"/>
  <c r="K213" i="4"/>
  <c r="J213" i="4" s="1"/>
  <c r="A206" i="7"/>
  <c r="M213" i="4"/>
  <c r="F209" i="7" l="1"/>
  <c r="O209" i="7" s="1"/>
  <c r="AJ211" i="4"/>
  <c r="AI211" i="4" s="1"/>
  <c r="B218" i="4"/>
  <c r="J217" i="7" s="1"/>
  <c r="Q211" i="7"/>
  <c r="U212" i="7" s="1"/>
  <c r="AA211" i="4"/>
  <c r="E213" i="4"/>
  <c r="G213" i="4" s="1"/>
  <c r="I213" i="4" s="1"/>
  <c r="L217" i="4"/>
  <c r="R209" i="4"/>
  <c r="S209" i="4" s="1"/>
  <c r="AK214" i="4" l="1"/>
  <c r="AL213" i="4"/>
  <c r="H212" i="7" s="1"/>
  <c r="AC211" i="4"/>
  <c r="AD211" i="4" s="1"/>
  <c r="G210" i="7" s="1"/>
  <c r="H213" i="4"/>
  <c r="T209" i="4"/>
  <c r="O210" i="4" s="1"/>
  <c r="N214" i="4"/>
  <c r="B212" i="7"/>
  <c r="E208" i="7"/>
  <c r="V210" i="4"/>
  <c r="AG212" i="4" l="1"/>
  <c r="AH216" i="4" s="1"/>
  <c r="AE211" i="4"/>
  <c r="AJ212" i="4" s="1"/>
  <c r="AL214" i="4" s="1"/>
  <c r="L212" i="7"/>
  <c r="W214" i="4"/>
  <c r="U210" i="4"/>
  <c r="M214" i="4"/>
  <c r="D208" i="7"/>
  <c r="W208" i="7" s="1"/>
  <c r="AB208" i="7" s="1"/>
  <c r="Y210" i="4"/>
  <c r="P210" i="4"/>
  <c r="C212" i="7"/>
  <c r="K214" i="4"/>
  <c r="D214" i="4"/>
  <c r="Z212" i="4" l="1"/>
  <c r="AF212" i="4"/>
  <c r="F210" i="7"/>
  <c r="O210" i="7" s="1"/>
  <c r="B219" i="4"/>
  <c r="J218" i="7" s="1"/>
  <c r="N208" i="7"/>
  <c r="S208" i="7" s="1"/>
  <c r="M208" i="7"/>
  <c r="R208" i="7" s="1"/>
  <c r="V209" i="7" s="1"/>
  <c r="K212" i="7"/>
  <c r="X210" i="4"/>
  <c r="AA212" i="4"/>
  <c r="E214" i="4"/>
  <c r="AI212" i="4"/>
  <c r="AK215" i="4"/>
  <c r="H213" i="7"/>
  <c r="A207" i="7"/>
  <c r="J214" i="4"/>
  <c r="L218" i="4"/>
  <c r="Q212" i="7" l="1"/>
  <c r="U213" i="7" s="1"/>
  <c r="G214" i="4"/>
  <c r="I214" i="4" s="1"/>
  <c r="B213" i="7" s="1"/>
  <c r="R210" i="4"/>
  <c r="T210" i="4" s="1"/>
  <c r="D209" i="7" s="1"/>
  <c r="W209" i="7" s="1"/>
  <c r="AB209" i="7" s="1"/>
  <c r="AC212" i="4"/>
  <c r="AD212" i="4" s="1"/>
  <c r="N215" i="4" l="1"/>
  <c r="M215" i="4" s="1"/>
  <c r="N209" i="7"/>
  <c r="S209" i="7" s="1"/>
  <c r="L213" i="7"/>
  <c r="H214" i="4"/>
  <c r="K215" i="4" s="1"/>
  <c r="AE212" i="4"/>
  <c r="Z213" i="4" s="1"/>
  <c r="Y211" i="4"/>
  <c r="X211" i="4" s="1"/>
  <c r="S210" i="4"/>
  <c r="G211" i="7"/>
  <c r="AG213" i="4"/>
  <c r="D215" i="4" l="1"/>
  <c r="B220" i="4" s="1"/>
  <c r="J219" i="7" s="1"/>
  <c r="AJ213" i="4"/>
  <c r="AI213" i="4" s="1"/>
  <c r="C213" i="7"/>
  <c r="F211" i="7"/>
  <c r="O211" i="7" s="1"/>
  <c r="AA213" i="4"/>
  <c r="O211" i="4"/>
  <c r="P211" i="4" s="1"/>
  <c r="E209" i="7"/>
  <c r="M209" i="7" s="1"/>
  <c r="V211" i="4"/>
  <c r="E215" i="4"/>
  <c r="AH217" i="4"/>
  <c r="AF213" i="4"/>
  <c r="J215" i="4"/>
  <c r="L219" i="4"/>
  <c r="AK216" i="4" l="1"/>
  <c r="AL215" i="4"/>
  <c r="H214" i="7" s="1"/>
  <c r="K213" i="7"/>
  <c r="R209" i="7"/>
  <c r="V210" i="7" s="1"/>
  <c r="A208" i="7"/>
  <c r="G215" i="4"/>
  <c r="I215" i="4" s="1"/>
  <c r="U211" i="4"/>
  <c r="R211" i="4" s="1"/>
  <c r="S211" i="4" s="1"/>
  <c r="E210" i="7" s="1"/>
  <c r="W215" i="4"/>
  <c r="AC213" i="4"/>
  <c r="AD213" i="4" s="1"/>
  <c r="G212" i="7" s="1"/>
  <c r="Q213" i="7" l="1"/>
  <c r="U214" i="7" s="1"/>
  <c r="H215" i="4"/>
  <c r="D216" i="4" s="1"/>
  <c r="B221" i="4" s="1"/>
  <c r="J220" i="7" s="1"/>
  <c r="AG214" i="4"/>
  <c r="AH218" i="4" s="1"/>
  <c r="V212" i="4"/>
  <c r="U212" i="4" s="1"/>
  <c r="B214" i="7"/>
  <c r="N216" i="4"/>
  <c r="M216" i="4" s="1"/>
  <c r="T211" i="4"/>
  <c r="Y212" i="4" s="1"/>
  <c r="AE213" i="4"/>
  <c r="Z214" i="4" s="1"/>
  <c r="E216" i="4" l="1"/>
  <c r="L214" i="7"/>
  <c r="AF214" i="4"/>
  <c r="F212" i="7"/>
  <c r="O212" i="7" s="1"/>
  <c r="W216" i="4"/>
  <c r="O212" i="4"/>
  <c r="P212" i="4" s="1"/>
  <c r="K216" i="4"/>
  <c r="C214" i="7"/>
  <c r="D210" i="7"/>
  <c r="W210" i="7" s="1"/>
  <c r="AB210" i="7" s="1"/>
  <c r="AJ214" i="4"/>
  <c r="X212" i="4"/>
  <c r="AA214" i="4"/>
  <c r="AI214" i="4" l="1"/>
  <c r="AC214" i="4" s="1"/>
  <c r="AD214" i="4" s="1"/>
  <c r="AL216" i="4"/>
  <c r="H215" i="7" s="1"/>
  <c r="K214" i="7"/>
  <c r="A209" i="7"/>
  <c r="M210" i="7"/>
  <c r="R210" i="7" s="1"/>
  <c r="V211" i="7" s="1"/>
  <c r="N210" i="7"/>
  <c r="S210" i="7" s="1"/>
  <c r="AK217" i="4"/>
  <c r="L220" i="4"/>
  <c r="J216" i="4"/>
  <c r="G216" i="4" s="1"/>
  <c r="H216" i="4" s="1"/>
  <c r="K217" i="4" s="1"/>
  <c r="R212" i="4"/>
  <c r="S212" i="4" s="1"/>
  <c r="Q214" i="7" l="1"/>
  <c r="U215" i="7" s="1"/>
  <c r="C215" i="7"/>
  <c r="I216" i="4"/>
  <c r="D217" i="4" s="1"/>
  <c r="E211" i="7"/>
  <c r="V213" i="4"/>
  <c r="J217" i="4"/>
  <c r="L221" i="4"/>
  <c r="AG215" i="4"/>
  <c r="G213" i="7"/>
  <c r="T212" i="4"/>
  <c r="AE214" i="4"/>
  <c r="Z215" i="4" s="1"/>
  <c r="B222" i="4" l="1"/>
  <c r="J221" i="7" s="1"/>
  <c r="E217" i="4"/>
  <c r="N217" i="4"/>
  <c r="M217" i="4" s="1"/>
  <c r="B215" i="7"/>
  <c r="D211" i="7"/>
  <c r="W211" i="7" s="1"/>
  <c r="AB211" i="7" s="1"/>
  <c r="Y213" i="4"/>
  <c r="AF215" i="4"/>
  <c r="AH219" i="4"/>
  <c r="O213" i="4"/>
  <c r="U213" i="4"/>
  <c r="W217" i="4"/>
  <c r="AJ215" i="4"/>
  <c r="AL217" i="4" s="1"/>
  <c r="F213" i="7"/>
  <c r="O213" i="7" s="1"/>
  <c r="L215" i="7" l="1"/>
  <c r="K215" i="7"/>
  <c r="N211" i="7"/>
  <c r="S211" i="7" s="1"/>
  <c r="M211" i="7"/>
  <c r="R211" i="7" s="1"/>
  <c r="V212" i="7" s="1"/>
  <c r="H216" i="7"/>
  <c r="AI215" i="4"/>
  <c r="AK218" i="4"/>
  <c r="X213" i="4"/>
  <c r="AA215" i="4"/>
  <c r="G217" i="4"/>
  <c r="A210" i="7"/>
  <c r="P213" i="4"/>
  <c r="Q215" i="7" l="1"/>
  <c r="U216" i="7" s="1"/>
  <c r="R213" i="4"/>
  <c r="S213" i="4" s="1"/>
  <c r="H217" i="4"/>
  <c r="I217" i="4"/>
  <c r="AC215" i="4"/>
  <c r="AE215" i="4" s="1"/>
  <c r="AD215" i="4" l="1"/>
  <c r="Z216" i="4" s="1"/>
  <c r="C216" i="7"/>
  <c r="D218" i="4"/>
  <c r="K218" i="4"/>
  <c r="F214" i="7"/>
  <c r="AJ216" i="4"/>
  <c r="AL218" i="4" s="1"/>
  <c r="E212" i="7"/>
  <c r="V214" i="4"/>
  <c r="N218" i="4"/>
  <c r="B216" i="7"/>
  <c r="T213" i="4"/>
  <c r="O214" i="4" s="1"/>
  <c r="G214" i="7" l="1"/>
  <c r="O214" i="7" s="1"/>
  <c r="B223" i="4"/>
  <c r="J222" i="7" s="1"/>
  <c r="L216" i="7"/>
  <c r="K216" i="7"/>
  <c r="AG216" i="4"/>
  <c r="AF216" i="4" s="1"/>
  <c r="J218" i="4"/>
  <c r="L222" i="4"/>
  <c r="P214" i="4"/>
  <c r="AI216" i="4"/>
  <c r="AK219" i="4"/>
  <c r="H217" i="7"/>
  <c r="M218" i="4"/>
  <c r="E218" i="4"/>
  <c r="D212" i="7"/>
  <c r="W212" i="7" s="1"/>
  <c r="AB212" i="7" s="1"/>
  <c r="Y214" i="4"/>
  <c r="U214" i="4"/>
  <c r="W218" i="4"/>
  <c r="Q216" i="7" l="1"/>
  <c r="U217" i="7" s="1"/>
  <c r="AH220" i="4"/>
  <c r="N212" i="7"/>
  <c r="S212" i="7" s="1"/>
  <c r="M212" i="7"/>
  <c r="R212" i="7" s="1"/>
  <c r="V213" i="7" s="1"/>
  <c r="A211" i="7"/>
  <c r="G218" i="4"/>
  <c r="I218" i="4" s="1"/>
  <c r="X214" i="4"/>
  <c r="AA216" i="4"/>
  <c r="AC216" i="4" s="1"/>
  <c r="AD216" i="4" s="1"/>
  <c r="H218" i="4" l="1"/>
  <c r="G215" i="7"/>
  <c r="AG217" i="4"/>
  <c r="B217" i="7"/>
  <c r="N219" i="4"/>
  <c r="AE216" i="4"/>
  <c r="Z217" i="4" s="1"/>
  <c r="R214" i="4"/>
  <c r="L217" i="7" l="1"/>
  <c r="M219" i="4"/>
  <c r="T214" i="4"/>
  <c r="S214" i="4"/>
  <c r="F215" i="7"/>
  <c r="O215" i="7" s="1"/>
  <c r="AJ217" i="4"/>
  <c r="AL219" i="4" s="1"/>
  <c r="AF217" i="4"/>
  <c r="AH221" i="4"/>
  <c r="C217" i="7"/>
  <c r="K219" i="4"/>
  <c r="D219" i="4"/>
  <c r="B224" i="4" l="1"/>
  <c r="J223" i="7" s="1"/>
  <c r="K217" i="7"/>
  <c r="AK220" i="4"/>
  <c r="H218" i="7"/>
  <c r="AI217" i="4"/>
  <c r="E213" i="7"/>
  <c r="V215" i="4"/>
  <c r="O215" i="4"/>
  <c r="J219" i="4"/>
  <c r="L223" i="4"/>
  <c r="D213" i="7"/>
  <c r="W213" i="7" s="1"/>
  <c r="AB213" i="7" s="1"/>
  <c r="Y215" i="4"/>
  <c r="E219" i="4"/>
  <c r="Q217" i="7" l="1"/>
  <c r="U218" i="7" s="1"/>
  <c r="N213" i="7"/>
  <c r="S213" i="7" s="1"/>
  <c r="M213" i="7"/>
  <c r="R213" i="7" s="1"/>
  <c r="V214" i="7" s="1"/>
  <c r="P215" i="4"/>
  <c r="G219" i="4"/>
  <c r="I219" i="4" s="1"/>
  <c r="U215" i="4"/>
  <c r="W219" i="4"/>
  <c r="X215" i="4"/>
  <c r="AA217" i="4"/>
  <c r="A212" i="7"/>
  <c r="B218" i="7" l="1"/>
  <c r="N220" i="4"/>
  <c r="R215" i="4"/>
  <c r="S215" i="4" s="1"/>
  <c r="H219" i="4"/>
  <c r="AC217" i="4"/>
  <c r="AE217" i="4" s="1"/>
  <c r="L218" i="7" l="1"/>
  <c r="T215" i="4"/>
  <c r="D214" i="7" s="1"/>
  <c r="W214" i="7" s="1"/>
  <c r="AB214" i="7" s="1"/>
  <c r="AD217" i="4"/>
  <c r="E214" i="7"/>
  <c r="V216" i="4"/>
  <c r="F216" i="7"/>
  <c r="AJ218" i="4"/>
  <c r="AL220" i="4" s="1"/>
  <c r="C218" i="7"/>
  <c r="K218" i="7" s="1"/>
  <c r="Q218" i="7" s="1"/>
  <c r="U219" i="7" s="1"/>
  <c r="K220" i="4"/>
  <c r="D220" i="4"/>
  <c r="M220" i="4"/>
  <c r="O216" i="4" l="1"/>
  <c r="P216" i="4" s="1"/>
  <c r="B225" i="4"/>
  <c r="J224" i="7" s="1"/>
  <c r="Y216" i="4"/>
  <c r="X216" i="4" s="1"/>
  <c r="N214" i="7"/>
  <c r="S214" i="7" s="1"/>
  <c r="M214" i="7"/>
  <c r="R214" i="7" s="1"/>
  <c r="V215" i="7" s="1"/>
  <c r="J220" i="4"/>
  <c r="L224" i="4"/>
  <c r="A213" i="7"/>
  <c r="U216" i="4"/>
  <c r="W220" i="4"/>
  <c r="AK221" i="4"/>
  <c r="AI218" i="4"/>
  <c r="H219" i="7"/>
  <c r="E220" i="4"/>
  <c r="G216" i="7"/>
  <c r="O216" i="7" s="1"/>
  <c r="Z218" i="4"/>
  <c r="AG218" i="4"/>
  <c r="AA218" i="4" l="1"/>
  <c r="R216" i="4"/>
  <c r="T216" i="4" s="1"/>
  <c r="D215" i="7" s="1"/>
  <c r="W215" i="7" s="1"/>
  <c r="AB215" i="7" s="1"/>
  <c r="AF218" i="4"/>
  <c r="AH222" i="4"/>
  <c r="G220" i="4"/>
  <c r="I220" i="4" s="1"/>
  <c r="AC218" i="4" l="1"/>
  <c r="AE218" i="4" s="1"/>
  <c r="F217" i="7" s="1"/>
  <c r="N215" i="7"/>
  <c r="S215" i="7" s="1"/>
  <c r="Y217" i="4"/>
  <c r="X217" i="4" s="1"/>
  <c r="S216" i="4"/>
  <c r="V217" i="4" s="1"/>
  <c r="H220" i="4"/>
  <c r="D221" i="4" s="1"/>
  <c r="B219" i="7"/>
  <c r="N221" i="4"/>
  <c r="AD218" i="4" l="1"/>
  <c r="Z219" i="4" s="1"/>
  <c r="AJ219" i="4"/>
  <c r="AL221" i="4" s="1"/>
  <c r="H220" i="7" s="1"/>
  <c r="B226" i="4"/>
  <c r="J225" i="7" s="1"/>
  <c r="L219" i="7"/>
  <c r="O217" i="4"/>
  <c r="P217" i="4" s="1"/>
  <c r="K221" i="4"/>
  <c r="J221" i="4" s="1"/>
  <c r="E215" i="7"/>
  <c r="C219" i="7"/>
  <c r="U217" i="4"/>
  <c r="W221" i="4"/>
  <c r="E221" i="4"/>
  <c r="M221" i="4"/>
  <c r="AG219" i="4" l="1"/>
  <c r="AH223" i="4" s="1"/>
  <c r="G217" i="7"/>
  <c r="O217" i="7" s="1"/>
  <c r="AI219" i="4"/>
  <c r="AK222" i="4"/>
  <c r="M215" i="7"/>
  <c r="R215" i="7" s="1"/>
  <c r="V216" i="7" s="1"/>
  <c r="K219" i="7"/>
  <c r="L225" i="4"/>
  <c r="A214" i="7"/>
  <c r="G221" i="4"/>
  <c r="I221" i="4" s="1"/>
  <c r="R217" i="4"/>
  <c r="T217" i="4" s="1"/>
  <c r="AA219" i="4"/>
  <c r="AF219" i="4" l="1"/>
  <c r="AC219" i="4" s="1"/>
  <c r="AE219" i="4" s="1"/>
  <c r="Q219" i="7"/>
  <c r="U220" i="7" s="1"/>
  <c r="D216" i="7"/>
  <c r="W216" i="7" s="1"/>
  <c r="AB216" i="7" s="1"/>
  <c r="Y218" i="4"/>
  <c r="S217" i="4"/>
  <c r="H221" i="4"/>
  <c r="B220" i="7"/>
  <c r="N222" i="4"/>
  <c r="L220" i="7" l="1"/>
  <c r="N216" i="7"/>
  <c r="S216" i="7" s="1"/>
  <c r="AD219" i="4"/>
  <c r="Z220" i="4" s="1"/>
  <c r="C220" i="7"/>
  <c r="K220" i="7" s="1"/>
  <c r="Q220" i="7" s="1"/>
  <c r="U221" i="7" s="1"/>
  <c r="D222" i="4"/>
  <c r="K222" i="4"/>
  <c r="F218" i="7"/>
  <c r="AJ220" i="4"/>
  <c r="AL222" i="4" s="1"/>
  <c r="O218" i="4"/>
  <c r="E216" i="7"/>
  <c r="M216" i="7" s="1"/>
  <c r="V218" i="4"/>
  <c r="X218" i="4"/>
  <c r="M222" i="4"/>
  <c r="B227" i="4" l="1"/>
  <c r="J226" i="7" s="1"/>
  <c r="R216" i="7"/>
  <c r="V217" i="7" s="1"/>
  <c r="A215" i="7"/>
  <c r="AG220" i="4"/>
  <c r="AH224" i="4" s="1"/>
  <c r="G218" i="7"/>
  <c r="O218" i="7" s="1"/>
  <c r="P218" i="4"/>
  <c r="E222" i="4"/>
  <c r="AA220" i="4"/>
  <c r="U218" i="4"/>
  <c r="W222" i="4"/>
  <c r="AI220" i="4"/>
  <c r="AK223" i="4"/>
  <c r="H221" i="7"/>
  <c r="J222" i="4"/>
  <c r="L226" i="4"/>
  <c r="G222" i="4" l="1"/>
  <c r="I222" i="4" s="1"/>
  <c r="B221" i="7" s="1"/>
  <c r="AF220" i="4"/>
  <c r="AC220" i="4" s="1"/>
  <c r="AD220" i="4" s="1"/>
  <c r="AG221" i="4" s="1"/>
  <c r="R218" i="4"/>
  <c r="S218" i="4" s="1"/>
  <c r="V219" i="4" s="1"/>
  <c r="U219" i="4" s="1"/>
  <c r="H222" i="4" l="1"/>
  <c r="C221" i="7" s="1"/>
  <c r="K221" i="7" s="1"/>
  <c r="Q221" i="7" s="1"/>
  <c r="U222" i="7" s="1"/>
  <c r="N223" i="4"/>
  <c r="M223" i="4" s="1"/>
  <c r="L221" i="7"/>
  <c r="T218" i="4"/>
  <c r="Y219" i="4" s="1"/>
  <c r="E217" i="7"/>
  <c r="W223" i="4"/>
  <c r="AE220" i="4"/>
  <c r="F219" i="7" s="1"/>
  <c r="G219" i="7"/>
  <c r="AH225" i="4"/>
  <c r="AF221" i="4"/>
  <c r="K223" i="4" l="1"/>
  <c r="L227" i="4" s="1"/>
  <c r="D223" i="4"/>
  <c r="E223" i="4" s="1"/>
  <c r="D217" i="7"/>
  <c r="O219" i="4"/>
  <c r="P219" i="4" s="1"/>
  <c r="O219" i="7"/>
  <c r="Z221" i="4"/>
  <c r="AA221" i="4" s="1"/>
  <c r="AJ221" i="4"/>
  <c r="X219" i="4"/>
  <c r="B228" i="4" l="1"/>
  <c r="J227" i="7" s="1"/>
  <c r="J223" i="4"/>
  <c r="G223" i="4" s="1"/>
  <c r="H223" i="4" s="1"/>
  <c r="K224" i="4" s="1"/>
  <c r="L228" i="4" s="1"/>
  <c r="N217" i="7"/>
  <c r="S217" i="7" s="1"/>
  <c r="W217" i="7"/>
  <c r="AB217" i="7" s="1"/>
  <c r="AK224" i="4"/>
  <c r="AL223" i="4"/>
  <c r="H222" i="7" s="1"/>
  <c r="A216" i="7"/>
  <c r="M217" i="7"/>
  <c r="R217" i="7" s="1"/>
  <c r="V218" i="7" s="1"/>
  <c r="AI221" i="4"/>
  <c r="AC221" i="4" s="1"/>
  <c r="R219" i="4"/>
  <c r="T219" i="4" s="1"/>
  <c r="J224" i="4" l="1"/>
  <c r="I223" i="4"/>
  <c r="D224" i="4" s="1"/>
  <c r="B229" i="4" s="1"/>
  <c r="J228" i="7" s="1"/>
  <c r="AE221" i="4"/>
  <c r="F220" i="7" s="1"/>
  <c r="AD221" i="4"/>
  <c r="AG222" i="4" s="1"/>
  <c r="C222" i="7"/>
  <c r="S219" i="4"/>
  <c r="E218" i="7" s="1"/>
  <c r="D218" i="7"/>
  <c r="W218" i="7" s="1"/>
  <c r="AB218" i="7" s="1"/>
  <c r="Y220" i="4"/>
  <c r="E224" i="4" l="1"/>
  <c r="N218" i="7"/>
  <c r="S218" i="7" s="1"/>
  <c r="M218" i="7"/>
  <c r="R218" i="7" s="1"/>
  <c r="V219" i="7" s="1"/>
  <c r="B222" i="7"/>
  <c r="N224" i="4"/>
  <c r="M224" i="4" s="1"/>
  <c r="G220" i="7"/>
  <c r="O220" i="7" s="1"/>
  <c r="AJ222" i="4"/>
  <c r="Z222" i="4"/>
  <c r="AA222" i="4" s="1"/>
  <c r="O220" i="4"/>
  <c r="P220" i="4" s="1"/>
  <c r="V220" i="4"/>
  <c r="U220" i="4" s="1"/>
  <c r="A217" i="7"/>
  <c r="AF222" i="4"/>
  <c r="AH226" i="4"/>
  <c r="X220" i="4"/>
  <c r="AK225" i="4" l="1"/>
  <c r="AL224" i="4"/>
  <c r="H223" i="7" s="1"/>
  <c r="L222" i="7"/>
  <c r="K222" i="7"/>
  <c r="AI222" i="4"/>
  <c r="AC222" i="4" s="1"/>
  <c r="AD222" i="4" s="1"/>
  <c r="G221" i="7" s="1"/>
  <c r="W224" i="4"/>
  <c r="R220" i="4"/>
  <c r="S220" i="4" s="1"/>
  <c r="V221" i="4" s="1"/>
  <c r="U221" i="4" s="1"/>
  <c r="G224" i="4"/>
  <c r="Q222" i="7" l="1"/>
  <c r="U223" i="7" s="1"/>
  <c r="AG223" i="4"/>
  <c r="AH227" i="4" s="1"/>
  <c r="AE222" i="4"/>
  <c r="F221" i="7" s="1"/>
  <c r="O221" i="7" s="1"/>
  <c r="W225" i="4"/>
  <c r="E219" i="7"/>
  <c r="T220" i="4"/>
  <c r="D219" i="7" s="1"/>
  <c r="W219" i="7" s="1"/>
  <c r="AB219" i="7" s="1"/>
  <c r="H224" i="4"/>
  <c r="I224" i="4"/>
  <c r="AF223" i="4" l="1"/>
  <c r="O221" i="4"/>
  <c r="P221" i="4" s="1"/>
  <c r="N219" i="7"/>
  <c r="S219" i="7" s="1"/>
  <c r="M219" i="7"/>
  <c r="R219" i="7" s="1"/>
  <c r="V220" i="7" s="1"/>
  <c r="AJ223" i="4"/>
  <c r="Z223" i="4"/>
  <c r="Y221" i="4"/>
  <c r="X221" i="4" s="1"/>
  <c r="D225" i="4"/>
  <c r="B230" i="4" s="1"/>
  <c r="J229" i="7" s="1"/>
  <c r="B223" i="7"/>
  <c r="N225" i="4"/>
  <c r="A218" i="7"/>
  <c r="C223" i="7"/>
  <c r="K225" i="4"/>
  <c r="AK226" i="4" l="1"/>
  <c r="AL225" i="4"/>
  <c r="H224" i="7" s="1"/>
  <c r="AI223" i="4"/>
  <c r="L223" i="7"/>
  <c r="K223" i="7"/>
  <c r="AA223" i="4"/>
  <c r="E225" i="4"/>
  <c r="M225" i="4"/>
  <c r="J225" i="4"/>
  <c r="L229" i="4"/>
  <c r="R221" i="4"/>
  <c r="S221" i="4" s="1"/>
  <c r="AC223" i="4" l="1"/>
  <c r="AD223" i="4" s="1"/>
  <c r="G222" i="7" s="1"/>
  <c r="Q223" i="7"/>
  <c r="U224" i="7" s="1"/>
  <c r="E220" i="7"/>
  <c r="V222" i="4"/>
  <c r="T221" i="4"/>
  <c r="G225" i="4"/>
  <c r="AE223" i="4" l="1"/>
  <c r="AJ224" i="4" s="1"/>
  <c r="AL226" i="4" s="1"/>
  <c r="H225" i="7" s="1"/>
  <c r="AG224" i="4"/>
  <c r="AH228" i="4" s="1"/>
  <c r="O222" i="4"/>
  <c r="D220" i="7"/>
  <c r="W220" i="7" s="1"/>
  <c r="AB220" i="7" s="1"/>
  <c r="Y222" i="4"/>
  <c r="W226" i="4"/>
  <c r="U222" i="4"/>
  <c r="H225" i="4"/>
  <c r="I225" i="4"/>
  <c r="AF224" i="4" l="1"/>
  <c r="F222" i="7"/>
  <c r="O222" i="7" s="1"/>
  <c r="AK227" i="4"/>
  <c r="Z224" i="4"/>
  <c r="AA224" i="4" s="1"/>
  <c r="AI224" i="4"/>
  <c r="N220" i="7"/>
  <c r="S220" i="7" s="1"/>
  <c r="M220" i="7"/>
  <c r="R220" i="7" s="1"/>
  <c r="V221" i="7" s="1"/>
  <c r="X222" i="4"/>
  <c r="D226" i="4"/>
  <c r="B224" i="7"/>
  <c r="N226" i="4"/>
  <c r="A219" i="7"/>
  <c r="C224" i="7"/>
  <c r="K226" i="4"/>
  <c r="P222" i="4"/>
  <c r="B231" i="4" l="1"/>
  <c r="J230" i="7" s="1"/>
  <c r="L224" i="7"/>
  <c r="K224" i="7"/>
  <c r="J226" i="4"/>
  <c r="L230" i="4"/>
  <c r="AC224" i="4"/>
  <c r="AD224" i="4" s="1"/>
  <c r="M226" i="4"/>
  <c r="R222" i="4"/>
  <c r="T222" i="4" s="1"/>
  <c r="E226" i="4"/>
  <c r="Q224" i="7" l="1"/>
  <c r="U225" i="7" s="1"/>
  <c r="S222" i="4"/>
  <c r="V223" i="4" s="1"/>
  <c r="AE224" i="4"/>
  <c r="AJ225" i="4" s="1"/>
  <c r="AL227" i="4" s="1"/>
  <c r="D221" i="7"/>
  <c r="W221" i="7" s="1"/>
  <c r="AB221" i="7" s="1"/>
  <c r="Y223" i="4"/>
  <c r="G223" i="7"/>
  <c r="AG225" i="4"/>
  <c r="G226" i="4"/>
  <c r="I226" i="4" s="1"/>
  <c r="E221" i="7" l="1"/>
  <c r="M221" i="7" s="1"/>
  <c r="R221" i="7" s="1"/>
  <c r="V222" i="7" s="1"/>
  <c r="N221" i="7"/>
  <c r="S221" i="7" s="1"/>
  <c r="O223" i="4"/>
  <c r="P223" i="4" s="1"/>
  <c r="Z225" i="4"/>
  <c r="AA225" i="4" s="1"/>
  <c r="F223" i="7"/>
  <c r="O223" i="7" s="1"/>
  <c r="B225" i="7"/>
  <c r="N227" i="4"/>
  <c r="H226" i="7"/>
  <c r="AI225" i="4"/>
  <c r="AK228" i="4"/>
  <c r="AF225" i="4"/>
  <c r="AH229" i="4"/>
  <c r="H226" i="4"/>
  <c r="X223" i="4"/>
  <c r="U223" i="4"/>
  <c r="W227" i="4"/>
  <c r="A220" i="7" l="1"/>
  <c r="L225" i="7"/>
  <c r="R223" i="4"/>
  <c r="T223" i="4" s="1"/>
  <c r="AC225" i="4"/>
  <c r="AE225" i="4" s="1"/>
  <c r="M227" i="4"/>
  <c r="C225" i="7"/>
  <c r="K227" i="4"/>
  <c r="D227" i="4"/>
  <c r="B232" i="4" l="1"/>
  <c r="J231" i="7" s="1"/>
  <c r="K225" i="7"/>
  <c r="J227" i="4"/>
  <c r="L231" i="4"/>
  <c r="D222" i="7"/>
  <c r="W222" i="7" s="1"/>
  <c r="AB222" i="7" s="1"/>
  <c r="Y224" i="4"/>
  <c r="S223" i="4"/>
  <c r="E227" i="4"/>
  <c r="F224" i="7"/>
  <c r="AJ226" i="4"/>
  <c r="AL228" i="4" s="1"/>
  <c r="AD225" i="4"/>
  <c r="Q225" i="7" l="1"/>
  <c r="U226" i="7" s="1"/>
  <c r="N222" i="7"/>
  <c r="S222" i="7" s="1"/>
  <c r="G224" i="7"/>
  <c r="O224" i="7" s="1"/>
  <c r="AG226" i="4"/>
  <c r="Z226" i="4"/>
  <c r="H227" i="7"/>
  <c r="AI226" i="4"/>
  <c r="AK229" i="4"/>
  <c r="E222" i="7"/>
  <c r="O224" i="4"/>
  <c r="V224" i="4"/>
  <c r="G227" i="4"/>
  <c r="I227" i="4" s="1"/>
  <c r="X224" i="4"/>
  <c r="M222" i="7" l="1"/>
  <c r="R222" i="7" s="1"/>
  <c r="V223" i="7" s="1"/>
  <c r="A221" i="7"/>
  <c r="U224" i="4"/>
  <c r="W228" i="4"/>
  <c r="AA226" i="4"/>
  <c r="H227" i="4"/>
  <c r="P224" i="4"/>
  <c r="AF226" i="4"/>
  <c r="AH230" i="4"/>
  <c r="B226" i="7"/>
  <c r="N228" i="4"/>
  <c r="L226" i="7" l="1"/>
  <c r="AC226" i="4"/>
  <c r="AE226" i="4" s="1"/>
  <c r="F225" i="7" s="1"/>
  <c r="M228" i="4"/>
  <c r="R224" i="4"/>
  <c r="T224" i="4" s="1"/>
  <c r="C226" i="7"/>
  <c r="D228" i="4"/>
  <c r="K228" i="4"/>
  <c r="B233" i="4" l="1"/>
  <c r="J232" i="7" s="1"/>
  <c r="K226" i="7"/>
  <c r="S224" i="4"/>
  <c r="E223" i="7" s="1"/>
  <c r="AD226" i="4"/>
  <c r="AG227" i="4" s="1"/>
  <c r="AJ227" i="4"/>
  <c r="J228" i="4"/>
  <c r="L232" i="4"/>
  <c r="D223" i="7"/>
  <c r="W223" i="7" s="1"/>
  <c r="AB223" i="7" s="1"/>
  <c r="Y225" i="4"/>
  <c r="E228" i="4"/>
  <c r="AL229" i="4" l="1"/>
  <c r="H228" i="7" s="1"/>
  <c r="Q226" i="7"/>
  <c r="U227" i="7" s="1"/>
  <c r="O225" i="4"/>
  <c r="P225" i="4" s="1"/>
  <c r="V225" i="4"/>
  <c r="W229" i="4" s="1"/>
  <c r="N223" i="7"/>
  <c r="S223" i="7" s="1"/>
  <c r="M223" i="7"/>
  <c r="R223" i="7" s="1"/>
  <c r="V224" i="7" s="1"/>
  <c r="G225" i="7"/>
  <c r="O225" i="7" s="1"/>
  <c r="Z227" i="4"/>
  <c r="AA227" i="4" s="1"/>
  <c r="AI227" i="4"/>
  <c r="AK230" i="4"/>
  <c r="G228" i="4"/>
  <c r="H228" i="4" s="1"/>
  <c r="X225" i="4"/>
  <c r="AF227" i="4"/>
  <c r="AH231" i="4"/>
  <c r="A222" i="7"/>
  <c r="U225" i="4" l="1"/>
  <c r="R225" i="4" s="1"/>
  <c r="S225" i="4" s="1"/>
  <c r="I228" i="4"/>
  <c r="N229" i="4" s="1"/>
  <c r="AC227" i="4"/>
  <c r="AE227" i="4" s="1"/>
  <c r="C227" i="7"/>
  <c r="K229" i="4"/>
  <c r="D229" i="4" l="1"/>
  <c r="E229" i="4" s="1"/>
  <c r="B227" i="7"/>
  <c r="AD227" i="4"/>
  <c r="AG228" i="4" s="1"/>
  <c r="T225" i="4"/>
  <c r="O226" i="4" s="1"/>
  <c r="J229" i="4"/>
  <c r="L233" i="4"/>
  <c r="V226" i="4"/>
  <c r="E224" i="7"/>
  <c r="M229" i="4"/>
  <c r="F226" i="7"/>
  <c r="AJ228" i="4"/>
  <c r="AL230" i="4" s="1"/>
  <c r="Z228" i="4" l="1"/>
  <c r="B234" i="4"/>
  <c r="J233" i="7" s="1"/>
  <c r="L227" i="7"/>
  <c r="K227" i="7"/>
  <c r="G226" i="7"/>
  <c r="O226" i="7" s="1"/>
  <c r="D224" i="7"/>
  <c r="W224" i="7" s="1"/>
  <c r="AB224" i="7" s="1"/>
  <c r="Y226" i="4"/>
  <c r="X226" i="4" s="1"/>
  <c r="G229" i="4"/>
  <c r="I229" i="4" s="1"/>
  <c r="U226" i="4"/>
  <c r="W230" i="4"/>
  <c r="AF228" i="4"/>
  <c r="AH232" i="4"/>
  <c r="P226" i="4"/>
  <c r="AI228" i="4"/>
  <c r="AK231" i="4"/>
  <c r="H229" i="7"/>
  <c r="Q227" i="7" l="1"/>
  <c r="U228" i="7" s="1"/>
  <c r="N224" i="7"/>
  <c r="S224" i="7" s="1"/>
  <c r="M224" i="7"/>
  <c r="R224" i="7" s="1"/>
  <c r="V225" i="7" s="1"/>
  <c r="A223" i="7"/>
  <c r="AA228" i="4"/>
  <c r="AC228" i="4" s="1"/>
  <c r="AE228" i="4" s="1"/>
  <c r="B228" i="7"/>
  <c r="N230" i="4"/>
  <c r="R226" i="4"/>
  <c r="T226" i="4" s="1"/>
  <c r="H229" i="4"/>
  <c r="L228" i="7" l="1"/>
  <c r="F227" i="7"/>
  <c r="AJ229" i="4"/>
  <c r="AL231" i="4" s="1"/>
  <c r="M230" i="4"/>
  <c r="AD228" i="4"/>
  <c r="C228" i="7"/>
  <c r="D230" i="4"/>
  <c r="K230" i="4"/>
  <c r="D225" i="7"/>
  <c r="W225" i="7" s="1"/>
  <c r="AB225" i="7" s="1"/>
  <c r="Y227" i="4"/>
  <c r="S226" i="4"/>
  <c r="B235" i="4" l="1"/>
  <c r="J234" i="7" s="1"/>
  <c r="N225" i="7"/>
  <c r="S225" i="7" s="1"/>
  <c r="K228" i="7"/>
  <c r="J230" i="4"/>
  <c r="L234" i="4"/>
  <c r="G227" i="7"/>
  <c r="O227" i="7" s="1"/>
  <c r="Z229" i="4"/>
  <c r="AA229" i="4" s="1"/>
  <c r="AG229" i="4"/>
  <c r="E225" i="7"/>
  <c r="A224" i="7" s="1"/>
  <c r="O227" i="4"/>
  <c r="V227" i="4"/>
  <c r="H230" i="7"/>
  <c r="AK232" i="4"/>
  <c r="AI229" i="4"/>
  <c r="X227" i="4"/>
  <c r="E230" i="4"/>
  <c r="Q228" i="7" l="1"/>
  <c r="U229" i="7" s="1"/>
  <c r="M225" i="7"/>
  <c r="R225" i="7" s="1"/>
  <c r="V226" i="7" s="1"/>
  <c r="G230" i="4"/>
  <c r="I230" i="4" s="1"/>
  <c r="U227" i="4"/>
  <c r="W231" i="4"/>
  <c r="AF229" i="4"/>
  <c r="AC229" i="4" s="1"/>
  <c r="AE229" i="4" s="1"/>
  <c r="AH233" i="4"/>
  <c r="P227" i="4"/>
  <c r="R227" i="4" l="1"/>
  <c r="T227" i="4" s="1"/>
  <c r="D226" i="7" s="1"/>
  <c r="W226" i="7" s="1"/>
  <c r="AB226" i="7" s="1"/>
  <c r="B229" i="7"/>
  <c r="N231" i="4"/>
  <c r="H230" i="4"/>
  <c r="F228" i="7"/>
  <c r="AJ230" i="4"/>
  <c r="AL232" i="4" s="1"/>
  <c r="AD229" i="4"/>
  <c r="L229" i="7" l="1"/>
  <c r="N226" i="7"/>
  <c r="S226" i="7" s="1"/>
  <c r="S227" i="4"/>
  <c r="V228" i="4" s="1"/>
  <c r="Y228" i="4"/>
  <c r="X228" i="4" s="1"/>
  <c r="AG230" i="4"/>
  <c r="G228" i="7"/>
  <c r="O228" i="7" s="1"/>
  <c r="Z230" i="4"/>
  <c r="C229" i="7"/>
  <c r="D231" i="4"/>
  <c r="K231" i="4"/>
  <c r="AK233" i="4"/>
  <c r="AI230" i="4"/>
  <c r="H231" i="7"/>
  <c r="M231" i="4"/>
  <c r="B236" i="4" l="1"/>
  <c r="J235" i="7" s="1"/>
  <c r="K229" i="7"/>
  <c r="E226" i="7"/>
  <c r="M226" i="7" s="1"/>
  <c r="O228" i="4"/>
  <c r="P228" i="4" s="1"/>
  <c r="J231" i="4"/>
  <c r="L235" i="4"/>
  <c r="W232" i="4"/>
  <c r="U228" i="4"/>
  <c r="AA230" i="4"/>
  <c r="E231" i="4"/>
  <c r="AH234" i="4"/>
  <c r="AF230" i="4"/>
  <c r="Q229" i="7" l="1"/>
  <c r="U230" i="7" s="1"/>
  <c r="R226" i="7"/>
  <c r="V227" i="7" s="1"/>
  <c r="A225" i="7"/>
  <c r="G231" i="4"/>
  <c r="I231" i="4" s="1"/>
  <c r="AC230" i="4"/>
  <c r="AE230" i="4" s="1"/>
  <c r="R228" i="4"/>
  <c r="T228" i="4" s="1"/>
  <c r="D227" i="7" l="1"/>
  <c r="W227" i="7" s="1"/>
  <c r="AB227" i="7" s="1"/>
  <c r="Y229" i="4"/>
  <c r="AD230" i="4"/>
  <c r="B230" i="7"/>
  <c r="N232" i="4"/>
  <c r="AJ231" i="4"/>
  <c r="AL233" i="4" s="1"/>
  <c r="F229" i="7"/>
  <c r="H231" i="4"/>
  <c r="S228" i="4"/>
  <c r="N227" i="7" l="1"/>
  <c r="S227" i="7" s="1"/>
  <c r="L230" i="7"/>
  <c r="E227" i="7"/>
  <c r="O229" i="4"/>
  <c r="V229" i="4"/>
  <c r="X229" i="4"/>
  <c r="AK234" i="4"/>
  <c r="AI231" i="4"/>
  <c r="H232" i="7"/>
  <c r="G229" i="7"/>
  <c r="O229" i="7" s="1"/>
  <c r="AG231" i="4"/>
  <c r="Z231" i="4"/>
  <c r="AA231" i="4" s="1"/>
  <c r="C230" i="7"/>
  <c r="K232" i="4"/>
  <c r="D232" i="4"/>
  <c r="B237" i="4" s="1"/>
  <c r="J236" i="7" s="1"/>
  <c r="M232" i="4"/>
  <c r="M227" i="7" l="1"/>
  <c r="R227" i="7" s="1"/>
  <c r="V228" i="7" s="1"/>
  <c r="K230" i="7"/>
  <c r="E232" i="4"/>
  <c r="A226" i="7"/>
  <c r="P229" i="4"/>
  <c r="J232" i="4"/>
  <c r="L236" i="4"/>
  <c r="AH235" i="4"/>
  <c r="AF231" i="4"/>
  <c r="AC231" i="4" s="1"/>
  <c r="AE231" i="4" s="1"/>
  <c r="W233" i="4"/>
  <c r="U229" i="4"/>
  <c r="G232" i="4" l="1"/>
  <c r="H232" i="4" s="1"/>
  <c r="K233" i="4" s="1"/>
  <c r="J233" i="4" s="1"/>
  <c r="Q230" i="7"/>
  <c r="U231" i="7" s="1"/>
  <c r="R229" i="4"/>
  <c r="S229" i="4" s="1"/>
  <c r="E228" i="7" s="1"/>
  <c r="AJ232" i="4"/>
  <c r="AL234" i="4" s="1"/>
  <c r="F230" i="7"/>
  <c r="AD231" i="4"/>
  <c r="L237" i="4" l="1"/>
  <c r="C231" i="7"/>
  <c r="I232" i="4"/>
  <c r="B231" i="7" s="1"/>
  <c r="L231" i="7" s="1"/>
  <c r="V230" i="4"/>
  <c r="W234" i="4" s="1"/>
  <c r="T229" i="4"/>
  <c r="Y230" i="4" s="1"/>
  <c r="G230" i="7"/>
  <c r="O230" i="7" s="1"/>
  <c r="AG232" i="4"/>
  <c r="Z232" i="4"/>
  <c r="AI232" i="4"/>
  <c r="H233" i="7"/>
  <c r="AK235" i="4"/>
  <c r="K231" i="7" l="1"/>
  <c r="Q231" i="7" s="1"/>
  <c r="U232" i="7" s="1"/>
  <c r="U230" i="4"/>
  <c r="N233" i="4"/>
  <c r="M233" i="4" s="1"/>
  <c r="D233" i="4"/>
  <c r="E233" i="4" s="1"/>
  <c r="D228" i="7"/>
  <c r="O230" i="4"/>
  <c r="P230" i="4" s="1"/>
  <c r="X230" i="4"/>
  <c r="AA232" i="4"/>
  <c r="AF232" i="4"/>
  <c r="AH236" i="4"/>
  <c r="N228" i="7" l="1"/>
  <c r="S228" i="7" s="1"/>
  <c r="W228" i="7"/>
  <c r="AB228" i="7" s="1"/>
  <c r="B238" i="4"/>
  <c r="J237" i="7" s="1"/>
  <c r="G233" i="4"/>
  <c r="I233" i="4" s="1"/>
  <c r="N234" i="4" s="1"/>
  <c r="A227" i="7"/>
  <c r="M228" i="7"/>
  <c r="R228" i="7" s="1"/>
  <c r="V229" i="7" s="1"/>
  <c r="AC232" i="4"/>
  <c r="AE232" i="4" s="1"/>
  <c r="F231" i="7" s="1"/>
  <c r="R230" i="4"/>
  <c r="S230" i="4" s="1"/>
  <c r="B232" i="7" l="1"/>
  <c r="L232" i="7" s="1"/>
  <c r="H233" i="4"/>
  <c r="C232" i="7" s="1"/>
  <c r="AJ233" i="4"/>
  <c r="AD232" i="4"/>
  <c r="Z233" i="4" s="1"/>
  <c r="M234" i="4"/>
  <c r="T230" i="4"/>
  <c r="O231" i="4" s="1"/>
  <c r="E229" i="7"/>
  <c r="V231" i="4"/>
  <c r="AL235" i="4" l="1"/>
  <c r="H234" i="7" s="1"/>
  <c r="G231" i="7"/>
  <c r="O231" i="7" s="1"/>
  <c r="D234" i="4"/>
  <c r="B239" i="4" s="1"/>
  <c r="J238" i="7" s="1"/>
  <c r="K234" i="4"/>
  <c r="L238" i="4" s="1"/>
  <c r="AG233" i="4"/>
  <c r="AF233" i="4" s="1"/>
  <c r="K232" i="7"/>
  <c r="AI233" i="4"/>
  <c r="AK236" i="4"/>
  <c r="W235" i="4"/>
  <c r="U231" i="4"/>
  <c r="P231" i="4"/>
  <c r="Y231" i="4"/>
  <c r="D229" i="7"/>
  <c r="W229" i="7" s="1"/>
  <c r="AB229" i="7" s="1"/>
  <c r="J234" i="4" l="1"/>
  <c r="E234" i="4"/>
  <c r="AH237" i="4"/>
  <c r="Q232" i="7"/>
  <c r="U233" i="7" s="1"/>
  <c r="N229" i="7"/>
  <c r="S229" i="7" s="1"/>
  <c r="M229" i="7"/>
  <c r="R229" i="7" s="1"/>
  <c r="V230" i="7" s="1"/>
  <c r="X231" i="4"/>
  <c r="AA233" i="4"/>
  <c r="A228" i="7"/>
  <c r="G234" i="4" l="1"/>
  <c r="H234" i="4" s="1"/>
  <c r="C233" i="7" s="1"/>
  <c r="R231" i="4"/>
  <c r="T231" i="4" s="1"/>
  <c r="D230" i="7" s="1"/>
  <c r="W230" i="7" s="1"/>
  <c r="AB230" i="7" s="1"/>
  <c r="AC233" i="4"/>
  <c r="AD233" i="4" s="1"/>
  <c r="I234" i="4" l="1"/>
  <c r="N235" i="4" s="1"/>
  <c r="M235" i="4" s="1"/>
  <c r="K235" i="4"/>
  <c r="J235" i="4" s="1"/>
  <c r="N230" i="7"/>
  <c r="S230" i="7" s="1"/>
  <c r="Y232" i="4"/>
  <c r="X232" i="4" s="1"/>
  <c r="S231" i="4"/>
  <c r="E230" i="7" s="1"/>
  <c r="AE233" i="4"/>
  <c r="AJ234" i="4" s="1"/>
  <c r="AL236" i="4" s="1"/>
  <c r="G232" i="7"/>
  <c r="AG234" i="4"/>
  <c r="L239" i="4" l="1"/>
  <c r="D235" i="4"/>
  <c r="B233" i="7"/>
  <c r="K233" i="7" s="1"/>
  <c r="Q233" i="7" s="1"/>
  <c r="U234" i="7" s="1"/>
  <c r="F232" i="7"/>
  <c r="O232" i="7" s="1"/>
  <c r="M230" i="7"/>
  <c r="R230" i="7" s="1"/>
  <c r="V231" i="7" s="1"/>
  <c r="O232" i="4"/>
  <c r="P232" i="4" s="1"/>
  <c r="Z234" i="4"/>
  <c r="AA234" i="4" s="1"/>
  <c r="V232" i="4"/>
  <c r="W236" i="4" s="1"/>
  <c r="AH238" i="4"/>
  <c r="AF234" i="4"/>
  <c r="A229" i="7"/>
  <c r="AK237" i="4"/>
  <c r="H235" i="7"/>
  <c r="AI234" i="4"/>
  <c r="E235" i="4" l="1"/>
  <c r="G235" i="4" s="1"/>
  <c r="I235" i="4" s="1"/>
  <c r="B240" i="4"/>
  <c r="J239" i="7" s="1"/>
  <c r="L233" i="7"/>
  <c r="U232" i="4"/>
  <c r="R232" i="4" s="1"/>
  <c r="T232" i="4" s="1"/>
  <c r="AC234" i="4"/>
  <c r="H235" i="4" l="1"/>
  <c r="C234" i="7" s="1"/>
  <c r="B234" i="7"/>
  <c r="L234" i="7" s="1"/>
  <c r="N236" i="4"/>
  <c r="M236" i="4" s="1"/>
  <c r="AE234" i="4"/>
  <c r="AD234" i="4"/>
  <c r="D231" i="7"/>
  <c r="W231" i="7" s="1"/>
  <c r="AB231" i="7" s="1"/>
  <c r="Y233" i="4"/>
  <c r="S232" i="4"/>
  <c r="D236" i="4" l="1"/>
  <c r="B241" i="4" s="1"/>
  <c r="J240" i="7" s="1"/>
  <c r="K236" i="4"/>
  <c r="K234" i="7"/>
  <c r="Q234" i="7" s="1"/>
  <c r="U235" i="7" s="1"/>
  <c r="N231" i="7"/>
  <c r="S231" i="7" s="1"/>
  <c r="X233" i="4"/>
  <c r="V233" i="4"/>
  <c r="E231" i="7"/>
  <c r="A230" i="7" s="1"/>
  <c r="O233" i="4"/>
  <c r="G233" i="7"/>
  <c r="AG235" i="4"/>
  <c r="Z235" i="4"/>
  <c r="F233" i="7"/>
  <c r="AJ235" i="4"/>
  <c r="AL237" i="4" s="1"/>
  <c r="E236" i="4" l="1"/>
  <c r="L240" i="4"/>
  <c r="J236" i="4"/>
  <c r="M231" i="7"/>
  <c r="R231" i="7" s="1"/>
  <c r="V232" i="7" s="1"/>
  <c r="O233" i="7"/>
  <c r="H236" i="7"/>
  <c r="AI235" i="4"/>
  <c r="AK238" i="4"/>
  <c r="AF235" i="4"/>
  <c r="AH239" i="4"/>
  <c r="AA235" i="4"/>
  <c r="U233" i="4"/>
  <c r="W237" i="4"/>
  <c r="P233" i="4"/>
  <c r="G236" i="4" l="1"/>
  <c r="H236" i="4" s="1"/>
  <c r="R233" i="4"/>
  <c r="S233" i="4" s="1"/>
  <c r="AC235" i="4"/>
  <c r="AE235" i="4" s="1"/>
  <c r="I236" i="4" l="1"/>
  <c r="B235" i="7" s="1"/>
  <c r="L235" i="7" s="1"/>
  <c r="K237" i="4"/>
  <c r="C235" i="7"/>
  <c r="AD235" i="4"/>
  <c r="AG236" i="4" s="1"/>
  <c r="E232" i="7"/>
  <c r="V234" i="4"/>
  <c r="F234" i="7"/>
  <c r="AJ236" i="4"/>
  <c r="AL238" i="4" s="1"/>
  <c r="T233" i="4"/>
  <c r="K235" i="7" l="1"/>
  <c r="Q235" i="7" s="1"/>
  <c r="U236" i="7" s="1"/>
  <c r="D237" i="4"/>
  <c r="E237" i="4" s="1"/>
  <c r="N237" i="4"/>
  <c r="M237" i="4" s="1"/>
  <c r="J237" i="4"/>
  <c r="L241" i="4"/>
  <c r="Z236" i="4"/>
  <c r="G234" i="7"/>
  <c r="O234" i="7" s="1"/>
  <c r="AK239" i="4"/>
  <c r="H237" i="7"/>
  <c r="AI236" i="4"/>
  <c r="Y234" i="4"/>
  <c r="D232" i="7"/>
  <c r="W232" i="7" s="1"/>
  <c r="AB232" i="7" s="1"/>
  <c r="W238" i="4"/>
  <c r="U234" i="4"/>
  <c r="O234" i="4"/>
  <c r="AH240" i="4"/>
  <c r="AF236" i="4"/>
  <c r="B242" i="4" l="1"/>
  <c r="J241" i="7" s="1"/>
  <c r="G237" i="4"/>
  <c r="I237" i="4" s="1"/>
  <c r="N238" i="4" s="1"/>
  <c r="N232" i="7"/>
  <c r="S232" i="7" s="1"/>
  <c r="M232" i="7"/>
  <c r="R232" i="7" s="1"/>
  <c r="V233" i="7" s="1"/>
  <c r="A231" i="7"/>
  <c r="P234" i="4"/>
  <c r="X234" i="4"/>
  <c r="AA236" i="4"/>
  <c r="B236" i="7" l="1"/>
  <c r="L236" i="7" s="1"/>
  <c r="H237" i="4"/>
  <c r="M238" i="4"/>
  <c r="AC236" i="4"/>
  <c r="AE236" i="4" s="1"/>
  <c r="R234" i="4"/>
  <c r="T234" i="4" s="1"/>
  <c r="C236" i="7" l="1"/>
  <c r="K236" i="7" s="1"/>
  <c r="Q236" i="7" s="1"/>
  <c r="U237" i="7" s="1"/>
  <c r="D238" i="4"/>
  <c r="K238" i="4"/>
  <c r="F235" i="7"/>
  <c r="AJ237" i="4"/>
  <c r="AL239" i="4" s="1"/>
  <c r="D233" i="7"/>
  <c r="W233" i="7" s="1"/>
  <c r="AB233" i="7" s="1"/>
  <c r="Y235" i="4"/>
  <c r="AD236" i="4"/>
  <c r="S234" i="4"/>
  <c r="E238" i="4" l="1"/>
  <c r="B243" i="4"/>
  <c r="J242" i="7" s="1"/>
  <c r="J238" i="4"/>
  <c r="L242" i="4"/>
  <c r="N233" i="7"/>
  <c r="S233" i="7" s="1"/>
  <c r="E233" i="7"/>
  <c r="M233" i="7" s="1"/>
  <c r="V235" i="4"/>
  <c r="O235" i="4"/>
  <c r="Z237" i="4"/>
  <c r="G235" i="7"/>
  <c r="O235" i="7" s="1"/>
  <c r="AG237" i="4"/>
  <c r="X235" i="4"/>
  <c r="AA237" i="4"/>
  <c r="H238" i="7"/>
  <c r="AK240" i="4"/>
  <c r="AI237" i="4"/>
  <c r="A232" i="7" l="1"/>
  <c r="G238" i="4"/>
  <c r="H238" i="4" s="1"/>
  <c r="C237" i="7" s="1"/>
  <c r="R233" i="7"/>
  <c r="V234" i="7" s="1"/>
  <c r="P235" i="4"/>
  <c r="AF237" i="4"/>
  <c r="AC237" i="4" s="1"/>
  <c r="AD237" i="4" s="1"/>
  <c r="AH241" i="4"/>
  <c r="U235" i="4"/>
  <c r="W239" i="4"/>
  <c r="I238" i="4" l="1"/>
  <c r="N239" i="4" s="1"/>
  <c r="M239" i="4" s="1"/>
  <c r="K239" i="4"/>
  <c r="R235" i="4"/>
  <c r="S235" i="4" s="1"/>
  <c r="V236" i="4" s="1"/>
  <c r="AG238" i="4"/>
  <c r="G236" i="7"/>
  <c r="AE237" i="4"/>
  <c r="D239" i="4" l="1"/>
  <c r="B237" i="7"/>
  <c r="K237" i="7" s="1"/>
  <c r="Q237" i="7" s="1"/>
  <c r="U238" i="7" s="1"/>
  <c r="J239" i="4"/>
  <c r="L243" i="4"/>
  <c r="E234" i="7"/>
  <c r="T235" i="4"/>
  <c r="D234" i="7" s="1"/>
  <c r="W234" i="7" s="1"/>
  <c r="AB234" i="7" s="1"/>
  <c r="F236" i="7"/>
  <c r="O236" i="7" s="1"/>
  <c r="AJ238" i="4"/>
  <c r="AL240" i="4" s="1"/>
  <c r="Z238" i="4"/>
  <c r="AF238" i="4"/>
  <c r="AH242" i="4"/>
  <c r="W240" i="4"/>
  <c r="U236" i="4"/>
  <c r="E239" i="4" l="1"/>
  <c r="G239" i="4" s="1"/>
  <c r="I239" i="4" s="1"/>
  <c r="B238" i="7" s="1"/>
  <c r="L238" i="7" s="1"/>
  <c r="B244" i="4"/>
  <c r="J243" i="7" s="1"/>
  <c r="L237" i="7"/>
  <c r="N234" i="7"/>
  <c r="S234" i="7" s="1"/>
  <c r="M234" i="7"/>
  <c r="R234" i="7" s="1"/>
  <c r="V235" i="7" s="1"/>
  <c r="Y236" i="4"/>
  <c r="AA238" i="4" s="1"/>
  <c r="O236" i="4"/>
  <c r="P236" i="4" s="1"/>
  <c r="A233" i="7"/>
  <c r="AI238" i="4"/>
  <c r="AK241" i="4"/>
  <c r="H239" i="7"/>
  <c r="H239" i="4" l="1"/>
  <c r="K240" i="4" s="1"/>
  <c r="L244" i="4" s="1"/>
  <c r="N240" i="4"/>
  <c r="M240" i="4" s="1"/>
  <c r="X236" i="4"/>
  <c r="R236" i="4" s="1"/>
  <c r="S236" i="4" s="1"/>
  <c r="V237" i="4" s="1"/>
  <c r="AC238" i="4"/>
  <c r="AE238" i="4" s="1"/>
  <c r="F237" i="7" s="1"/>
  <c r="J240" i="4" l="1"/>
  <c r="D240" i="4"/>
  <c r="C238" i="7"/>
  <c r="K238" i="7" s="1"/>
  <c r="Q238" i="7" s="1"/>
  <c r="U239" i="7" s="1"/>
  <c r="E235" i="7"/>
  <c r="AD238" i="4"/>
  <c r="Z239" i="4" s="1"/>
  <c r="T236" i="4"/>
  <c r="O237" i="4" s="1"/>
  <c r="P237" i="4" s="1"/>
  <c r="AJ239" i="4"/>
  <c r="AL241" i="4" s="1"/>
  <c r="U237" i="4"/>
  <c r="W241" i="4"/>
  <c r="E240" i="4" l="1"/>
  <c r="G240" i="4" s="1"/>
  <c r="I240" i="4" s="1"/>
  <c r="N241" i="4" s="1"/>
  <c r="B245" i="4"/>
  <c r="J244" i="7" s="1"/>
  <c r="G237" i="7"/>
  <c r="O237" i="7" s="1"/>
  <c r="AG239" i="4"/>
  <c r="AH243" i="4" s="1"/>
  <c r="Y237" i="4"/>
  <c r="AA239" i="4" s="1"/>
  <c r="D235" i="7"/>
  <c r="AK242" i="4"/>
  <c r="H240" i="7"/>
  <c r="AI239" i="4"/>
  <c r="B239" i="7" l="1"/>
  <c r="L239" i="7" s="1"/>
  <c r="M235" i="7"/>
  <c r="R235" i="7" s="1"/>
  <c r="V236" i="7" s="1"/>
  <c r="W235" i="7"/>
  <c r="AB235" i="7" s="1"/>
  <c r="H240" i="4"/>
  <c r="K241" i="4" s="1"/>
  <c r="L245" i="4" s="1"/>
  <c r="AF239" i="4"/>
  <c r="AC239" i="4" s="1"/>
  <c r="AD239" i="4" s="1"/>
  <c r="AG240" i="4" s="1"/>
  <c r="A234" i="7"/>
  <c r="N235" i="7"/>
  <c r="S235" i="7" s="1"/>
  <c r="X237" i="4"/>
  <c r="R237" i="4" s="1"/>
  <c r="M241" i="4"/>
  <c r="J241" i="4" l="1"/>
  <c r="C239" i="7"/>
  <c r="K239" i="7" s="1"/>
  <c r="Q239" i="7" s="1"/>
  <c r="U240" i="7" s="1"/>
  <c r="D241" i="4"/>
  <c r="G238" i="7"/>
  <c r="AE239" i="4"/>
  <c r="F238" i="7" s="1"/>
  <c r="AF240" i="4"/>
  <c r="AH244" i="4"/>
  <c r="S237" i="4"/>
  <c r="T237" i="4"/>
  <c r="E241" i="4" l="1"/>
  <c r="G241" i="4" s="1"/>
  <c r="I241" i="4" s="1"/>
  <c r="B246" i="4"/>
  <c r="J245" i="7" s="1"/>
  <c r="O238" i="7"/>
  <c r="Z240" i="4"/>
  <c r="AJ240" i="4"/>
  <c r="O238" i="4"/>
  <c r="D236" i="7"/>
  <c r="W236" i="7" s="1"/>
  <c r="AB236" i="7" s="1"/>
  <c r="Y238" i="4"/>
  <c r="V238" i="4"/>
  <c r="E236" i="7"/>
  <c r="N242" i="4" l="1"/>
  <c r="M242" i="4" s="1"/>
  <c r="B240" i="7"/>
  <c r="H241" i="4"/>
  <c r="K242" i="4" s="1"/>
  <c r="AK243" i="4"/>
  <c r="AL242" i="4"/>
  <c r="H241" i="7" s="1"/>
  <c r="L240" i="7"/>
  <c r="N236" i="7"/>
  <c r="S236" i="7" s="1"/>
  <c r="M236" i="7"/>
  <c r="R236" i="7" s="1"/>
  <c r="V237" i="7" s="1"/>
  <c r="AI240" i="4"/>
  <c r="P238" i="4"/>
  <c r="A235" i="7"/>
  <c r="W242" i="4"/>
  <c r="U238" i="4"/>
  <c r="X238" i="4"/>
  <c r="AA240" i="4"/>
  <c r="C240" i="7" l="1"/>
  <c r="K240" i="7" s="1"/>
  <c r="D242" i="4"/>
  <c r="B247" i="4" s="1"/>
  <c r="J246" i="7" s="1"/>
  <c r="R238" i="4"/>
  <c r="S238" i="4" s="1"/>
  <c r="J242" i="4"/>
  <c r="L246" i="4"/>
  <c r="AC240" i="4"/>
  <c r="AE240" i="4" s="1"/>
  <c r="E242" i="4" l="1"/>
  <c r="G242" i="4" s="1"/>
  <c r="H242" i="4" s="1"/>
  <c r="C241" i="7" s="1"/>
  <c r="T238" i="4"/>
  <c r="D237" i="7" s="1"/>
  <c r="W237" i="7" s="1"/>
  <c r="AB237" i="7" s="1"/>
  <c r="Q240" i="7"/>
  <c r="U241" i="7" s="1"/>
  <c r="AD240" i="4"/>
  <c r="AG241" i="4" s="1"/>
  <c r="F239" i="7"/>
  <c r="AJ241" i="4"/>
  <c r="AL243" i="4" s="1"/>
  <c r="E237" i="7"/>
  <c r="V239" i="4"/>
  <c r="O239" i="4" l="1"/>
  <c r="P239" i="4" s="1"/>
  <c r="Y239" i="4"/>
  <c r="X239" i="4" s="1"/>
  <c r="G239" i="7"/>
  <c r="O239" i="7" s="1"/>
  <c r="N237" i="7"/>
  <c r="S237" i="7" s="1"/>
  <c r="M237" i="7"/>
  <c r="R237" i="7" s="1"/>
  <c r="V238" i="7" s="1"/>
  <c r="Z241" i="4"/>
  <c r="AA241" i="4" s="1"/>
  <c r="I242" i="4"/>
  <c r="N243" i="4" s="1"/>
  <c r="K243" i="4"/>
  <c r="L247" i="4" s="1"/>
  <c r="A236" i="7"/>
  <c r="H242" i="7"/>
  <c r="AK244" i="4"/>
  <c r="AI241" i="4"/>
  <c r="U239" i="4"/>
  <c r="W243" i="4"/>
  <c r="AF241" i="4"/>
  <c r="AH245" i="4"/>
  <c r="D243" i="4" l="1"/>
  <c r="B248" i="4" s="1"/>
  <c r="J247" i="7" s="1"/>
  <c r="B241" i="7"/>
  <c r="J243" i="4"/>
  <c r="AC241" i="4"/>
  <c r="AE241" i="4" s="1"/>
  <c r="F240" i="7" s="1"/>
  <c r="R239" i="4"/>
  <c r="T239" i="4" s="1"/>
  <c r="D238" i="7" s="1"/>
  <c r="W238" i="7" s="1"/>
  <c r="AB238" i="7" s="1"/>
  <c r="M243" i="4"/>
  <c r="E243" i="4" l="1"/>
  <c r="G243" i="4" s="1"/>
  <c r="I243" i="4" s="1"/>
  <c r="N244" i="4" s="1"/>
  <c r="N238" i="7"/>
  <c r="S238" i="7" s="1"/>
  <c r="L241" i="7"/>
  <c r="K241" i="7"/>
  <c r="AD241" i="4"/>
  <c r="G240" i="7" s="1"/>
  <c r="O240" i="7" s="1"/>
  <c r="AJ242" i="4"/>
  <c r="S239" i="4"/>
  <c r="V240" i="4" s="1"/>
  <c r="Y240" i="4"/>
  <c r="X240" i="4" s="1"/>
  <c r="AI242" i="4" l="1"/>
  <c r="AL244" i="4"/>
  <c r="H243" i="7" s="1"/>
  <c r="Q241" i="7"/>
  <c r="U242" i="7" s="1"/>
  <c r="AG242" i="4"/>
  <c r="AH246" i="4" s="1"/>
  <c r="Z242" i="4"/>
  <c r="AA242" i="4" s="1"/>
  <c r="AK245" i="4"/>
  <c r="E238" i="7"/>
  <c r="A237" i="7" s="1"/>
  <c r="O240" i="4"/>
  <c r="P240" i="4" s="1"/>
  <c r="B242" i="7"/>
  <c r="H243" i="4"/>
  <c r="K244" i="4" s="1"/>
  <c r="U240" i="4"/>
  <c r="W244" i="4"/>
  <c r="M244" i="4"/>
  <c r="L242" i="7" l="1"/>
  <c r="M238" i="7"/>
  <c r="R238" i="7" s="1"/>
  <c r="V239" i="7" s="1"/>
  <c r="AF242" i="4"/>
  <c r="AC242" i="4" s="1"/>
  <c r="D244" i="4"/>
  <c r="C242" i="7"/>
  <c r="R240" i="4"/>
  <c r="S240" i="4" s="1"/>
  <c r="E239" i="7" s="1"/>
  <c r="J244" i="4"/>
  <c r="L248" i="4"/>
  <c r="B249" i="4" l="1"/>
  <c r="J248" i="7" s="1"/>
  <c r="K242" i="7"/>
  <c r="AE242" i="4"/>
  <c r="AD242" i="4"/>
  <c r="AG243" i="4" s="1"/>
  <c r="V241" i="4"/>
  <c r="W245" i="4" s="1"/>
  <c r="E244" i="4"/>
  <c r="G244" i="4" s="1"/>
  <c r="H244" i="4" s="1"/>
  <c r="K245" i="4" s="1"/>
  <c r="L249" i="4" s="1"/>
  <c r="T240" i="4"/>
  <c r="O241" i="4" s="1"/>
  <c r="P241" i="4" s="1"/>
  <c r="G241" i="7" l="1"/>
  <c r="Q242" i="7"/>
  <c r="U243" i="7" s="1"/>
  <c r="AH247" i="4"/>
  <c r="AF243" i="4"/>
  <c r="U241" i="4"/>
  <c r="AJ243" i="4"/>
  <c r="AL245" i="4" s="1"/>
  <c r="F241" i="7"/>
  <c r="Z243" i="4"/>
  <c r="I244" i="4"/>
  <c r="D245" i="4" s="1"/>
  <c r="D239" i="7"/>
  <c r="Y241" i="4"/>
  <c r="X241" i="4" s="1"/>
  <c r="C243" i="7"/>
  <c r="J245" i="4"/>
  <c r="M239" i="7" l="1"/>
  <c r="R239" i="7" s="1"/>
  <c r="V240" i="7" s="1"/>
  <c r="W239" i="7"/>
  <c r="AB239" i="7" s="1"/>
  <c r="O241" i="7"/>
  <c r="E245" i="4"/>
  <c r="B250" i="4"/>
  <c r="J249" i="7" s="1"/>
  <c r="AK246" i="4"/>
  <c r="AI243" i="4"/>
  <c r="H244" i="7"/>
  <c r="N245" i="4"/>
  <c r="M245" i="4" s="1"/>
  <c r="B243" i="7"/>
  <c r="AA243" i="4"/>
  <c r="A238" i="7"/>
  <c r="N239" i="7"/>
  <c r="S239" i="7" s="1"/>
  <c r="R241" i="4"/>
  <c r="S241" i="4" s="1"/>
  <c r="V242" i="4" s="1"/>
  <c r="AC243" i="4" l="1"/>
  <c r="AD243" i="4" s="1"/>
  <c r="G242" i="7" s="1"/>
  <c r="L243" i="7"/>
  <c r="K243" i="7"/>
  <c r="T241" i="4"/>
  <c r="O242" i="4" s="1"/>
  <c r="E240" i="7"/>
  <c r="U242" i="4"/>
  <c r="W246" i="4"/>
  <c r="G245" i="4"/>
  <c r="AG244" i="4" l="1"/>
  <c r="AH248" i="4" s="1"/>
  <c r="AE243" i="4"/>
  <c r="Z244" i="4" s="1"/>
  <c r="Q243" i="7"/>
  <c r="U244" i="7" s="1"/>
  <c r="D240" i="7"/>
  <c r="W240" i="7" s="1"/>
  <c r="AB240" i="7" s="1"/>
  <c r="Y242" i="4"/>
  <c r="X242" i="4" s="1"/>
  <c r="P242" i="4"/>
  <c r="H245" i="4"/>
  <c r="I245" i="4"/>
  <c r="AF244" i="4" l="1"/>
  <c r="AJ244" i="4"/>
  <c r="F242" i="7"/>
  <c r="O242" i="7" s="1"/>
  <c r="AA244" i="4"/>
  <c r="N240" i="7"/>
  <c r="S240" i="7" s="1"/>
  <c r="M240" i="7"/>
  <c r="R240" i="7" s="1"/>
  <c r="V241" i="7" s="1"/>
  <c r="A239" i="7"/>
  <c r="C244" i="7"/>
  <c r="K246" i="4"/>
  <c r="D246" i="4"/>
  <c r="B251" i="4" s="1"/>
  <c r="J250" i="7" s="1"/>
  <c r="B244" i="7"/>
  <c r="N246" i="4"/>
  <c r="R242" i="4"/>
  <c r="S242" i="4" s="1"/>
  <c r="AI244" i="4" l="1"/>
  <c r="AC244" i="4" s="1"/>
  <c r="AE244" i="4" s="1"/>
  <c r="AL246" i="4"/>
  <c r="H245" i="7" s="1"/>
  <c r="AK247" i="4"/>
  <c r="L244" i="7"/>
  <c r="K244" i="7"/>
  <c r="E246" i="4"/>
  <c r="T242" i="4"/>
  <c r="D241" i="7" s="1"/>
  <c r="W241" i="7" s="1"/>
  <c r="AB241" i="7" s="1"/>
  <c r="J246" i="4"/>
  <c r="L250" i="4"/>
  <c r="E241" i="7"/>
  <c r="V243" i="4"/>
  <c r="M246" i="4"/>
  <c r="AD244" i="4" l="1"/>
  <c r="AG245" i="4" s="1"/>
  <c r="Q244" i="7"/>
  <c r="U245" i="7" s="1"/>
  <c r="N241" i="7"/>
  <c r="S241" i="7" s="1"/>
  <c r="M241" i="7"/>
  <c r="R241" i="7" s="1"/>
  <c r="V242" i="7" s="1"/>
  <c r="Y243" i="4"/>
  <c r="X243" i="4" s="1"/>
  <c r="O243" i="4"/>
  <c r="P243" i="4" s="1"/>
  <c r="A240" i="7"/>
  <c r="W247" i="4"/>
  <c r="U243" i="4"/>
  <c r="F243" i="7"/>
  <c r="AJ245" i="4"/>
  <c r="AL247" i="4" s="1"/>
  <c r="G246" i="4"/>
  <c r="Z245" i="4" l="1"/>
  <c r="AA245" i="4" s="1"/>
  <c r="G243" i="7"/>
  <c r="O243" i="7" s="1"/>
  <c r="AF245" i="4"/>
  <c r="AH249" i="4"/>
  <c r="H246" i="4"/>
  <c r="I246" i="4"/>
  <c r="AK248" i="4"/>
  <c r="H246" i="7"/>
  <c r="AI245" i="4"/>
  <c r="R243" i="4"/>
  <c r="T243" i="4" s="1"/>
  <c r="D247" i="4" l="1"/>
  <c r="B245" i="7"/>
  <c r="N247" i="4"/>
  <c r="AC245" i="4"/>
  <c r="C245" i="7"/>
  <c r="K247" i="4"/>
  <c r="D242" i="7"/>
  <c r="W242" i="7" s="1"/>
  <c r="AB242" i="7" s="1"/>
  <c r="Y244" i="4"/>
  <c r="S243" i="4"/>
  <c r="B252" i="4" l="1"/>
  <c r="J251" i="7" s="1"/>
  <c r="N242" i="7"/>
  <c r="S242" i="7" s="1"/>
  <c r="L245" i="7"/>
  <c r="K245" i="7"/>
  <c r="AD245" i="4"/>
  <c r="AE245" i="4"/>
  <c r="J247" i="4"/>
  <c r="L251" i="4"/>
  <c r="M247" i="4"/>
  <c r="E242" i="7"/>
  <c r="M242" i="7" s="1"/>
  <c r="O244" i="4"/>
  <c r="V244" i="4"/>
  <c r="X244" i="4"/>
  <c r="E247" i="4"/>
  <c r="Q245" i="7" l="1"/>
  <c r="U246" i="7" s="1"/>
  <c r="R242" i="7"/>
  <c r="V243" i="7" s="1"/>
  <c r="G247" i="4"/>
  <c r="I247" i="4" s="1"/>
  <c r="B246" i="7" s="1"/>
  <c r="P244" i="4"/>
  <c r="G244" i="7"/>
  <c r="Z246" i="4"/>
  <c r="AG246" i="4"/>
  <c r="A241" i="7"/>
  <c r="U244" i="4"/>
  <c r="W248" i="4"/>
  <c r="F244" i="7"/>
  <c r="AJ246" i="4"/>
  <c r="AL248" i="4" s="1"/>
  <c r="L246" i="7" l="1"/>
  <c r="O244" i="7"/>
  <c r="H247" i="4"/>
  <c r="C246" i="7" s="1"/>
  <c r="K246" i="7" s="1"/>
  <c r="Q246" i="7" s="1"/>
  <c r="U247" i="7" s="1"/>
  <c r="N248" i="4"/>
  <c r="M248" i="4" s="1"/>
  <c r="R244" i="4"/>
  <c r="S244" i="4" s="1"/>
  <c r="E243" i="7" s="1"/>
  <c r="AA246" i="4"/>
  <c r="H247" i="7"/>
  <c r="AK249" i="4"/>
  <c r="AI246" i="4"/>
  <c r="AH250" i="4"/>
  <c r="AF246" i="4"/>
  <c r="D248" i="4" l="1"/>
  <c r="E248" i="4" s="1"/>
  <c r="K248" i="4"/>
  <c r="J248" i="4" s="1"/>
  <c r="V245" i="4"/>
  <c r="U245" i="4" s="1"/>
  <c r="T244" i="4"/>
  <c r="D243" i="7" s="1"/>
  <c r="W243" i="7" s="1"/>
  <c r="AB243" i="7" s="1"/>
  <c r="AC246" i="4"/>
  <c r="AE246" i="4" s="1"/>
  <c r="W249" i="4" l="1"/>
  <c r="B253" i="4"/>
  <c r="J252" i="7" s="1"/>
  <c r="N243" i="7"/>
  <c r="S243" i="7" s="1"/>
  <c r="M243" i="7"/>
  <c r="R243" i="7" s="1"/>
  <c r="V244" i="7" s="1"/>
  <c r="L252" i="4"/>
  <c r="O245" i="4"/>
  <c r="P245" i="4" s="1"/>
  <c r="Y245" i="4"/>
  <c r="X245" i="4" s="1"/>
  <c r="AD246" i="4"/>
  <c r="AG247" i="4" s="1"/>
  <c r="G248" i="4"/>
  <c r="I248" i="4" s="1"/>
  <c r="N249" i="4" s="1"/>
  <c r="A242" i="7"/>
  <c r="F245" i="7"/>
  <c r="AJ247" i="4"/>
  <c r="AL249" i="4" s="1"/>
  <c r="G245" i="7" l="1"/>
  <c r="O245" i="7" s="1"/>
  <c r="Z247" i="4"/>
  <c r="AA247" i="4" s="1"/>
  <c r="B247" i="7"/>
  <c r="H248" i="4"/>
  <c r="C247" i="7" s="1"/>
  <c r="AH251" i="4"/>
  <c r="AF247" i="4"/>
  <c r="H248" i="7"/>
  <c r="AK250" i="4"/>
  <c r="AI247" i="4"/>
  <c r="M249" i="4"/>
  <c r="R245" i="4"/>
  <c r="S245" i="4" s="1"/>
  <c r="L247" i="7" l="1"/>
  <c r="K247" i="7"/>
  <c r="K249" i="4"/>
  <c r="J249" i="4" s="1"/>
  <c r="D249" i="4"/>
  <c r="AC247" i="4"/>
  <c r="AE247" i="4" s="1"/>
  <c r="T245" i="4"/>
  <c r="O246" i="4" s="1"/>
  <c r="E244" i="7"/>
  <c r="V246" i="4"/>
  <c r="B254" i="4" l="1"/>
  <c r="J253" i="7" s="1"/>
  <c r="Q247" i="7"/>
  <c r="U248" i="7" s="1"/>
  <c r="L253" i="4"/>
  <c r="Y246" i="4"/>
  <c r="X246" i="4" s="1"/>
  <c r="E249" i="4"/>
  <c r="G249" i="4" s="1"/>
  <c r="I249" i="4" s="1"/>
  <c r="D244" i="7"/>
  <c r="AD247" i="4"/>
  <c r="G246" i="7" s="1"/>
  <c r="U246" i="4"/>
  <c r="W250" i="4"/>
  <c r="AJ248" i="4"/>
  <c r="AL250" i="4" s="1"/>
  <c r="F246" i="7"/>
  <c r="P246" i="4"/>
  <c r="M244" i="7" l="1"/>
  <c r="R244" i="7" s="1"/>
  <c r="V245" i="7" s="1"/>
  <c r="W244" i="7"/>
  <c r="AB244" i="7" s="1"/>
  <c r="AG248" i="4"/>
  <c r="AH252" i="4" s="1"/>
  <c r="O246" i="7"/>
  <c r="N244" i="7"/>
  <c r="S244" i="7" s="1"/>
  <c r="A243" i="7"/>
  <c r="Z248" i="4"/>
  <c r="AA248" i="4" s="1"/>
  <c r="B248" i="7"/>
  <c r="N250" i="4"/>
  <c r="AK251" i="4"/>
  <c r="H249" i="7"/>
  <c r="AI248" i="4"/>
  <c r="H249" i="4"/>
  <c r="R246" i="4"/>
  <c r="S246" i="4" s="1"/>
  <c r="AF248" i="4" l="1"/>
  <c r="AC248" i="4" s="1"/>
  <c r="AD248" i="4" s="1"/>
  <c r="G247" i="7" s="1"/>
  <c r="L248" i="7"/>
  <c r="E245" i="7"/>
  <c r="V247" i="4"/>
  <c r="T246" i="4"/>
  <c r="C248" i="7"/>
  <c r="D250" i="4"/>
  <c r="K250" i="4"/>
  <c r="M250" i="4"/>
  <c r="AG249" i="4" l="1"/>
  <c r="AF249" i="4" s="1"/>
  <c r="B255" i="4"/>
  <c r="J254" i="7" s="1"/>
  <c r="K248" i="7"/>
  <c r="AE248" i="4"/>
  <c r="Z249" i="4" s="1"/>
  <c r="J250" i="4"/>
  <c r="L254" i="4"/>
  <c r="D245" i="7"/>
  <c r="W245" i="7" s="1"/>
  <c r="AB245" i="7" s="1"/>
  <c r="Y247" i="4"/>
  <c r="E250" i="4"/>
  <c r="W251" i="4"/>
  <c r="U247" i="4"/>
  <c r="O247" i="4"/>
  <c r="AH253" i="4" l="1"/>
  <c r="Q248" i="7"/>
  <c r="U249" i="7" s="1"/>
  <c r="N245" i="7"/>
  <c r="S245" i="7" s="1"/>
  <c r="M245" i="7"/>
  <c r="R245" i="7" s="1"/>
  <c r="V246" i="7" s="1"/>
  <c r="F247" i="7"/>
  <c r="O247" i="7" s="1"/>
  <c r="AJ249" i="4"/>
  <c r="P247" i="4"/>
  <c r="A244" i="7"/>
  <c r="X247" i="4"/>
  <c r="AA249" i="4"/>
  <c r="G250" i="4"/>
  <c r="H250" i="4" s="1"/>
  <c r="AL251" i="4" l="1"/>
  <c r="H250" i="7" s="1"/>
  <c r="AK252" i="4"/>
  <c r="AI249" i="4"/>
  <c r="AC249" i="4" s="1"/>
  <c r="AD249" i="4" s="1"/>
  <c r="R247" i="4"/>
  <c r="S247" i="4" s="1"/>
  <c r="V248" i="4" s="1"/>
  <c r="I250" i="4"/>
  <c r="B249" i="7" s="1"/>
  <c r="C249" i="7"/>
  <c r="K251" i="4"/>
  <c r="L249" i="7" l="1"/>
  <c r="K249" i="7"/>
  <c r="Q249" i="7" s="1"/>
  <c r="U250" i="7" s="1"/>
  <c r="E246" i="7"/>
  <c r="T247" i="4"/>
  <c r="D246" i="7" s="1"/>
  <c r="W246" i="7" s="1"/>
  <c r="AB246" i="7" s="1"/>
  <c r="D251" i="4"/>
  <c r="N251" i="4"/>
  <c r="M251" i="4" s="1"/>
  <c r="AE249" i="4"/>
  <c r="W252" i="4"/>
  <c r="U248" i="4"/>
  <c r="G248" i="7"/>
  <c r="AG250" i="4"/>
  <c r="J251" i="4"/>
  <c r="L255" i="4"/>
  <c r="O248" i="4" l="1"/>
  <c r="P248" i="4" s="1"/>
  <c r="B256" i="4"/>
  <c r="J255" i="7" s="1"/>
  <c r="N246" i="7"/>
  <c r="S246" i="7" s="1"/>
  <c r="M246" i="7"/>
  <c r="R246" i="7" s="1"/>
  <c r="V247" i="7" s="1"/>
  <c r="Y248" i="4"/>
  <c r="X248" i="4" s="1"/>
  <c r="E251" i="4"/>
  <c r="G251" i="4" s="1"/>
  <c r="H251" i="4" s="1"/>
  <c r="F248" i="7"/>
  <c r="O248" i="7" s="1"/>
  <c r="AJ250" i="4"/>
  <c r="AL252" i="4" s="1"/>
  <c r="Z250" i="4"/>
  <c r="AH254" i="4"/>
  <c r="AF250" i="4"/>
  <c r="A245" i="7"/>
  <c r="AA250" i="4" l="1"/>
  <c r="I251" i="4"/>
  <c r="B250" i="7" s="1"/>
  <c r="AK253" i="4"/>
  <c r="AI250" i="4"/>
  <c r="H251" i="7"/>
  <c r="R248" i="4"/>
  <c r="S248" i="4" s="1"/>
  <c r="C250" i="7"/>
  <c r="K252" i="4"/>
  <c r="N252" i="4" l="1"/>
  <c r="M252" i="4" s="1"/>
  <c r="L250" i="7"/>
  <c r="K250" i="7"/>
  <c r="AC250" i="4"/>
  <c r="AD250" i="4" s="1"/>
  <c r="G249" i="7" s="1"/>
  <c r="D252" i="4"/>
  <c r="E247" i="7"/>
  <c r="V249" i="4"/>
  <c r="J252" i="4"/>
  <c r="L256" i="4"/>
  <c r="T248" i="4"/>
  <c r="B257" i="4" l="1"/>
  <c r="J256" i="7" s="1"/>
  <c r="Q250" i="7"/>
  <c r="U251" i="7" s="1"/>
  <c r="AE250" i="4"/>
  <c r="F249" i="7" s="1"/>
  <c r="O249" i="7" s="1"/>
  <c r="AG251" i="4"/>
  <c r="AH255" i="4" s="1"/>
  <c r="E252" i="4"/>
  <c r="G252" i="4" s="1"/>
  <c r="H252" i="4" s="1"/>
  <c r="D247" i="7"/>
  <c r="W247" i="7" s="1"/>
  <c r="AB247" i="7" s="1"/>
  <c r="Y249" i="4"/>
  <c r="O249" i="4"/>
  <c r="U249" i="4"/>
  <c r="W253" i="4"/>
  <c r="AJ251" i="4" l="1"/>
  <c r="AL253" i="4" s="1"/>
  <c r="H252" i="7" s="1"/>
  <c r="Z251" i="4"/>
  <c r="AA251" i="4" s="1"/>
  <c r="N247" i="7"/>
  <c r="S247" i="7" s="1"/>
  <c r="M247" i="7"/>
  <c r="R247" i="7" s="1"/>
  <c r="V248" i="7" s="1"/>
  <c r="AF251" i="4"/>
  <c r="C251" i="7"/>
  <c r="K253" i="4"/>
  <c r="X249" i="4"/>
  <c r="A246" i="7"/>
  <c r="I252" i="4"/>
  <c r="D253" i="4" s="1"/>
  <c r="AK254" i="4"/>
  <c r="P249" i="4"/>
  <c r="AI251" i="4" l="1"/>
  <c r="AC251" i="4" s="1"/>
  <c r="AD251" i="4" s="1"/>
  <c r="R249" i="4"/>
  <c r="T249" i="4" s="1"/>
  <c r="D248" i="7" s="1"/>
  <c r="N248" i="7" s="1"/>
  <c r="S248" i="7" s="1"/>
  <c r="B258" i="4"/>
  <c r="J257" i="7" s="1"/>
  <c r="E253" i="4"/>
  <c r="J253" i="4"/>
  <c r="L257" i="4"/>
  <c r="B251" i="7"/>
  <c r="N253" i="4"/>
  <c r="W248" i="7" l="1"/>
  <c r="AB248" i="7" s="1"/>
  <c r="Y250" i="4"/>
  <c r="X250" i="4" s="1"/>
  <c r="S249" i="4"/>
  <c r="O250" i="4" s="1"/>
  <c r="L251" i="7"/>
  <c r="K251" i="7"/>
  <c r="M253" i="4"/>
  <c r="AE251" i="4"/>
  <c r="G250" i="7"/>
  <c r="AG252" i="4"/>
  <c r="V250" i="4" l="1"/>
  <c r="U250" i="4" s="1"/>
  <c r="E248" i="7"/>
  <c r="M248" i="7" s="1"/>
  <c r="R248" i="7" s="1"/>
  <c r="V249" i="7" s="1"/>
  <c r="Q251" i="7"/>
  <c r="U252" i="7" s="1"/>
  <c r="AH256" i="4"/>
  <c r="AF252" i="4"/>
  <c r="Z252" i="4"/>
  <c r="F250" i="7"/>
  <c r="O250" i="7" s="1"/>
  <c r="AJ252" i="4"/>
  <c r="AL254" i="4" s="1"/>
  <c r="P250" i="4"/>
  <c r="G253" i="4"/>
  <c r="A247" i="7" l="1"/>
  <c r="W254" i="4"/>
  <c r="R250" i="4"/>
  <c r="S250" i="4" s="1"/>
  <c r="E249" i="7" s="1"/>
  <c r="H253" i="7"/>
  <c r="AI252" i="4"/>
  <c r="AK255" i="4"/>
  <c r="H253" i="4"/>
  <c r="I253" i="4"/>
  <c r="AA252" i="4"/>
  <c r="V251" i="4" l="1"/>
  <c r="W255" i="4" s="1"/>
  <c r="T250" i="4"/>
  <c r="O251" i="4" s="1"/>
  <c r="AC252" i="4"/>
  <c r="AD252" i="4" s="1"/>
  <c r="G251" i="7" s="1"/>
  <c r="C252" i="7"/>
  <c r="K254" i="4"/>
  <c r="D254" i="4"/>
  <c r="B252" i="7"/>
  <c r="N254" i="4"/>
  <c r="B259" i="4" l="1"/>
  <c r="J258" i="7" s="1"/>
  <c r="Y251" i="4"/>
  <c r="X251" i="4" s="1"/>
  <c r="D249" i="7"/>
  <c r="L252" i="7"/>
  <c r="K252" i="7"/>
  <c r="U251" i="4"/>
  <c r="AE252" i="4"/>
  <c r="F251" i="7" s="1"/>
  <c r="O251" i="7" s="1"/>
  <c r="AG253" i="4"/>
  <c r="AH257" i="4" s="1"/>
  <c r="P251" i="4"/>
  <c r="E254" i="4"/>
  <c r="M254" i="4"/>
  <c r="J254" i="4"/>
  <c r="L258" i="4"/>
  <c r="N249" i="7" l="1"/>
  <c r="S249" i="7" s="1"/>
  <c r="W249" i="7"/>
  <c r="AB249" i="7" s="1"/>
  <c r="Q252" i="7"/>
  <c r="U253" i="7" s="1"/>
  <c r="A248" i="7"/>
  <c r="M249" i="7"/>
  <c r="R249" i="7" s="1"/>
  <c r="V250" i="7" s="1"/>
  <c r="Z253" i="4"/>
  <c r="AA253" i="4" s="1"/>
  <c r="AF253" i="4"/>
  <c r="AJ253" i="4"/>
  <c r="G254" i="4"/>
  <c r="H254" i="4" s="1"/>
  <c r="K255" i="4" s="1"/>
  <c r="L259" i="4" s="1"/>
  <c r="R251" i="4"/>
  <c r="T251" i="4" s="1"/>
  <c r="AL255" i="4" l="1"/>
  <c r="H254" i="7" s="1"/>
  <c r="AK256" i="4"/>
  <c r="AI253" i="4"/>
  <c r="AC253" i="4" s="1"/>
  <c r="AE253" i="4" s="1"/>
  <c r="F252" i="7" s="1"/>
  <c r="S251" i="4"/>
  <c r="V252" i="4" s="1"/>
  <c r="I254" i="4"/>
  <c r="N255" i="4" s="1"/>
  <c r="J255" i="4"/>
  <c r="C253" i="7"/>
  <c r="D250" i="7"/>
  <c r="W250" i="7" s="1"/>
  <c r="AB250" i="7" s="1"/>
  <c r="Y252" i="4"/>
  <c r="N250" i="7" l="1"/>
  <c r="S250" i="7" s="1"/>
  <c r="O252" i="4"/>
  <c r="P252" i="4" s="1"/>
  <c r="E250" i="7"/>
  <c r="M250" i="7" s="1"/>
  <c r="AD253" i="4"/>
  <c r="G252" i="7" s="1"/>
  <c r="O252" i="7" s="1"/>
  <c r="AJ254" i="4"/>
  <c r="B253" i="7"/>
  <c r="D255" i="4"/>
  <c r="X252" i="4"/>
  <c r="M255" i="4"/>
  <c r="U252" i="4"/>
  <c r="W256" i="4"/>
  <c r="AL256" i="4" l="1"/>
  <c r="H255" i="7" s="1"/>
  <c r="B260" i="4"/>
  <c r="J259" i="7" s="1"/>
  <c r="L253" i="7"/>
  <c r="K253" i="7"/>
  <c r="R250" i="7"/>
  <c r="V251" i="7" s="1"/>
  <c r="A249" i="7"/>
  <c r="E255" i="4"/>
  <c r="G255" i="4" s="1"/>
  <c r="I255" i="4" s="1"/>
  <c r="AI254" i="4"/>
  <c r="AK257" i="4"/>
  <c r="Z254" i="4"/>
  <c r="AA254" i="4" s="1"/>
  <c r="AG254" i="4"/>
  <c r="AH258" i="4" s="1"/>
  <c r="R252" i="4"/>
  <c r="S252" i="4" s="1"/>
  <c r="Q253" i="7" l="1"/>
  <c r="U254" i="7" s="1"/>
  <c r="AF254" i="4"/>
  <c r="AC254" i="4" s="1"/>
  <c r="AD254" i="4" s="1"/>
  <c r="H255" i="4"/>
  <c r="K256" i="4" s="1"/>
  <c r="E251" i="7"/>
  <c r="V253" i="4"/>
  <c r="B254" i="7"/>
  <c r="N256" i="4"/>
  <c r="T252" i="4"/>
  <c r="L254" i="7" l="1"/>
  <c r="C254" i="7"/>
  <c r="D256" i="4"/>
  <c r="M256" i="4"/>
  <c r="J256" i="4"/>
  <c r="L260" i="4"/>
  <c r="G253" i="7"/>
  <c r="AG255" i="4"/>
  <c r="U253" i="4"/>
  <c r="W257" i="4"/>
  <c r="O253" i="4"/>
  <c r="D251" i="7"/>
  <c r="W251" i="7" s="1"/>
  <c r="AB251" i="7" s="1"/>
  <c r="Y253" i="4"/>
  <c r="AE254" i="4"/>
  <c r="Z255" i="4" s="1"/>
  <c r="B261" i="4" l="1"/>
  <c r="J260" i="7" s="1"/>
  <c r="E256" i="4"/>
  <c r="G256" i="4" s="1"/>
  <c r="I256" i="4" s="1"/>
  <c r="K254" i="7"/>
  <c r="N251" i="7"/>
  <c r="S251" i="7" s="1"/>
  <c r="M251" i="7"/>
  <c r="R251" i="7" s="1"/>
  <c r="V252" i="7" s="1"/>
  <c r="X253" i="4"/>
  <c r="AA255" i="4"/>
  <c r="F253" i="7"/>
  <c r="O253" i="7" s="1"/>
  <c r="AJ255" i="4"/>
  <c r="AL257" i="4" s="1"/>
  <c r="A250" i="7"/>
  <c r="P253" i="4"/>
  <c r="AH259" i="4"/>
  <c r="AF255" i="4"/>
  <c r="Q254" i="7" l="1"/>
  <c r="U255" i="7" s="1"/>
  <c r="R253" i="4"/>
  <c r="S253" i="4" s="1"/>
  <c r="E252" i="7" s="1"/>
  <c r="B255" i="7"/>
  <c r="N257" i="4"/>
  <c r="H256" i="4"/>
  <c r="AK258" i="4"/>
  <c r="H256" i="7"/>
  <c r="AI255" i="4"/>
  <c r="AC255" i="4" s="1"/>
  <c r="L255" i="7" l="1"/>
  <c r="V254" i="4"/>
  <c r="W258" i="4" s="1"/>
  <c r="T253" i="4"/>
  <c r="Y254" i="4" s="1"/>
  <c r="AD255" i="4"/>
  <c r="AE255" i="4"/>
  <c r="U254" i="4"/>
  <c r="K257" i="4"/>
  <c r="C255" i="7"/>
  <c r="K255" i="7" s="1"/>
  <c r="Q255" i="7" s="1"/>
  <c r="U256" i="7" s="1"/>
  <c r="D257" i="4"/>
  <c r="M257" i="4"/>
  <c r="B262" i="4" l="1"/>
  <c r="J261" i="7" s="1"/>
  <c r="D252" i="7"/>
  <c r="O254" i="4"/>
  <c r="P254" i="4" s="1"/>
  <c r="E257" i="4"/>
  <c r="X254" i="4"/>
  <c r="F254" i="7"/>
  <c r="AJ256" i="4"/>
  <c r="AL258" i="4" s="1"/>
  <c r="J257" i="4"/>
  <c r="L261" i="4"/>
  <c r="G254" i="7"/>
  <c r="Z256" i="4"/>
  <c r="AG256" i="4"/>
  <c r="A251" i="7" l="1"/>
  <c r="W252" i="7"/>
  <c r="AB252" i="7" s="1"/>
  <c r="O254" i="7"/>
  <c r="N252" i="7"/>
  <c r="S252" i="7" s="1"/>
  <c r="M252" i="7"/>
  <c r="R252" i="7" s="1"/>
  <c r="V253" i="7" s="1"/>
  <c r="AK259" i="4"/>
  <c r="H257" i="7"/>
  <c r="AI256" i="4"/>
  <c r="AA256" i="4"/>
  <c r="G257" i="4"/>
  <c r="H257" i="4" s="1"/>
  <c r="AF256" i="4"/>
  <c r="AH260" i="4"/>
  <c r="R254" i="4"/>
  <c r="S254" i="4" s="1"/>
  <c r="I257" i="4" l="1"/>
  <c r="N258" i="4" s="1"/>
  <c r="T254" i="4"/>
  <c r="Y255" i="4" s="1"/>
  <c r="AC256" i="4"/>
  <c r="AE256" i="4" s="1"/>
  <c r="E253" i="7"/>
  <c r="V255" i="4"/>
  <c r="C256" i="7"/>
  <c r="K258" i="4"/>
  <c r="D258" i="4" l="1"/>
  <c r="B256" i="7"/>
  <c r="K256" i="7" s="1"/>
  <c r="Q256" i="7" s="1"/>
  <c r="U257" i="7" s="1"/>
  <c r="D253" i="7"/>
  <c r="W253" i="7" s="1"/>
  <c r="AB253" i="7" s="1"/>
  <c r="O255" i="4"/>
  <c r="P255" i="4" s="1"/>
  <c r="X255" i="4"/>
  <c r="J258" i="4"/>
  <c r="L262" i="4"/>
  <c r="M258" i="4"/>
  <c r="F255" i="7"/>
  <c r="AJ257" i="4"/>
  <c r="AL259" i="4" s="1"/>
  <c r="U255" i="4"/>
  <c r="W259" i="4"/>
  <c r="AD256" i="4"/>
  <c r="E258" i="4" l="1"/>
  <c r="G258" i="4" s="1"/>
  <c r="H258" i="4" s="1"/>
  <c r="C257" i="7" s="1"/>
  <c r="B263" i="4"/>
  <c r="J262" i="7" s="1"/>
  <c r="N253" i="7"/>
  <c r="S253" i="7" s="1"/>
  <c r="M253" i="7"/>
  <c r="R253" i="7" s="1"/>
  <c r="V254" i="7" s="1"/>
  <c r="A252" i="7"/>
  <c r="L256" i="7"/>
  <c r="H258" i="7"/>
  <c r="AI257" i="4"/>
  <c r="AK260" i="4"/>
  <c r="G255" i="7"/>
  <c r="O255" i="7" s="1"/>
  <c r="Z257" i="4"/>
  <c r="AG257" i="4"/>
  <c r="R255" i="4"/>
  <c r="T255" i="4" s="1"/>
  <c r="K259" i="4" l="1"/>
  <c r="J259" i="4" s="1"/>
  <c r="I258" i="4"/>
  <c r="N259" i="4" s="1"/>
  <c r="S255" i="4"/>
  <c r="E254" i="7" s="1"/>
  <c r="D254" i="7"/>
  <c r="W254" i="7" s="1"/>
  <c r="AB254" i="7" s="1"/>
  <c r="Y256" i="4"/>
  <c r="AA257" i="4"/>
  <c r="AH261" i="4"/>
  <c r="AF257" i="4"/>
  <c r="AC257" i="4" l="1"/>
  <c r="AE257" i="4" s="1"/>
  <c r="AJ258" i="4" s="1"/>
  <c r="AL260" i="4" s="1"/>
  <c r="N254" i="7"/>
  <c r="S254" i="7" s="1"/>
  <c r="M254" i="7"/>
  <c r="R254" i="7" s="1"/>
  <c r="V255" i="7" s="1"/>
  <c r="L263" i="4"/>
  <c r="B257" i="7"/>
  <c r="D259" i="4"/>
  <c r="V256" i="4"/>
  <c r="W260" i="4" s="1"/>
  <c r="O256" i="4"/>
  <c r="P256" i="4" s="1"/>
  <c r="M259" i="4"/>
  <c r="X256" i="4"/>
  <c r="A253" i="7"/>
  <c r="AD257" i="4" l="1"/>
  <c r="AG258" i="4" s="1"/>
  <c r="F256" i="7"/>
  <c r="B264" i="4"/>
  <c r="J263" i="7" s="1"/>
  <c r="L257" i="7"/>
  <c r="K257" i="7"/>
  <c r="E259" i="4"/>
  <c r="G259" i="4" s="1"/>
  <c r="I259" i="4" s="1"/>
  <c r="U256" i="4"/>
  <c r="R256" i="4" s="1"/>
  <c r="T256" i="4" s="1"/>
  <c r="AK261" i="4"/>
  <c r="AI258" i="4"/>
  <c r="H259" i="7"/>
  <c r="G256" i="7" l="1"/>
  <c r="O256" i="7" s="1"/>
  <c r="Z258" i="4"/>
  <c r="AA258" i="4" s="1"/>
  <c r="Q257" i="7"/>
  <c r="U258" i="7" s="1"/>
  <c r="S256" i="4"/>
  <c r="V257" i="4" s="1"/>
  <c r="H259" i="4"/>
  <c r="C258" i="7" s="1"/>
  <c r="B258" i="7"/>
  <c r="N260" i="4"/>
  <c r="AF258" i="4"/>
  <c r="AH262" i="4"/>
  <c r="Y257" i="4"/>
  <c r="D255" i="7"/>
  <c r="W255" i="7" s="1"/>
  <c r="AB255" i="7" s="1"/>
  <c r="E255" i="7" l="1"/>
  <c r="A254" i="7" s="1"/>
  <c r="L258" i="7"/>
  <c r="K258" i="7"/>
  <c r="N255" i="7"/>
  <c r="S255" i="7" s="1"/>
  <c r="O257" i="4"/>
  <c r="P257" i="4" s="1"/>
  <c r="D260" i="4"/>
  <c r="AC258" i="4"/>
  <c r="AD258" i="4" s="1"/>
  <c r="G257" i="7" s="1"/>
  <c r="K260" i="4"/>
  <c r="L264" i="4" s="1"/>
  <c r="X257" i="4"/>
  <c r="M260" i="4"/>
  <c r="U257" i="4"/>
  <c r="W261" i="4"/>
  <c r="M255" i="7" l="1"/>
  <c r="R255" i="7" s="1"/>
  <c r="V256" i="7" s="1"/>
  <c r="B265" i="4"/>
  <c r="J264" i="7" s="1"/>
  <c r="Q258" i="7"/>
  <c r="U259" i="7" s="1"/>
  <c r="E260" i="4"/>
  <c r="AE258" i="4"/>
  <c r="AJ259" i="4" s="1"/>
  <c r="AL261" i="4" s="1"/>
  <c r="R257" i="4"/>
  <c r="T257" i="4" s="1"/>
  <c r="Y258" i="4" s="1"/>
  <c r="J260" i="4"/>
  <c r="AG259" i="4"/>
  <c r="AF259" i="4" s="1"/>
  <c r="F257" i="7" l="1"/>
  <c r="O257" i="7" s="1"/>
  <c r="G260" i="4"/>
  <c r="H260" i="4" s="1"/>
  <c r="C259" i="7" s="1"/>
  <c r="Z259" i="4"/>
  <c r="AA259" i="4" s="1"/>
  <c r="D256" i="7"/>
  <c r="W256" i="7" s="1"/>
  <c r="AB256" i="7" s="1"/>
  <c r="S257" i="4"/>
  <c r="O258" i="4" s="1"/>
  <c r="AH263" i="4"/>
  <c r="AK262" i="4"/>
  <c r="AI259" i="4"/>
  <c r="H260" i="7"/>
  <c r="X258" i="4"/>
  <c r="I260" i="4" l="1"/>
  <c r="D261" i="4" s="1"/>
  <c r="E261" i="4" s="1"/>
  <c r="K261" i="4"/>
  <c r="J261" i="4" s="1"/>
  <c r="V258" i="4"/>
  <c r="W262" i="4" s="1"/>
  <c r="E256" i="7"/>
  <c r="A255" i="7" s="1"/>
  <c r="N256" i="7"/>
  <c r="S256" i="7" s="1"/>
  <c r="AC259" i="4"/>
  <c r="AE259" i="4" s="1"/>
  <c r="AJ260" i="4" s="1"/>
  <c r="AL262" i="4" s="1"/>
  <c r="P258" i="4"/>
  <c r="B266" i="4" l="1"/>
  <c r="J265" i="7" s="1"/>
  <c r="L265" i="4"/>
  <c r="B259" i="7"/>
  <c r="K259" i="7" s="1"/>
  <c r="Q259" i="7" s="1"/>
  <c r="U260" i="7" s="1"/>
  <c r="N261" i="4"/>
  <c r="M261" i="4" s="1"/>
  <c r="G261" i="4" s="1"/>
  <c r="H261" i="4" s="1"/>
  <c r="M256" i="7"/>
  <c r="R256" i="7" s="1"/>
  <c r="V257" i="7" s="1"/>
  <c r="U258" i="4"/>
  <c r="R258" i="4" s="1"/>
  <c r="T258" i="4" s="1"/>
  <c r="AD259" i="4"/>
  <c r="G258" i="7" s="1"/>
  <c r="F258" i="7"/>
  <c r="AK263" i="4"/>
  <c r="H261" i="7"/>
  <c r="AI260" i="4"/>
  <c r="L259" i="7" l="1"/>
  <c r="O258" i="7"/>
  <c r="AG260" i="4"/>
  <c r="AF260" i="4" s="1"/>
  <c r="Z260" i="4"/>
  <c r="AA260" i="4" s="1"/>
  <c r="I261" i="4"/>
  <c r="D262" i="4" s="1"/>
  <c r="D257" i="7"/>
  <c r="W257" i="7" s="1"/>
  <c r="AB257" i="7" s="1"/>
  <c r="Y259" i="4"/>
  <c r="C260" i="7"/>
  <c r="K262" i="4"/>
  <c r="S258" i="4"/>
  <c r="B267" i="4" l="1"/>
  <c r="J266" i="7" s="1"/>
  <c r="AH264" i="4"/>
  <c r="N257" i="7"/>
  <c r="S257" i="7" s="1"/>
  <c r="N262" i="4"/>
  <c r="M262" i="4" s="1"/>
  <c r="B260" i="7"/>
  <c r="AC260" i="4"/>
  <c r="AD260" i="4" s="1"/>
  <c r="AG261" i="4" s="1"/>
  <c r="O259" i="4"/>
  <c r="E257" i="7"/>
  <c r="A256" i="7" s="1"/>
  <c r="V259" i="4"/>
  <c r="E262" i="4"/>
  <c r="X259" i="4"/>
  <c r="J262" i="4"/>
  <c r="L266" i="4"/>
  <c r="AE260" i="4" l="1"/>
  <c r="Z261" i="4" s="1"/>
  <c r="M257" i="7"/>
  <c r="R257" i="7" s="1"/>
  <c r="V258" i="7" s="1"/>
  <c r="L260" i="7"/>
  <c r="K260" i="7"/>
  <c r="G259" i="7"/>
  <c r="G262" i="4"/>
  <c r="H262" i="4" s="1"/>
  <c r="P259" i="4"/>
  <c r="U259" i="4"/>
  <c r="W263" i="4"/>
  <c r="AH265" i="4"/>
  <c r="AF261" i="4"/>
  <c r="F259" i="7" l="1"/>
  <c r="O259" i="7" s="1"/>
  <c r="AJ261" i="4"/>
  <c r="Q260" i="7"/>
  <c r="U261" i="7" s="1"/>
  <c r="C261" i="7"/>
  <c r="K263" i="4"/>
  <c r="R259" i="4"/>
  <c r="T259" i="4" s="1"/>
  <c r="I262" i="4"/>
  <c r="AA261" i="4"/>
  <c r="AK264" i="4" l="1"/>
  <c r="AL263" i="4"/>
  <c r="H262" i="7" s="1"/>
  <c r="AI261" i="4"/>
  <c r="AC261" i="4" s="1"/>
  <c r="AD261" i="4" s="1"/>
  <c r="S259" i="4"/>
  <c r="E258" i="7" s="1"/>
  <c r="N263" i="4"/>
  <c r="B261" i="7"/>
  <c r="D263" i="4"/>
  <c r="L267" i="4"/>
  <c r="J263" i="4"/>
  <c r="D258" i="7"/>
  <c r="W258" i="7" s="1"/>
  <c r="AB258" i="7" s="1"/>
  <c r="Y260" i="4"/>
  <c r="O260" i="4" l="1"/>
  <c r="P260" i="4" s="1"/>
  <c r="B268" i="4"/>
  <c r="J267" i="7" s="1"/>
  <c r="N258" i="7"/>
  <c r="S258" i="7" s="1"/>
  <c r="M258" i="7"/>
  <c r="R258" i="7" s="1"/>
  <c r="V259" i="7" s="1"/>
  <c r="L261" i="7"/>
  <c r="K261" i="7"/>
  <c r="V260" i="4"/>
  <c r="W264" i="4" s="1"/>
  <c r="X260" i="4"/>
  <c r="E263" i="4"/>
  <c r="A257" i="7"/>
  <c r="M263" i="4"/>
  <c r="G260" i="7"/>
  <c r="AG262" i="4"/>
  <c r="AE261" i="4"/>
  <c r="U260" i="4" l="1"/>
  <c r="R260" i="4" s="1"/>
  <c r="S260" i="4" s="1"/>
  <c r="Q261" i="7"/>
  <c r="U262" i="7" s="1"/>
  <c r="G263" i="4"/>
  <c r="I263" i="4" s="1"/>
  <c r="N264" i="4" s="1"/>
  <c r="AH266" i="4"/>
  <c r="AF262" i="4"/>
  <c r="F260" i="7"/>
  <c r="O260" i="7" s="1"/>
  <c r="AJ262" i="4"/>
  <c r="AL264" i="4" s="1"/>
  <c r="Z262" i="4"/>
  <c r="H263" i="4" l="1"/>
  <c r="C262" i="7" s="1"/>
  <c r="B262" i="7"/>
  <c r="T260" i="4"/>
  <c r="D259" i="7" s="1"/>
  <c r="W259" i="7" s="1"/>
  <c r="AB259" i="7" s="1"/>
  <c r="AA262" i="4"/>
  <c r="E259" i="7"/>
  <c r="V261" i="4"/>
  <c r="H263" i="7"/>
  <c r="AI262" i="4"/>
  <c r="AK265" i="4"/>
  <c r="M264" i="4"/>
  <c r="O261" i="4" l="1"/>
  <c r="P261" i="4" s="1"/>
  <c r="D264" i="4"/>
  <c r="E264" i="4" s="1"/>
  <c r="K264" i="4"/>
  <c r="L268" i="4" s="1"/>
  <c r="L262" i="7"/>
  <c r="K262" i="7"/>
  <c r="N259" i="7"/>
  <c r="S259" i="7" s="1"/>
  <c r="M259" i="7"/>
  <c r="R259" i="7" s="1"/>
  <c r="V260" i="7" s="1"/>
  <c r="Y261" i="4"/>
  <c r="X261" i="4" s="1"/>
  <c r="AC262" i="4"/>
  <c r="AD262" i="4" s="1"/>
  <c r="AG263" i="4" s="1"/>
  <c r="W265" i="4"/>
  <c r="U261" i="4"/>
  <c r="A258" i="7"/>
  <c r="B269" i="4" l="1"/>
  <c r="J268" i="7" s="1"/>
  <c r="J264" i="4"/>
  <c r="G264" i="4" s="1"/>
  <c r="H264" i="4" s="1"/>
  <c r="Q262" i="7"/>
  <c r="U263" i="7" s="1"/>
  <c r="AE262" i="4"/>
  <c r="Z263" i="4" s="1"/>
  <c r="G261" i="7"/>
  <c r="R261" i="4"/>
  <c r="S261" i="4" s="1"/>
  <c r="AH267" i="4"/>
  <c r="AF263" i="4"/>
  <c r="AJ263" i="4" l="1"/>
  <c r="F261" i="7"/>
  <c r="O261" i="7" s="1"/>
  <c r="T261" i="4"/>
  <c r="D260" i="7" s="1"/>
  <c r="W260" i="7" s="1"/>
  <c r="AB260" i="7" s="1"/>
  <c r="I264" i="4"/>
  <c r="N265" i="4" s="1"/>
  <c r="C263" i="7"/>
  <c r="K265" i="4"/>
  <c r="AA263" i="4"/>
  <c r="E260" i="7"/>
  <c r="V262" i="4"/>
  <c r="AK266" i="4" l="1"/>
  <c r="AL265" i="4"/>
  <c r="H264" i="7" s="1"/>
  <c r="AI263" i="4"/>
  <c r="AC263" i="4" s="1"/>
  <c r="AE263" i="4" s="1"/>
  <c r="N260" i="7"/>
  <c r="S260" i="7" s="1"/>
  <c r="M260" i="7"/>
  <c r="R260" i="7" s="1"/>
  <c r="V261" i="7" s="1"/>
  <c r="B263" i="7"/>
  <c r="Y262" i="4"/>
  <c r="X262" i="4" s="1"/>
  <c r="D265" i="4"/>
  <c r="O262" i="4"/>
  <c r="P262" i="4" s="1"/>
  <c r="J265" i="4"/>
  <c r="L269" i="4"/>
  <c r="A259" i="7"/>
  <c r="W266" i="4"/>
  <c r="U262" i="4"/>
  <c r="M265" i="4"/>
  <c r="B270" i="4" l="1"/>
  <c r="J269" i="7" s="1"/>
  <c r="L263" i="7"/>
  <c r="K263" i="7"/>
  <c r="E265" i="4"/>
  <c r="G265" i="4" s="1"/>
  <c r="I265" i="4" s="1"/>
  <c r="AD263" i="4"/>
  <c r="AG264" i="4" s="1"/>
  <c r="F262" i="7"/>
  <c r="AJ264" i="4"/>
  <c r="AL266" i="4" s="1"/>
  <c r="R262" i="4"/>
  <c r="T262" i="4" s="1"/>
  <c r="Q263" i="7" l="1"/>
  <c r="U264" i="7" s="1"/>
  <c r="G262" i="7"/>
  <c r="O262" i="7" s="1"/>
  <c r="Z264" i="4"/>
  <c r="AA264" i="4" s="1"/>
  <c r="S262" i="4"/>
  <c r="E261" i="7" s="1"/>
  <c r="D261" i="7"/>
  <c r="W261" i="7" s="1"/>
  <c r="AB261" i="7" s="1"/>
  <c r="Y263" i="4"/>
  <c r="H265" i="4"/>
  <c r="AK267" i="4"/>
  <c r="H265" i="7"/>
  <c r="AI264" i="4"/>
  <c r="AF264" i="4"/>
  <c r="AH268" i="4"/>
  <c r="B264" i="7"/>
  <c r="N266" i="4"/>
  <c r="L264" i="7" l="1"/>
  <c r="N261" i="7"/>
  <c r="S261" i="7" s="1"/>
  <c r="M261" i="7"/>
  <c r="R261" i="7" s="1"/>
  <c r="V262" i="7" s="1"/>
  <c r="V263" i="4"/>
  <c r="U263" i="4" s="1"/>
  <c r="O263" i="4"/>
  <c r="P263" i="4" s="1"/>
  <c r="AC264" i="4"/>
  <c r="AE264" i="4" s="1"/>
  <c r="C264" i="7"/>
  <c r="K266" i="4"/>
  <c r="D266" i="4"/>
  <c r="X263" i="4"/>
  <c r="M266" i="4"/>
  <c r="W267" i="4"/>
  <c r="A260" i="7"/>
  <c r="B271" i="4" l="1"/>
  <c r="J270" i="7" s="1"/>
  <c r="K264" i="7"/>
  <c r="AD264" i="4"/>
  <c r="AG265" i="4" s="1"/>
  <c r="R263" i="4"/>
  <c r="S263" i="4" s="1"/>
  <c r="E262" i="7" s="1"/>
  <c r="E266" i="4"/>
  <c r="J266" i="4"/>
  <c r="L270" i="4"/>
  <c r="F263" i="7"/>
  <c r="AJ265" i="4"/>
  <c r="AL267" i="4" s="1"/>
  <c r="Q264" i="7" l="1"/>
  <c r="U265" i="7" s="1"/>
  <c r="Z265" i="4"/>
  <c r="AA265" i="4" s="1"/>
  <c r="T263" i="4"/>
  <c r="O264" i="4" s="1"/>
  <c r="V264" i="4"/>
  <c r="W268" i="4" s="1"/>
  <c r="G263" i="7"/>
  <c r="O263" i="7" s="1"/>
  <c r="G266" i="4"/>
  <c r="H266" i="4" s="1"/>
  <c r="K267" i="4" s="1"/>
  <c r="J267" i="4" s="1"/>
  <c r="AH269" i="4"/>
  <c r="AF265" i="4"/>
  <c r="AI265" i="4"/>
  <c r="H266" i="7"/>
  <c r="AK268" i="4"/>
  <c r="Y264" i="4" l="1"/>
  <c r="X264" i="4" s="1"/>
  <c r="D262" i="7"/>
  <c r="W262" i="7" s="1"/>
  <c r="AB262" i="7" s="1"/>
  <c r="U264" i="4"/>
  <c r="L271" i="4"/>
  <c r="C265" i="7"/>
  <c r="I266" i="4"/>
  <c r="D267" i="4" s="1"/>
  <c r="P264" i="4"/>
  <c r="AC265" i="4"/>
  <c r="AD265" i="4" s="1"/>
  <c r="B265" i="7" l="1"/>
  <c r="K265" i="7" s="1"/>
  <c r="B272" i="4"/>
  <c r="J271" i="7" s="1"/>
  <c r="N262" i="7"/>
  <c r="S262" i="7" s="1"/>
  <c r="M262" i="7"/>
  <c r="R262" i="7" s="1"/>
  <c r="V263" i="7" s="1"/>
  <c r="A261" i="7"/>
  <c r="N267" i="4"/>
  <c r="M267" i="4" s="1"/>
  <c r="AE265" i="4"/>
  <c r="Z266" i="4" s="1"/>
  <c r="E267" i="4"/>
  <c r="G264" i="7"/>
  <c r="AG266" i="4"/>
  <c r="R264" i="4"/>
  <c r="S264" i="4" s="1"/>
  <c r="L265" i="7" l="1"/>
  <c r="Q265" i="7"/>
  <c r="U266" i="7" s="1"/>
  <c r="AJ266" i="4"/>
  <c r="F264" i="7"/>
  <c r="O264" i="7" s="1"/>
  <c r="G267" i="4"/>
  <c r="I267" i="4" s="1"/>
  <c r="AH270" i="4"/>
  <c r="AF266" i="4"/>
  <c r="T264" i="4"/>
  <c r="O265" i="4" s="1"/>
  <c r="E263" i="7"/>
  <c r="V265" i="4"/>
  <c r="AA266" i="4"/>
  <c r="AI266" i="4" l="1"/>
  <c r="AC266" i="4" s="1"/>
  <c r="AD266" i="4" s="1"/>
  <c r="AL268" i="4"/>
  <c r="H267" i="7" s="1"/>
  <c r="AK269" i="4"/>
  <c r="H267" i="4"/>
  <c r="C266" i="7" s="1"/>
  <c r="P265" i="4"/>
  <c r="D263" i="7"/>
  <c r="W263" i="7" s="1"/>
  <c r="AB263" i="7" s="1"/>
  <c r="Y265" i="4"/>
  <c r="B266" i="7"/>
  <c r="N268" i="4"/>
  <c r="U265" i="4"/>
  <c r="W269" i="4"/>
  <c r="K268" i="4" l="1"/>
  <c r="L272" i="4" s="1"/>
  <c r="D268" i="4"/>
  <c r="B273" i="4" s="1"/>
  <c r="J272" i="7" s="1"/>
  <c r="N263" i="7"/>
  <c r="S263" i="7" s="1"/>
  <c r="M263" i="7"/>
  <c r="R263" i="7" s="1"/>
  <c r="V264" i="7" s="1"/>
  <c r="L266" i="7"/>
  <c r="K266" i="7"/>
  <c r="X265" i="4"/>
  <c r="M268" i="4"/>
  <c r="G265" i="7"/>
  <c r="AG267" i="4"/>
  <c r="A262" i="7"/>
  <c r="AE266" i="4"/>
  <c r="Z267" i="4" s="1"/>
  <c r="J268" i="4" l="1"/>
  <c r="E268" i="4"/>
  <c r="Q266" i="7"/>
  <c r="U267" i="7" s="1"/>
  <c r="AA267" i="4"/>
  <c r="R265" i="4"/>
  <c r="AF267" i="4"/>
  <c r="AH271" i="4"/>
  <c r="F265" i="7"/>
  <c r="O265" i="7" s="1"/>
  <c r="AJ267" i="4"/>
  <c r="AL269" i="4" s="1"/>
  <c r="G268" i="4" l="1"/>
  <c r="I268" i="4" s="1"/>
  <c r="B267" i="7" s="1"/>
  <c r="L267" i="7" s="1"/>
  <c r="AK270" i="4"/>
  <c r="AI267" i="4"/>
  <c r="AC267" i="4" s="1"/>
  <c r="H268" i="7"/>
  <c r="T265" i="4"/>
  <c r="S265" i="4"/>
  <c r="N269" i="4" l="1"/>
  <c r="M269" i="4" s="1"/>
  <c r="H268" i="4"/>
  <c r="K269" i="4" s="1"/>
  <c r="L273" i="4" s="1"/>
  <c r="AE267" i="4"/>
  <c r="AD267" i="4"/>
  <c r="D264" i="7"/>
  <c r="W264" i="7" s="1"/>
  <c r="AB264" i="7" s="1"/>
  <c r="Y266" i="4"/>
  <c r="V266" i="4"/>
  <c r="E264" i="7"/>
  <c r="O266" i="4"/>
  <c r="D269" i="4" l="1"/>
  <c r="C267" i="7"/>
  <c r="K267" i="7" s="1"/>
  <c r="J269" i="4"/>
  <c r="B274" i="4"/>
  <c r="J273" i="7" s="1"/>
  <c r="E269" i="4"/>
  <c r="N264" i="7"/>
  <c r="S264" i="7" s="1"/>
  <c r="M264" i="7"/>
  <c r="R264" i="7" s="1"/>
  <c r="V265" i="7" s="1"/>
  <c r="P266" i="4"/>
  <c r="A263" i="7"/>
  <c r="U266" i="4"/>
  <c r="W270" i="4"/>
  <c r="G266" i="7"/>
  <c r="AG268" i="4"/>
  <c r="Z268" i="4"/>
  <c r="AA268" i="4" s="1"/>
  <c r="F266" i="7"/>
  <c r="AJ268" i="4"/>
  <c r="AL270" i="4" s="1"/>
  <c r="X266" i="4"/>
  <c r="G269" i="4" l="1"/>
  <c r="H269" i="4" s="1"/>
  <c r="C268" i="7" s="1"/>
  <c r="Q267" i="7"/>
  <c r="I269" i="4"/>
  <c r="N270" i="4" s="1"/>
  <c r="M270" i="4" s="1"/>
  <c r="O266" i="7"/>
  <c r="K270" i="4"/>
  <c r="R266" i="4"/>
  <c r="S266" i="4" s="1"/>
  <c r="E265" i="7" s="1"/>
  <c r="AH272" i="4"/>
  <c r="AF268" i="4"/>
  <c r="H269" i="7"/>
  <c r="AK271" i="4"/>
  <c r="AI268" i="4"/>
  <c r="D270" i="4" l="1"/>
  <c r="E270" i="4" s="1"/>
  <c r="B268" i="7"/>
  <c r="K268" i="7" s="1"/>
  <c r="L274" i="4"/>
  <c r="J270" i="4"/>
  <c r="T266" i="4"/>
  <c r="Y267" i="4" s="1"/>
  <c r="V267" i="4"/>
  <c r="W271" i="4" s="1"/>
  <c r="AC268" i="4"/>
  <c r="B275" i="4" l="1"/>
  <c r="J274" i="7" s="1"/>
  <c r="L268" i="7"/>
  <c r="Q268" i="7"/>
  <c r="U269" i="7" s="1"/>
  <c r="G270" i="4"/>
  <c r="I270" i="4" s="1"/>
  <c r="B269" i="7" s="1"/>
  <c r="L269" i="7" s="1"/>
  <c r="O267" i="4"/>
  <c r="P267" i="4" s="1"/>
  <c r="D265" i="7"/>
  <c r="U267" i="4"/>
  <c r="AE268" i="4"/>
  <c r="AD268" i="4"/>
  <c r="X267" i="4"/>
  <c r="A264" i="7" l="1"/>
  <c r="W265" i="7"/>
  <c r="AB265" i="7" s="1"/>
  <c r="N271" i="4"/>
  <c r="M271" i="4" s="1"/>
  <c r="H270" i="4"/>
  <c r="C269" i="7" s="1"/>
  <c r="K269" i="7" s="1"/>
  <c r="Q269" i="7" s="1"/>
  <c r="U270" i="7" s="1"/>
  <c r="N265" i="7"/>
  <c r="S265" i="7" s="1"/>
  <c r="M265" i="7"/>
  <c r="R265" i="7" s="1"/>
  <c r="V266" i="7" s="1"/>
  <c r="R267" i="4"/>
  <c r="T267" i="4" s="1"/>
  <c r="F267" i="7"/>
  <c r="AJ269" i="4"/>
  <c r="AL271" i="4" s="1"/>
  <c r="G267" i="7"/>
  <c r="Z269" i="4"/>
  <c r="AG269" i="4"/>
  <c r="K271" i="4" l="1"/>
  <c r="L275" i="4" s="1"/>
  <c r="D271" i="4"/>
  <c r="E271" i="4" s="1"/>
  <c r="O267" i="7"/>
  <c r="S267" i="4"/>
  <c r="V268" i="4" s="1"/>
  <c r="AA269" i="4"/>
  <c r="AI269" i="4"/>
  <c r="H270" i="7"/>
  <c r="AK272" i="4"/>
  <c r="AH273" i="4"/>
  <c r="AF269" i="4"/>
  <c r="D266" i="7"/>
  <c r="W266" i="7" s="1"/>
  <c r="AB266" i="7" s="1"/>
  <c r="Y268" i="4"/>
  <c r="B276" i="4" l="1"/>
  <c r="J275" i="7" s="1"/>
  <c r="J271" i="4"/>
  <c r="G271" i="4" s="1"/>
  <c r="N266" i="7"/>
  <c r="S266" i="7" s="1"/>
  <c r="O268" i="4"/>
  <c r="P268" i="4" s="1"/>
  <c r="E266" i="7"/>
  <c r="M266" i="7" s="1"/>
  <c r="W272" i="4"/>
  <c r="U268" i="4"/>
  <c r="X268" i="4"/>
  <c r="AC269" i="4"/>
  <c r="AE269" i="4" s="1"/>
  <c r="I271" i="4" l="1"/>
  <c r="H271" i="4"/>
  <c r="K272" i="4" s="1"/>
  <c r="L276" i="4" s="1"/>
  <c r="A265" i="7"/>
  <c r="R266" i="7"/>
  <c r="V267" i="7" s="1"/>
  <c r="AD269" i="4"/>
  <c r="Z270" i="4" s="1"/>
  <c r="R268" i="4"/>
  <c r="S268" i="4" s="1"/>
  <c r="F268" i="7"/>
  <c r="AJ270" i="4"/>
  <c r="AL272" i="4" s="1"/>
  <c r="C270" i="7" l="1"/>
  <c r="D272" i="4"/>
  <c r="B270" i="7"/>
  <c r="L270" i="7" s="1"/>
  <c r="N272" i="4"/>
  <c r="M272" i="4" s="1"/>
  <c r="J272" i="4"/>
  <c r="AG270" i="4"/>
  <c r="AH274" i="4" s="1"/>
  <c r="G268" i="7"/>
  <c r="O268" i="7" s="1"/>
  <c r="AA270" i="4"/>
  <c r="E267" i="7"/>
  <c r="V269" i="4"/>
  <c r="H271" i="7"/>
  <c r="AK273" i="4"/>
  <c r="AI270" i="4"/>
  <c r="T268" i="4"/>
  <c r="O269" i="4" s="1"/>
  <c r="E272" i="4" l="1"/>
  <c r="B277" i="4"/>
  <c r="J276" i="7" s="1"/>
  <c r="K270" i="7"/>
  <c r="Q270" i="7" s="1"/>
  <c r="U271" i="7" s="1"/>
  <c r="AF270" i="4"/>
  <c r="AC270" i="4" s="1"/>
  <c r="AD270" i="4" s="1"/>
  <c r="G269" i="7" s="1"/>
  <c r="D267" i="7"/>
  <c r="W267" i="7" s="1"/>
  <c r="AB267" i="7" s="1"/>
  <c r="Y269" i="4"/>
  <c r="W273" i="4"/>
  <c r="U269" i="4"/>
  <c r="P269" i="4"/>
  <c r="G272" i="4" l="1"/>
  <c r="I272" i="4" s="1"/>
  <c r="AG271" i="4"/>
  <c r="AH275" i="4" s="1"/>
  <c r="N267" i="7"/>
  <c r="S267" i="7" s="1"/>
  <c r="M267" i="7"/>
  <c r="R267" i="7" s="1"/>
  <c r="V268" i="7" s="1"/>
  <c r="AE270" i="4"/>
  <c r="F269" i="7" s="1"/>
  <c r="O269" i="7" s="1"/>
  <c r="A266" i="7"/>
  <c r="X269" i="4"/>
  <c r="AF271" i="4" l="1"/>
  <c r="N273" i="4"/>
  <c r="M273" i="4" s="1"/>
  <c r="B271" i="7"/>
  <c r="L271" i="7" s="1"/>
  <c r="AJ271" i="4"/>
  <c r="H272" i="4"/>
  <c r="Z271" i="4"/>
  <c r="AA271" i="4" s="1"/>
  <c r="R269" i="4"/>
  <c r="AK274" i="4" l="1"/>
  <c r="AL273" i="4"/>
  <c r="H272" i="7" s="1"/>
  <c r="AI271" i="4"/>
  <c r="AC271" i="4" s="1"/>
  <c r="AD271" i="4" s="1"/>
  <c r="K273" i="4"/>
  <c r="D273" i="4"/>
  <c r="C271" i="7"/>
  <c r="K271" i="7" s="1"/>
  <c r="Q271" i="7" s="1"/>
  <c r="U272" i="7" s="1"/>
  <c r="T269" i="4"/>
  <c r="S269" i="4"/>
  <c r="AG272" i="4" l="1"/>
  <c r="AF272" i="4" s="1"/>
  <c r="G270" i="7"/>
  <c r="AE271" i="4"/>
  <c r="Z272" i="4" s="1"/>
  <c r="E273" i="4"/>
  <c r="B278" i="4"/>
  <c r="J277" i="7" s="1"/>
  <c r="L277" i="4"/>
  <c r="J273" i="4"/>
  <c r="D268" i="7"/>
  <c r="W268" i="7" s="1"/>
  <c r="AB268" i="7" s="1"/>
  <c r="Y270" i="4"/>
  <c r="O270" i="4"/>
  <c r="E268" i="7"/>
  <c r="V270" i="4"/>
  <c r="AH276" i="4" l="1"/>
  <c r="AJ272" i="4"/>
  <c r="F270" i="7"/>
  <c r="O270" i="7" s="1"/>
  <c r="G273" i="4"/>
  <c r="H273" i="4" s="1"/>
  <c r="N268" i="7"/>
  <c r="S268" i="7" s="1"/>
  <c r="M268" i="7"/>
  <c r="R268" i="7" s="1"/>
  <c r="V269" i="7" s="1"/>
  <c r="P270" i="4"/>
  <c r="W274" i="4"/>
  <c r="U270" i="4"/>
  <c r="A267" i="7"/>
  <c r="X270" i="4"/>
  <c r="AA272" i="4"/>
  <c r="AK275" i="4" l="1"/>
  <c r="AL274" i="4"/>
  <c r="H273" i="7" s="1"/>
  <c r="AI272" i="4"/>
  <c r="AC272" i="4" s="1"/>
  <c r="AD272" i="4" s="1"/>
  <c r="I273" i="4"/>
  <c r="D274" i="4" s="1"/>
  <c r="K274" i="4"/>
  <c r="C272" i="7"/>
  <c r="R270" i="4"/>
  <c r="T270" i="4" s="1"/>
  <c r="N274" i="4" l="1"/>
  <c r="M274" i="4" s="1"/>
  <c r="B272" i="7"/>
  <c r="L272" i="7" s="1"/>
  <c r="J274" i="4"/>
  <c r="L278" i="4"/>
  <c r="B279" i="4"/>
  <c r="J278" i="7" s="1"/>
  <c r="E274" i="4"/>
  <c r="G271" i="7"/>
  <c r="AG273" i="4"/>
  <c r="AE272" i="4"/>
  <c r="S270" i="4"/>
  <c r="D269" i="7"/>
  <c r="W269" i="7" s="1"/>
  <c r="AB269" i="7" s="1"/>
  <c r="Y271" i="4"/>
  <c r="K272" i="7" l="1"/>
  <c r="Q272" i="7" s="1"/>
  <c r="U273" i="7" s="1"/>
  <c r="G274" i="4"/>
  <c r="H274" i="4" s="1"/>
  <c r="N269" i="7"/>
  <c r="S269" i="7" s="1"/>
  <c r="F271" i="7"/>
  <c r="O271" i="7" s="1"/>
  <c r="AJ273" i="4"/>
  <c r="AL275" i="4" s="1"/>
  <c r="Z273" i="4"/>
  <c r="AA273" i="4" s="1"/>
  <c r="AF273" i="4"/>
  <c r="AH277" i="4"/>
  <c r="X271" i="4"/>
  <c r="V271" i="4"/>
  <c r="E269" i="7"/>
  <c r="O271" i="4"/>
  <c r="C273" i="7" l="1"/>
  <c r="K275" i="4"/>
  <c r="I274" i="4"/>
  <c r="M269" i="7"/>
  <c r="R269" i="7" s="1"/>
  <c r="V270" i="7" s="1"/>
  <c r="W275" i="4"/>
  <c r="U271" i="4"/>
  <c r="A268" i="7"/>
  <c r="AK276" i="4"/>
  <c r="H274" i="7"/>
  <c r="AI273" i="4"/>
  <c r="AC273" i="4" s="1"/>
  <c r="P271" i="4"/>
  <c r="B273" i="7" l="1"/>
  <c r="N275" i="4"/>
  <c r="D275" i="4"/>
  <c r="L279" i="4"/>
  <c r="J275" i="4"/>
  <c r="R271" i="4"/>
  <c r="S271" i="4" s="1"/>
  <c r="V272" i="4" s="1"/>
  <c r="W276" i="4" s="1"/>
  <c r="AE273" i="4"/>
  <c r="AD273" i="4"/>
  <c r="E275" i="4" l="1"/>
  <c r="B280" i="4"/>
  <c r="J279" i="7" s="1"/>
  <c r="M275" i="4"/>
  <c r="K273" i="7"/>
  <c r="Q273" i="7" s="1"/>
  <c r="U274" i="7" s="1"/>
  <c r="L273" i="7"/>
  <c r="U272" i="4"/>
  <c r="E270" i="7"/>
  <c r="T271" i="4"/>
  <c r="O272" i="4" s="1"/>
  <c r="G272" i="7"/>
  <c r="AG274" i="4"/>
  <c r="Z274" i="4"/>
  <c r="F272" i="7"/>
  <c r="AJ274" i="4"/>
  <c r="AL276" i="4" s="1"/>
  <c r="G275" i="4" l="1"/>
  <c r="I275" i="4" s="1"/>
  <c r="O272" i="7"/>
  <c r="Y272" i="4"/>
  <c r="X272" i="4" s="1"/>
  <c r="D270" i="7"/>
  <c r="W270" i="7" s="1"/>
  <c r="AB270" i="7" s="1"/>
  <c r="AK277" i="4"/>
  <c r="AI274" i="4"/>
  <c r="H275" i="7"/>
  <c r="AH278" i="4"/>
  <c r="AF274" i="4"/>
  <c r="P272" i="4"/>
  <c r="H275" i="4" l="1"/>
  <c r="D276" i="4" s="1"/>
  <c r="B274" i="7"/>
  <c r="N276" i="4"/>
  <c r="M276" i="4" s="1"/>
  <c r="AA274" i="4"/>
  <c r="AC274" i="4" s="1"/>
  <c r="AE274" i="4" s="1"/>
  <c r="F273" i="7" s="1"/>
  <c r="M270" i="7"/>
  <c r="R270" i="7" s="1"/>
  <c r="V271" i="7" s="1"/>
  <c r="N270" i="7"/>
  <c r="S270" i="7" s="1"/>
  <c r="A269" i="7"/>
  <c r="R272" i="4"/>
  <c r="S272" i="4" s="1"/>
  <c r="K276" i="4" l="1"/>
  <c r="J276" i="4" s="1"/>
  <c r="C274" i="7"/>
  <c r="K274" i="7" s="1"/>
  <c r="Q274" i="7" s="1"/>
  <c r="U275" i="7" s="1"/>
  <c r="L274" i="7"/>
  <c r="E276" i="4"/>
  <c r="B281" i="4"/>
  <c r="J280" i="7" s="1"/>
  <c r="AD274" i="4"/>
  <c r="G273" i="7" s="1"/>
  <c r="O273" i="7" s="1"/>
  <c r="AJ275" i="4"/>
  <c r="E271" i="7"/>
  <c r="V273" i="4"/>
  <c r="T272" i="4"/>
  <c r="O273" i="4" s="1"/>
  <c r="AI275" i="4" l="1"/>
  <c r="AL277" i="4"/>
  <c r="H276" i="7" s="1"/>
  <c r="L280" i="4"/>
  <c r="G276" i="4"/>
  <c r="H276" i="4" s="1"/>
  <c r="C275" i="7" s="1"/>
  <c r="Z275" i="4"/>
  <c r="AG275" i="4"/>
  <c r="AF275" i="4" s="1"/>
  <c r="AK278" i="4"/>
  <c r="P273" i="4"/>
  <c r="W277" i="4"/>
  <c r="U273" i="4"/>
  <c r="D271" i="7"/>
  <c r="W271" i="7" s="1"/>
  <c r="AB271" i="7" s="1"/>
  <c r="Y273" i="4"/>
  <c r="K277" i="4" l="1"/>
  <c r="L281" i="4" s="1"/>
  <c r="I276" i="4"/>
  <c r="D277" i="4" s="1"/>
  <c r="AH279" i="4"/>
  <c r="N271" i="7"/>
  <c r="S271" i="7" s="1"/>
  <c r="M271" i="7"/>
  <c r="R271" i="7" s="1"/>
  <c r="V272" i="7" s="1"/>
  <c r="X273" i="4"/>
  <c r="AA275" i="4"/>
  <c r="AC275" i="4" s="1"/>
  <c r="AD275" i="4" s="1"/>
  <c r="A270" i="7"/>
  <c r="J277" i="4" l="1"/>
  <c r="N277" i="4"/>
  <c r="M277" i="4" s="1"/>
  <c r="B275" i="7"/>
  <c r="K275" i="7" s="1"/>
  <c r="Q275" i="7" s="1"/>
  <c r="U276" i="7" s="1"/>
  <c r="E277" i="4"/>
  <c r="B282" i="4"/>
  <c r="J281" i="7" s="1"/>
  <c r="R273" i="4"/>
  <c r="G274" i="7"/>
  <c r="AG276" i="4"/>
  <c r="AE275" i="4"/>
  <c r="G277" i="4" l="1"/>
  <c r="H277" i="4" s="1"/>
  <c r="C276" i="7" s="1"/>
  <c r="L275" i="7"/>
  <c r="Z276" i="4"/>
  <c r="F274" i="7"/>
  <c r="O274" i="7" s="1"/>
  <c r="AJ276" i="4"/>
  <c r="AL278" i="4" s="1"/>
  <c r="S273" i="4"/>
  <c r="T273" i="4"/>
  <c r="AH280" i="4"/>
  <c r="AF276" i="4"/>
  <c r="K278" i="4" l="1"/>
  <c r="J278" i="4" s="1"/>
  <c r="I277" i="4"/>
  <c r="D278" i="4" s="1"/>
  <c r="E272" i="7"/>
  <c r="O274" i="4"/>
  <c r="V274" i="4"/>
  <c r="D272" i="7"/>
  <c r="W272" i="7" s="1"/>
  <c r="AB272" i="7" s="1"/>
  <c r="Y274" i="4"/>
  <c r="AK279" i="4"/>
  <c r="H277" i="7"/>
  <c r="AI276" i="4"/>
  <c r="L282" i="4" l="1"/>
  <c r="B276" i="7"/>
  <c r="L276" i="7" s="1"/>
  <c r="N278" i="4"/>
  <c r="M278" i="4" s="1"/>
  <c r="E278" i="4"/>
  <c r="B283" i="4"/>
  <c r="J282" i="7" s="1"/>
  <c r="N272" i="7"/>
  <c r="S272" i="7" s="1"/>
  <c r="M272" i="7"/>
  <c r="R272" i="7" s="1"/>
  <c r="V273" i="7" s="1"/>
  <c r="A271" i="7"/>
  <c r="W278" i="4"/>
  <c r="U274" i="4"/>
  <c r="P274" i="4"/>
  <c r="X274" i="4"/>
  <c r="AA276" i="4"/>
  <c r="K276" i="7" l="1"/>
  <c r="Q276" i="7" s="1"/>
  <c r="U277" i="7" s="1"/>
  <c r="G278" i="4"/>
  <c r="I278" i="4" s="1"/>
  <c r="B277" i="7" s="1"/>
  <c r="L277" i="7" s="1"/>
  <c r="R274" i="4"/>
  <c r="T274" i="4" s="1"/>
  <c r="AC276" i="4"/>
  <c r="AD276" i="4" s="1"/>
  <c r="H278" i="4" l="1"/>
  <c r="D279" i="4" s="1"/>
  <c r="N279" i="4"/>
  <c r="M279" i="4" s="1"/>
  <c r="S274" i="4"/>
  <c r="E273" i="7" s="1"/>
  <c r="G275" i="7"/>
  <c r="AG277" i="4"/>
  <c r="AE276" i="4"/>
  <c r="D273" i="7"/>
  <c r="W273" i="7" s="1"/>
  <c r="AB273" i="7" s="1"/>
  <c r="Y275" i="4"/>
  <c r="K279" i="4" l="1"/>
  <c r="L283" i="4" s="1"/>
  <c r="C277" i="7"/>
  <c r="K277" i="7" s="1"/>
  <c r="Q277" i="7" s="1"/>
  <c r="U278" i="7" s="1"/>
  <c r="E279" i="4"/>
  <c r="B284" i="4"/>
  <c r="J283" i="7" s="1"/>
  <c r="N273" i="7"/>
  <c r="S273" i="7" s="1"/>
  <c r="M273" i="7"/>
  <c r="R273" i="7" s="1"/>
  <c r="V274" i="7" s="1"/>
  <c r="V275" i="4"/>
  <c r="U275" i="4" s="1"/>
  <c r="O275" i="4"/>
  <c r="P275" i="4" s="1"/>
  <c r="AF277" i="4"/>
  <c r="AH281" i="4"/>
  <c r="X275" i="4"/>
  <c r="F275" i="7"/>
  <c r="O275" i="7" s="1"/>
  <c r="AJ277" i="4"/>
  <c r="AL279" i="4" s="1"/>
  <c r="Z277" i="4"/>
  <c r="A272" i="7"/>
  <c r="J279" i="4" l="1"/>
  <c r="G279" i="4" s="1"/>
  <c r="I279" i="4" s="1"/>
  <c r="W279" i="4"/>
  <c r="AK280" i="4"/>
  <c r="AI277" i="4"/>
  <c r="H278" i="7"/>
  <c r="AA277" i="4"/>
  <c r="R275" i="4"/>
  <c r="T275" i="4" s="1"/>
  <c r="H279" i="4" l="1"/>
  <c r="B278" i="7"/>
  <c r="N280" i="4"/>
  <c r="M280" i="4" s="1"/>
  <c r="AC277" i="4"/>
  <c r="AD277" i="4" s="1"/>
  <c r="G276" i="7" s="1"/>
  <c r="S275" i="4"/>
  <c r="V276" i="4" s="1"/>
  <c r="Y276" i="4"/>
  <c r="D274" i="7"/>
  <c r="W274" i="7" s="1"/>
  <c r="AB274" i="7" s="1"/>
  <c r="L278" i="7" l="1"/>
  <c r="D280" i="4"/>
  <c r="C278" i="7"/>
  <c r="K278" i="7" s="1"/>
  <c r="Q278" i="7" s="1"/>
  <c r="U279" i="7" s="1"/>
  <c r="K280" i="4"/>
  <c r="N274" i="7"/>
  <c r="S274" i="7" s="1"/>
  <c r="AE277" i="4"/>
  <c r="Z278" i="4" s="1"/>
  <c r="AA278" i="4" s="1"/>
  <c r="AG278" i="4"/>
  <c r="AF278" i="4" s="1"/>
  <c r="O276" i="4"/>
  <c r="E274" i="7"/>
  <c r="A273" i="7" s="1"/>
  <c r="W280" i="4"/>
  <c r="U276" i="4"/>
  <c r="X276" i="4"/>
  <c r="B285" i="4" l="1"/>
  <c r="J284" i="7" s="1"/>
  <c r="E280" i="4"/>
  <c r="J280" i="4"/>
  <c r="L284" i="4"/>
  <c r="M274" i="7"/>
  <c r="R274" i="7" s="1"/>
  <c r="V275" i="7" s="1"/>
  <c r="F276" i="7"/>
  <c r="O276" i="7" s="1"/>
  <c r="AJ278" i="4"/>
  <c r="AH282" i="4"/>
  <c r="P276" i="4"/>
  <c r="R276" i="4" s="1"/>
  <c r="S276" i="4" s="1"/>
  <c r="AI278" i="4" l="1"/>
  <c r="AC278" i="4" s="1"/>
  <c r="AE278" i="4" s="1"/>
  <c r="AL280" i="4"/>
  <c r="H279" i="7" s="1"/>
  <c r="G280" i="4"/>
  <c r="I280" i="4" s="1"/>
  <c r="B279" i="7" s="1"/>
  <c r="L279" i="7" s="1"/>
  <c r="AK281" i="4"/>
  <c r="T276" i="4"/>
  <c r="Y277" i="4" s="1"/>
  <c r="E275" i="7"/>
  <c r="V277" i="4"/>
  <c r="AD278" i="4" l="1"/>
  <c r="G277" i="7" s="1"/>
  <c r="H280" i="4"/>
  <c r="K281" i="4" s="1"/>
  <c r="N281" i="4"/>
  <c r="M281" i="4" s="1"/>
  <c r="O277" i="4"/>
  <c r="P277" i="4" s="1"/>
  <c r="D275" i="7"/>
  <c r="W275" i="7" s="1"/>
  <c r="AB275" i="7" s="1"/>
  <c r="U277" i="4"/>
  <c r="W281" i="4"/>
  <c r="F277" i="7"/>
  <c r="AJ279" i="4"/>
  <c r="AL281" i="4" s="1"/>
  <c r="X277" i="4"/>
  <c r="Z279" i="4" l="1"/>
  <c r="AA279" i="4" s="1"/>
  <c r="AG279" i="4"/>
  <c r="AH283" i="4" s="1"/>
  <c r="C279" i="7"/>
  <c r="K279" i="7" s="1"/>
  <c r="Q279" i="7" s="1"/>
  <c r="U280" i="7" s="1"/>
  <c r="D281" i="4"/>
  <c r="B286" i="4" s="1"/>
  <c r="J285" i="7" s="1"/>
  <c r="L285" i="4"/>
  <c r="J281" i="4"/>
  <c r="N275" i="7"/>
  <c r="S275" i="7" s="1"/>
  <c r="M275" i="7"/>
  <c r="R275" i="7" s="1"/>
  <c r="V276" i="7" s="1"/>
  <c r="O277" i="7"/>
  <c r="A274" i="7"/>
  <c r="AI279" i="4"/>
  <c r="AK282" i="4"/>
  <c r="H280" i="7"/>
  <c r="AF279" i="4"/>
  <c r="R277" i="4"/>
  <c r="S277" i="4" s="1"/>
  <c r="E281" i="4" l="1"/>
  <c r="G281" i="4" s="1"/>
  <c r="I281" i="4" s="1"/>
  <c r="AC279" i="4"/>
  <c r="AE279" i="4" s="1"/>
  <c r="F278" i="7" s="1"/>
  <c r="E276" i="7"/>
  <c r="V278" i="4"/>
  <c r="T277" i="4"/>
  <c r="H281" i="4" l="1"/>
  <c r="B280" i="7"/>
  <c r="N282" i="4"/>
  <c r="M282" i="4" s="1"/>
  <c r="AD279" i="4"/>
  <c r="G278" i="7" s="1"/>
  <c r="O278" i="7" s="1"/>
  <c r="AJ280" i="4"/>
  <c r="W282" i="4"/>
  <c r="U278" i="4"/>
  <c r="D276" i="7"/>
  <c r="W276" i="7" s="1"/>
  <c r="AB276" i="7" s="1"/>
  <c r="Y278" i="4"/>
  <c r="O278" i="4"/>
  <c r="AL282" i="4" l="1"/>
  <c r="H281" i="7" s="1"/>
  <c r="L280" i="7"/>
  <c r="C280" i="7"/>
  <c r="K280" i="7" s="1"/>
  <c r="Q280" i="7" s="1"/>
  <c r="U281" i="7" s="1"/>
  <c r="K282" i="4"/>
  <c r="D282" i="4"/>
  <c r="AG280" i="4"/>
  <c r="AF280" i="4" s="1"/>
  <c r="N276" i="7"/>
  <c r="S276" i="7" s="1"/>
  <c r="M276" i="7"/>
  <c r="R276" i="7" s="1"/>
  <c r="V277" i="7" s="1"/>
  <c r="Z280" i="4"/>
  <c r="AA280" i="4" s="1"/>
  <c r="AK283" i="4"/>
  <c r="AI280" i="4"/>
  <c r="X278" i="4"/>
  <c r="A275" i="7"/>
  <c r="P278" i="4"/>
  <c r="E282" i="4" l="1"/>
  <c r="B287" i="4"/>
  <c r="J286" i="7" s="1"/>
  <c r="J282" i="4"/>
  <c r="L286" i="4"/>
  <c r="AH284" i="4"/>
  <c r="AC280" i="4"/>
  <c r="AE280" i="4" s="1"/>
  <c r="R278" i="4"/>
  <c r="T278" i="4" s="1"/>
  <c r="G282" i="4" l="1"/>
  <c r="I282" i="4" s="1"/>
  <c r="D277" i="7"/>
  <c r="W277" i="7" s="1"/>
  <c r="AB277" i="7" s="1"/>
  <c r="Y279" i="4"/>
  <c r="F279" i="7"/>
  <c r="AJ281" i="4"/>
  <c r="AL283" i="4" s="1"/>
  <c r="S278" i="4"/>
  <c r="AD280" i="4"/>
  <c r="H282" i="4" l="1"/>
  <c r="B281" i="7"/>
  <c r="N283" i="4"/>
  <c r="M283" i="4" s="1"/>
  <c r="N277" i="7"/>
  <c r="S277" i="7" s="1"/>
  <c r="AI281" i="4"/>
  <c r="AK284" i="4"/>
  <c r="H282" i="7"/>
  <c r="E277" i="7"/>
  <c r="M277" i="7" s="1"/>
  <c r="V279" i="4"/>
  <c r="O279" i="4"/>
  <c r="X279" i="4"/>
  <c r="Z281" i="4"/>
  <c r="AA281" i="4" s="1"/>
  <c r="G279" i="7"/>
  <c r="O279" i="7" s="1"/>
  <c r="AG281" i="4"/>
  <c r="A276" i="7" l="1"/>
  <c r="L281" i="7"/>
  <c r="C281" i="7"/>
  <c r="K281" i="7" s="1"/>
  <c r="Q281" i="7" s="1"/>
  <c r="U282" i="7" s="1"/>
  <c r="D283" i="4"/>
  <c r="K283" i="4"/>
  <c r="R277" i="7"/>
  <c r="V278" i="7" s="1"/>
  <c r="AF281" i="4"/>
  <c r="AC281" i="4" s="1"/>
  <c r="AE281" i="4" s="1"/>
  <c r="AH285" i="4"/>
  <c r="W283" i="4"/>
  <c r="U279" i="4"/>
  <c r="P279" i="4"/>
  <c r="B288" i="4" l="1"/>
  <c r="J287" i="7" s="1"/>
  <c r="E283" i="4"/>
  <c r="J283" i="4"/>
  <c r="L287" i="4"/>
  <c r="R279" i="4"/>
  <c r="T279" i="4" s="1"/>
  <c r="F280" i="7"/>
  <c r="AJ282" i="4"/>
  <c r="AL284" i="4" s="1"/>
  <c r="AD281" i="4"/>
  <c r="G283" i="4" l="1"/>
  <c r="H283" i="4" s="1"/>
  <c r="S279" i="4"/>
  <c r="V280" i="4" s="1"/>
  <c r="Y280" i="4"/>
  <c r="D278" i="7"/>
  <c r="W278" i="7" s="1"/>
  <c r="AB278" i="7" s="1"/>
  <c r="G280" i="7"/>
  <c r="O280" i="7" s="1"/>
  <c r="Z282" i="4"/>
  <c r="AG282" i="4"/>
  <c r="AI282" i="4"/>
  <c r="H283" i="7"/>
  <c r="AK285" i="4"/>
  <c r="I283" i="4" l="1"/>
  <c r="D284" i="4" s="1"/>
  <c r="C282" i="7"/>
  <c r="K284" i="4"/>
  <c r="N278" i="7"/>
  <c r="S278" i="7" s="1"/>
  <c r="O280" i="4"/>
  <c r="P280" i="4" s="1"/>
  <c r="E278" i="7"/>
  <c r="M278" i="7" s="1"/>
  <c r="AH286" i="4"/>
  <c r="AF282" i="4"/>
  <c r="W284" i="4"/>
  <c r="U280" i="4"/>
  <c r="X280" i="4"/>
  <c r="AA282" i="4"/>
  <c r="L288" i="4" l="1"/>
  <c r="J284" i="4"/>
  <c r="E284" i="4"/>
  <c r="B289" i="4"/>
  <c r="J288" i="7" s="1"/>
  <c r="N284" i="4"/>
  <c r="B282" i="7"/>
  <c r="A277" i="7"/>
  <c r="R278" i="7"/>
  <c r="V279" i="7" s="1"/>
  <c r="AC282" i="4"/>
  <c r="AD282" i="4" s="1"/>
  <c r="AG283" i="4" s="1"/>
  <c r="AH287" i="4" s="1"/>
  <c r="R280" i="4"/>
  <c r="S280" i="4" s="1"/>
  <c r="K282" i="7" l="1"/>
  <c r="Q282" i="7" s="1"/>
  <c r="U283" i="7" s="1"/>
  <c r="L282" i="7"/>
  <c r="M284" i="4"/>
  <c r="G284" i="4" s="1"/>
  <c r="I284" i="4" s="1"/>
  <c r="AE282" i="4"/>
  <c r="Z283" i="4" s="1"/>
  <c r="G281" i="7"/>
  <c r="AF283" i="4"/>
  <c r="T280" i="4"/>
  <c r="E279" i="7"/>
  <c r="V281" i="4"/>
  <c r="B283" i="7" l="1"/>
  <c r="L283" i="7" s="1"/>
  <c r="N285" i="4"/>
  <c r="M285" i="4" s="1"/>
  <c r="H284" i="4"/>
  <c r="AJ283" i="4"/>
  <c r="F281" i="7"/>
  <c r="O281" i="7" s="1"/>
  <c r="W285" i="4"/>
  <c r="U281" i="4"/>
  <c r="D279" i="7"/>
  <c r="W279" i="7" s="1"/>
  <c r="AB279" i="7" s="1"/>
  <c r="Y281" i="4"/>
  <c r="O281" i="4"/>
  <c r="AI283" i="4" l="1"/>
  <c r="AL285" i="4"/>
  <c r="H284" i="7" s="1"/>
  <c r="C283" i="7"/>
  <c r="K283" i="7" s="1"/>
  <c r="Q283" i="7" s="1"/>
  <c r="U284" i="7" s="1"/>
  <c r="K285" i="4"/>
  <c r="D285" i="4"/>
  <c r="AK286" i="4"/>
  <c r="N279" i="7"/>
  <c r="S279" i="7" s="1"/>
  <c r="M279" i="7"/>
  <c r="R279" i="7" s="1"/>
  <c r="V280" i="7" s="1"/>
  <c r="X281" i="4"/>
  <c r="AA283" i="4"/>
  <c r="P281" i="4"/>
  <c r="A278" i="7"/>
  <c r="E285" i="4" l="1"/>
  <c r="B290" i="4"/>
  <c r="J289" i="7" s="1"/>
  <c r="L289" i="4"/>
  <c r="J285" i="4"/>
  <c r="R281" i="4"/>
  <c r="T281" i="4" s="1"/>
  <c r="AC283" i="4"/>
  <c r="AE283" i="4" s="1"/>
  <c r="G285" i="4" l="1"/>
  <c r="H285" i="4" s="1"/>
  <c r="K286" i="4" s="1"/>
  <c r="AD283" i="4"/>
  <c r="AG284" i="4" s="1"/>
  <c r="D280" i="7"/>
  <c r="W280" i="7" s="1"/>
  <c r="AB280" i="7" s="1"/>
  <c r="Y282" i="4"/>
  <c r="F282" i="7"/>
  <c r="AJ284" i="4"/>
  <c r="AL286" i="4" s="1"/>
  <c r="S281" i="4"/>
  <c r="C284" i="7" l="1"/>
  <c r="I285" i="4"/>
  <c r="B284" i="7" s="1"/>
  <c r="L290" i="4"/>
  <c r="J286" i="4"/>
  <c r="N280" i="7"/>
  <c r="S280" i="7" s="1"/>
  <c r="Z284" i="4"/>
  <c r="AA284" i="4" s="1"/>
  <c r="G282" i="7"/>
  <c r="O282" i="7" s="1"/>
  <c r="AK287" i="4"/>
  <c r="H285" i="7"/>
  <c r="AI284" i="4"/>
  <c r="AF284" i="4"/>
  <c r="AH288" i="4"/>
  <c r="O282" i="4"/>
  <c r="E280" i="7"/>
  <c r="A279" i="7" s="1"/>
  <c r="V282" i="4"/>
  <c r="X282" i="4"/>
  <c r="N286" i="4" l="1"/>
  <c r="M286" i="4" s="1"/>
  <c r="D286" i="4"/>
  <c r="E286" i="4" s="1"/>
  <c r="K284" i="7"/>
  <c r="Q284" i="7" s="1"/>
  <c r="U285" i="7" s="1"/>
  <c r="L284" i="7"/>
  <c r="M280" i="7"/>
  <c r="R280" i="7" s="1"/>
  <c r="V281" i="7" s="1"/>
  <c r="U282" i="4"/>
  <c r="W286" i="4"/>
  <c r="AC284" i="4"/>
  <c r="AD284" i="4" s="1"/>
  <c r="P282" i="4"/>
  <c r="B291" i="4" l="1"/>
  <c r="J290" i="7" s="1"/>
  <c r="G286" i="4"/>
  <c r="H286" i="4" s="1"/>
  <c r="AE284" i="4"/>
  <c r="G283" i="7"/>
  <c r="AG285" i="4"/>
  <c r="R282" i="4"/>
  <c r="S282" i="4" s="1"/>
  <c r="C285" i="7" l="1"/>
  <c r="K287" i="4"/>
  <c r="I286" i="4"/>
  <c r="T282" i="4"/>
  <c r="Z285" i="4"/>
  <c r="F283" i="7"/>
  <c r="O283" i="7" s="1"/>
  <c r="AJ285" i="4"/>
  <c r="AL287" i="4" s="1"/>
  <c r="AF285" i="4"/>
  <c r="AH289" i="4"/>
  <c r="E281" i="7"/>
  <c r="V283" i="4"/>
  <c r="D287" i="4" l="1"/>
  <c r="N287" i="4"/>
  <c r="M287" i="4" s="1"/>
  <c r="B285" i="7"/>
  <c r="J287" i="4"/>
  <c r="L291" i="4"/>
  <c r="H286" i="7"/>
  <c r="AI285" i="4"/>
  <c r="AK288" i="4"/>
  <c r="W287" i="4"/>
  <c r="U283" i="4"/>
  <c r="O283" i="4"/>
  <c r="D281" i="7"/>
  <c r="W281" i="7" s="1"/>
  <c r="AB281" i="7" s="1"/>
  <c r="Y283" i="4"/>
  <c r="L285" i="7" l="1"/>
  <c r="K285" i="7"/>
  <c r="Q285" i="7" s="1"/>
  <c r="U286" i="7" s="1"/>
  <c r="B292" i="4"/>
  <c r="J291" i="7" s="1"/>
  <c r="E287" i="4"/>
  <c r="N281" i="7"/>
  <c r="S281" i="7" s="1"/>
  <c r="M281" i="7"/>
  <c r="R281" i="7" s="1"/>
  <c r="V282" i="7" s="1"/>
  <c r="X283" i="4"/>
  <c r="AA285" i="4"/>
  <c r="AC285" i="4" s="1"/>
  <c r="AE285" i="4" s="1"/>
  <c r="A280" i="7"/>
  <c r="P283" i="4"/>
  <c r="G287" i="4" l="1"/>
  <c r="I287" i="4" s="1"/>
  <c r="AD285" i="4"/>
  <c r="F284" i="7"/>
  <c r="AJ286" i="4"/>
  <c r="AL288" i="4" s="1"/>
  <c r="R283" i="4"/>
  <c r="T283" i="4" s="1"/>
  <c r="N288" i="4" l="1"/>
  <c r="M288" i="4" s="1"/>
  <c r="B286" i="7"/>
  <c r="H287" i="4"/>
  <c r="AG286" i="4"/>
  <c r="G284" i="7"/>
  <c r="O284" i="7" s="1"/>
  <c r="Z286" i="4"/>
  <c r="D282" i="7"/>
  <c r="W282" i="7" s="1"/>
  <c r="AB282" i="7" s="1"/>
  <c r="Y284" i="4"/>
  <c r="AI286" i="4"/>
  <c r="H287" i="7"/>
  <c r="AK289" i="4"/>
  <c r="S283" i="4"/>
  <c r="D288" i="4" l="1"/>
  <c r="K288" i="4"/>
  <c r="C286" i="7"/>
  <c r="K286" i="7" s="1"/>
  <c r="Q286" i="7" s="1"/>
  <c r="U287" i="7" s="1"/>
  <c r="L286" i="7"/>
  <c r="N282" i="7"/>
  <c r="S282" i="7" s="1"/>
  <c r="AH290" i="4"/>
  <c r="AF286" i="4"/>
  <c r="E282" i="7"/>
  <c r="M282" i="7" s="1"/>
  <c r="V284" i="4"/>
  <c r="O284" i="4"/>
  <c r="X284" i="4"/>
  <c r="AA286" i="4"/>
  <c r="J288" i="4" l="1"/>
  <c r="L292" i="4"/>
  <c r="B293" i="4"/>
  <c r="J292" i="7" s="1"/>
  <c r="E288" i="4"/>
  <c r="R282" i="7"/>
  <c r="V283" i="7" s="1"/>
  <c r="A281" i="7"/>
  <c r="W288" i="4"/>
  <c r="U284" i="4"/>
  <c r="P284" i="4"/>
  <c r="AC286" i="4"/>
  <c r="AE286" i="4" s="1"/>
  <c r="G288" i="4" l="1"/>
  <c r="I288" i="4" s="1"/>
  <c r="F285" i="7"/>
  <c r="AJ287" i="4"/>
  <c r="AL289" i="4" s="1"/>
  <c r="R284" i="4"/>
  <c r="S284" i="4" s="1"/>
  <c r="AD286" i="4"/>
  <c r="H288" i="4" l="1"/>
  <c r="K289" i="4" s="1"/>
  <c r="N289" i="4"/>
  <c r="M289" i="4" s="1"/>
  <c r="B287" i="7"/>
  <c r="G285" i="7"/>
  <c r="O285" i="7" s="1"/>
  <c r="AG287" i="4"/>
  <c r="Z287" i="4"/>
  <c r="T284" i="4"/>
  <c r="H288" i="7"/>
  <c r="AI287" i="4"/>
  <c r="AK290" i="4"/>
  <c r="E283" i="7"/>
  <c r="V285" i="4"/>
  <c r="C287" i="7" l="1"/>
  <c r="K287" i="7" s="1"/>
  <c r="Q287" i="7" s="1"/>
  <c r="U288" i="7" s="1"/>
  <c r="D289" i="4"/>
  <c r="E289" i="4" s="1"/>
  <c r="L287" i="7"/>
  <c r="L293" i="4"/>
  <c r="J289" i="4"/>
  <c r="AF287" i="4"/>
  <c r="AH291" i="4"/>
  <c r="O285" i="4"/>
  <c r="D283" i="7"/>
  <c r="W283" i="7" s="1"/>
  <c r="AB283" i="7" s="1"/>
  <c r="Y285" i="4"/>
  <c r="U285" i="4"/>
  <c r="W289" i="4"/>
  <c r="B294" i="4" l="1"/>
  <c r="J293" i="7" s="1"/>
  <c r="G289" i="4"/>
  <c r="I289" i="4" s="1"/>
  <c r="B288" i="7" s="1"/>
  <c r="L288" i="7" s="1"/>
  <c r="N283" i="7"/>
  <c r="S283" i="7" s="1"/>
  <c r="M283" i="7"/>
  <c r="R283" i="7" s="1"/>
  <c r="V284" i="7" s="1"/>
  <c r="P285" i="4"/>
  <c r="A282" i="7"/>
  <c r="X285" i="4"/>
  <c r="AA287" i="4"/>
  <c r="N290" i="4" l="1"/>
  <c r="M290" i="4" s="1"/>
  <c r="H289" i="4"/>
  <c r="D290" i="4" s="1"/>
  <c r="R285" i="4"/>
  <c r="T285" i="4" s="1"/>
  <c r="AC287" i="4"/>
  <c r="AE287" i="4" s="1"/>
  <c r="C288" i="7" l="1"/>
  <c r="K288" i="7" s="1"/>
  <c r="Q288" i="7" s="1"/>
  <c r="U289" i="7" s="1"/>
  <c r="K290" i="4"/>
  <c r="J290" i="4" s="1"/>
  <c r="E290" i="4"/>
  <c r="B295" i="4"/>
  <c r="J294" i="7" s="1"/>
  <c r="F286" i="7"/>
  <c r="AJ288" i="4"/>
  <c r="AL290" i="4" s="1"/>
  <c r="S285" i="4"/>
  <c r="D284" i="7"/>
  <c r="W284" i="7" s="1"/>
  <c r="AB284" i="7" s="1"/>
  <c r="Y286" i="4"/>
  <c r="AD287" i="4"/>
  <c r="L294" i="4" l="1"/>
  <c r="G290" i="4"/>
  <c r="I290" i="4" s="1"/>
  <c r="B289" i="7" s="1"/>
  <c r="L289" i="7" s="1"/>
  <c r="N284" i="7"/>
  <c r="S284" i="7" s="1"/>
  <c r="O286" i="4"/>
  <c r="E284" i="7"/>
  <c r="M284" i="7" s="1"/>
  <c r="V286" i="4"/>
  <c r="G286" i="7"/>
  <c r="O286" i="7" s="1"/>
  <c r="Z288" i="4"/>
  <c r="AG288" i="4"/>
  <c r="H289" i="7"/>
  <c r="AI288" i="4"/>
  <c r="AK291" i="4"/>
  <c r="X286" i="4"/>
  <c r="N291" i="4" l="1"/>
  <c r="M291" i="4" s="1"/>
  <c r="H290" i="4"/>
  <c r="R284" i="7"/>
  <c r="V285" i="7" s="1"/>
  <c r="A283" i="7"/>
  <c r="AA288" i="4"/>
  <c r="P286" i="4"/>
  <c r="U286" i="4"/>
  <c r="W290" i="4"/>
  <c r="AF288" i="4"/>
  <c r="AH292" i="4"/>
  <c r="D291" i="4" l="1"/>
  <c r="K291" i="4"/>
  <c r="C289" i="7"/>
  <c r="K289" i="7" s="1"/>
  <c r="Q289" i="7" s="1"/>
  <c r="U290" i="7" s="1"/>
  <c r="R286" i="4"/>
  <c r="S286" i="4" s="1"/>
  <c r="E285" i="7" s="1"/>
  <c r="AC288" i="4"/>
  <c r="AE288" i="4" s="1"/>
  <c r="F287" i="7" s="1"/>
  <c r="E291" i="4" l="1"/>
  <c r="B296" i="4"/>
  <c r="J295" i="7" s="1"/>
  <c r="J291" i="4"/>
  <c r="L295" i="4"/>
  <c r="V287" i="4"/>
  <c r="U287" i="4" s="1"/>
  <c r="T286" i="4"/>
  <c r="O287" i="4" s="1"/>
  <c r="P287" i="4" s="1"/>
  <c r="AD288" i="4"/>
  <c r="Z289" i="4" s="1"/>
  <c r="AJ289" i="4"/>
  <c r="AK292" i="4" l="1"/>
  <c r="AL291" i="4"/>
  <c r="H290" i="7" s="1"/>
  <c r="G291" i="4"/>
  <c r="H291" i="4" s="1"/>
  <c r="Y287" i="4"/>
  <c r="X287" i="4" s="1"/>
  <c r="D285" i="7"/>
  <c r="W291" i="4"/>
  <c r="AI289" i="4"/>
  <c r="G287" i="7"/>
  <c r="O287" i="7" s="1"/>
  <c r="AG289" i="4"/>
  <c r="AH293" i="4" s="1"/>
  <c r="A284" i="7" l="1"/>
  <c r="W285" i="7"/>
  <c r="AB285" i="7" s="1"/>
  <c r="I291" i="4"/>
  <c r="D292" i="4" s="1"/>
  <c r="C290" i="7"/>
  <c r="K292" i="4"/>
  <c r="AA289" i="4"/>
  <c r="N285" i="7"/>
  <c r="S285" i="7" s="1"/>
  <c r="M285" i="7"/>
  <c r="R285" i="7" s="1"/>
  <c r="V286" i="7" s="1"/>
  <c r="R287" i="4"/>
  <c r="S287" i="4" s="1"/>
  <c r="E286" i="7" s="1"/>
  <c r="AF289" i="4"/>
  <c r="E292" i="4" l="1"/>
  <c r="B297" i="4"/>
  <c r="J296" i="7" s="1"/>
  <c r="B290" i="7"/>
  <c r="K290" i="7" s="1"/>
  <c r="Q290" i="7" s="1"/>
  <c r="U291" i="7" s="1"/>
  <c r="N292" i="4"/>
  <c r="M292" i="4" s="1"/>
  <c r="J292" i="4"/>
  <c r="L296" i="4"/>
  <c r="AC289" i="4"/>
  <c r="AD289" i="4" s="1"/>
  <c r="G288" i="7" s="1"/>
  <c r="T287" i="4"/>
  <c r="Y288" i="4" s="1"/>
  <c r="V288" i="4"/>
  <c r="U288" i="4" s="1"/>
  <c r="L290" i="7" l="1"/>
  <c r="G292" i="4"/>
  <c r="H292" i="4" s="1"/>
  <c r="C291" i="7" s="1"/>
  <c r="AE289" i="4"/>
  <c r="AJ290" i="4" s="1"/>
  <c r="D286" i="7"/>
  <c r="O288" i="4"/>
  <c r="P288" i="4" s="1"/>
  <c r="W292" i="4"/>
  <c r="AG290" i="4"/>
  <c r="AF290" i="4" s="1"/>
  <c r="X288" i="4"/>
  <c r="M286" i="7" l="1"/>
  <c r="R286" i="7" s="1"/>
  <c r="V287" i="7" s="1"/>
  <c r="W286" i="7"/>
  <c r="AB286" i="7" s="1"/>
  <c r="AK293" i="4"/>
  <c r="AL292" i="4"/>
  <c r="H291" i="7" s="1"/>
  <c r="AI290" i="4"/>
  <c r="K293" i="4"/>
  <c r="J293" i="4" s="1"/>
  <c r="I292" i="4"/>
  <c r="N293" i="4" s="1"/>
  <c r="M293" i="4" s="1"/>
  <c r="A285" i="7"/>
  <c r="F288" i="7"/>
  <c r="O288" i="7" s="1"/>
  <c r="Z290" i="4"/>
  <c r="AA290" i="4" s="1"/>
  <c r="N286" i="7"/>
  <c r="S286" i="7" s="1"/>
  <c r="AH294" i="4"/>
  <c r="R288" i="4"/>
  <c r="T288" i="4" s="1"/>
  <c r="AC290" i="4" l="1"/>
  <c r="AE290" i="4" s="1"/>
  <c r="F289" i="7" s="1"/>
  <c r="L297" i="4"/>
  <c r="D293" i="4"/>
  <c r="B291" i="7"/>
  <c r="L291" i="7" s="1"/>
  <c r="D287" i="7"/>
  <c r="W287" i="7" s="1"/>
  <c r="AB287" i="7" s="1"/>
  <c r="Y289" i="4"/>
  <c r="S288" i="4"/>
  <c r="E293" i="4" l="1"/>
  <c r="G293" i="4" s="1"/>
  <c r="I293" i="4" s="1"/>
  <c r="B292" i="7" s="1"/>
  <c r="L292" i="7" s="1"/>
  <c r="B298" i="4"/>
  <c r="J297" i="7" s="1"/>
  <c r="AD290" i="4"/>
  <c r="Z291" i="4" s="1"/>
  <c r="AA291" i="4" s="1"/>
  <c r="AJ291" i="4"/>
  <c r="K291" i="7"/>
  <c r="Q291" i="7" s="1"/>
  <c r="U292" i="7" s="1"/>
  <c r="N287" i="7"/>
  <c r="S287" i="7" s="1"/>
  <c r="E287" i="7"/>
  <c r="V289" i="4"/>
  <c r="O289" i="4"/>
  <c r="X289" i="4"/>
  <c r="N294" i="4" l="1"/>
  <c r="M294" i="4" s="1"/>
  <c r="H293" i="4"/>
  <c r="K294" i="4" s="1"/>
  <c r="L298" i="4" s="1"/>
  <c r="AK294" i="4"/>
  <c r="AL293" i="4"/>
  <c r="H292" i="7" s="1"/>
  <c r="AG291" i="4"/>
  <c r="AF291" i="4" s="1"/>
  <c r="AI291" i="4"/>
  <c r="G289" i="7"/>
  <c r="O289" i="7" s="1"/>
  <c r="M287" i="7"/>
  <c r="R287" i="7" s="1"/>
  <c r="V288" i="7" s="1"/>
  <c r="A286" i="7"/>
  <c r="P289" i="4"/>
  <c r="U289" i="4"/>
  <c r="W293" i="4"/>
  <c r="AH295" i="4" l="1"/>
  <c r="J294" i="4"/>
  <c r="C292" i="7"/>
  <c r="K292" i="7" s="1"/>
  <c r="D294" i="4"/>
  <c r="E294" i="4" s="1"/>
  <c r="AC291" i="4"/>
  <c r="AE291" i="4" s="1"/>
  <c r="F290" i="7" s="1"/>
  <c r="R289" i="4"/>
  <c r="S289" i="4" s="1"/>
  <c r="V290" i="4" s="1"/>
  <c r="B299" i="4" l="1"/>
  <c r="J298" i="7" s="1"/>
  <c r="G294" i="4"/>
  <c r="H294" i="4" s="1"/>
  <c r="K295" i="4" s="1"/>
  <c r="AJ292" i="4"/>
  <c r="AL294" i="4" s="1"/>
  <c r="H293" i="7" s="1"/>
  <c r="AD291" i="4"/>
  <c r="G290" i="7" s="1"/>
  <c r="O290" i="7" s="1"/>
  <c r="Q292" i="7"/>
  <c r="U293" i="7" s="1"/>
  <c r="E288" i="7"/>
  <c r="T289" i="4"/>
  <c r="O290" i="4" s="1"/>
  <c r="W294" i="4"/>
  <c r="U290" i="4"/>
  <c r="C293" i="7" l="1"/>
  <c r="I294" i="4"/>
  <c r="N295" i="4" s="1"/>
  <c r="M295" i="4" s="1"/>
  <c r="AI292" i="4"/>
  <c r="AK295" i="4"/>
  <c r="AG292" i="4"/>
  <c r="AF292" i="4" s="1"/>
  <c r="Z292" i="4"/>
  <c r="Y290" i="4"/>
  <c r="X290" i="4" s="1"/>
  <c r="D288" i="7"/>
  <c r="W288" i="7" s="1"/>
  <c r="AB288" i="7" s="1"/>
  <c r="P290" i="4"/>
  <c r="L299" i="4"/>
  <c r="J295" i="4"/>
  <c r="D295" i="4" l="1"/>
  <c r="E295" i="4" s="1"/>
  <c r="G295" i="4" s="1"/>
  <c r="H295" i="4" s="1"/>
  <c r="B293" i="7"/>
  <c r="L293" i="7" s="1"/>
  <c r="AH296" i="4"/>
  <c r="N288" i="7"/>
  <c r="S288" i="7" s="1"/>
  <c r="M288" i="7"/>
  <c r="R288" i="7" s="1"/>
  <c r="V289" i="7" s="1"/>
  <c r="A287" i="7"/>
  <c r="AA292" i="4"/>
  <c r="AC292" i="4" s="1"/>
  <c r="AD292" i="4" s="1"/>
  <c r="R290" i="4"/>
  <c r="T290" i="4" s="1"/>
  <c r="Y291" i="4" s="1"/>
  <c r="B300" i="4" l="1"/>
  <c r="J299" i="7" s="1"/>
  <c r="K293" i="7"/>
  <c r="Q293" i="7" s="1"/>
  <c r="U294" i="7" s="1"/>
  <c r="S290" i="4"/>
  <c r="V291" i="4" s="1"/>
  <c r="D289" i="7"/>
  <c r="W289" i="7" s="1"/>
  <c r="AB289" i="7" s="1"/>
  <c r="I295" i="4"/>
  <c r="N296" i="4" s="1"/>
  <c r="AG293" i="4"/>
  <c r="G291" i="7"/>
  <c r="AE292" i="4"/>
  <c r="X291" i="4"/>
  <c r="C294" i="7"/>
  <c r="K296" i="4"/>
  <c r="O291" i="4" l="1"/>
  <c r="M296" i="4" s="1"/>
  <c r="E289" i="7"/>
  <c r="A288" i="7" s="1"/>
  <c r="N289" i="7"/>
  <c r="S289" i="7" s="1"/>
  <c r="D296" i="4"/>
  <c r="B294" i="7"/>
  <c r="K294" i="7" s="1"/>
  <c r="Q294" i="7" s="1"/>
  <c r="U295" i="7" s="1"/>
  <c r="Z293" i="4"/>
  <c r="F291" i="7"/>
  <c r="O291" i="7" s="1"/>
  <c r="AJ293" i="4"/>
  <c r="AL295" i="4" s="1"/>
  <c r="U291" i="4"/>
  <c r="W295" i="4"/>
  <c r="AH297" i="4"/>
  <c r="AF293" i="4"/>
  <c r="L300" i="4"/>
  <c r="J296" i="4"/>
  <c r="P291" i="4" l="1"/>
  <c r="R291" i="4" s="1"/>
  <c r="S291" i="4" s="1"/>
  <c r="E290" i="7" s="1"/>
  <c r="M289" i="7"/>
  <c r="R289" i="7" s="1"/>
  <c r="V290" i="7" s="1"/>
  <c r="B301" i="4"/>
  <c r="J300" i="7" s="1"/>
  <c r="E296" i="4"/>
  <c r="G296" i="4" s="1"/>
  <c r="I296" i="4" s="1"/>
  <c r="L294" i="7"/>
  <c r="AI293" i="4"/>
  <c r="H294" i="7"/>
  <c r="AK296" i="4"/>
  <c r="AA293" i="4"/>
  <c r="T291" i="4" l="1"/>
  <c r="O292" i="4" s="1"/>
  <c r="P292" i="4" s="1"/>
  <c r="V292" i="4"/>
  <c r="W296" i="4" s="1"/>
  <c r="B295" i="7"/>
  <c r="N297" i="4"/>
  <c r="H296" i="4"/>
  <c r="AC293" i="4"/>
  <c r="AD293" i="4" s="1"/>
  <c r="L295" i="7" l="1"/>
  <c r="Y292" i="4"/>
  <c r="X292" i="4" s="1"/>
  <c r="D290" i="7"/>
  <c r="W290" i="7" s="1"/>
  <c r="AB290" i="7" s="1"/>
  <c r="U292" i="4"/>
  <c r="AE293" i="4"/>
  <c r="F292" i="7" s="1"/>
  <c r="C295" i="7"/>
  <c r="D297" i="4"/>
  <c r="K297" i="4"/>
  <c r="M297" i="4"/>
  <c r="G292" i="7"/>
  <c r="AG294" i="4"/>
  <c r="B302" i="4" l="1"/>
  <c r="J301" i="7" s="1"/>
  <c r="N290" i="7"/>
  <c r="S290" i="7" s="1"/>
  <c r="M290" i="7"/>
  <c r="R290" i="7" s="1"/>
  <c r="V291" i="7" s="1"/>
  <c r="O292" i="7"/>
  <c r="K295" i="7"/>
  <c r="A289" i="7"/>
  <c r="Z294" i="4"/>
  <c r="AA294" i="4" s="1"/>
  <c r="AJ294" i="4"/>
  <c r="AK297" i="4" s="1"/>
  <c r="R292" i="4"/>
  <c r="T292" i="4" s="1"/>
  <c r="D291" i="7" s="1"/>
  <c r="L301" i="4"/>
  <c r="J297" i="4"/>
  <c r="AF294" i="4"/>
  <c r="AH298" i="4"/>
  <c r="E297" i="4"/>
  <c r="W291" i="7" l="1"/>
  <c r="AB291" i="7" s="1"/>
  <c r="AL296" i="4"/>
  <c r="H295" i="7" s="1"/>
  <c r="Q295" i="7"/>
  <c r="U296" i="7" s="1"/>
  <c r="N291" i="7"/>
  <c r="S291" i="7" s="1"/>
  <c r="AI294" i="4"/>
  <c r="AC294" i="4" s="1"/>
  <c r="Y293" i="4"/>
  <c r="X293" i="4" s="1"/>
  <c r="S292" i="4"/>
  <c r="V293" i="4" s="1"/>
  <c r="G297" i="4"/>
  <c r="I297" i="4" s="1"/>
  <c r="B296" i="7" s="1"/>
  <c r="L296" i="7" l="1"/>
  <c r="AD294" i="4"/>
  <c r="AG295" i="4" s="1"/>
  <c r="AE294" i="4"/>
  <c r="O293" i="4"/>
  <c r="P293" i="4" s="1"/>
  <c r="E291" i="7"/>
  <c r="H297" i="4"/>
  <c r="D298" i="4" s="1"/>
  <c r="N298" i="4"/>
  <c r="U293" i="4"/>
  <c r="W297" i="4"/>
  <c r="B303" i="4" l="1"/>
  <c r="J302" i="7" s="1"/>
  <c r="M291" i="7"/>
  <c r="R291" i="7" s="1"/>
  <c r="V292" i="7" s="1"/>
  <c r="G293" i="7"/>
  <c r="Z295" i="4"/>
  <c r="AA295" i="4" s="1"/>
  <c r="K298" i="4"/>
  <c r="J298" i="4" s="1"/>
  <c r="AJ295" i="4"/>
  <c r="C296" i="7"/>
  <c r="M298" i="4"/>
  <c r="F293" i="7"/>
  <c r="A290" i="7"/>
  <c r="AH299" i="4"/>
  <c r="AF295" i="4"/>
  <c r="R293" i="4"/>
  <c r="S293" i="4" s="1"/>
  <c r="V294" i="4" s="1"/>
  <c r="W298" i="4" s="1"/>
  <c r="E298" i="4"/>
  <c r="AK298" i="4" l="1"/>
  <c r="AL297" i="4"/>
  <c r="H296" i="7" s="1"/>
  <c r="K296" i="7"/>
  <c r="O293" i="7"/>
  <c r="L302" i="4"/>
  <c r="AI295" i="4"/>
  <c r="AC295" i="4" s="1"/>
  <c r="AD295" i="4" s="1"/>
  <c r="E292" i="7"/>
  <c r="T293" i="4"/>
  <c r="Y294" i="4" s="1"/>
  <c r="U294" i="4"/>
  <c r="G298" i="4"/>
  <c r="I298" i="4" s="1"/>
  <c r="Q296" i="7" l="1"/>
  <c r="U297" i="7" s="1"/>
  <c r="O294" i="4"/>
  <c r="P294" i="4" s="1"/>
  <c r="D292" i="7"/>
  <c r="AE295" i="4"/>
  <c r="AJ296" i="4" s="1"/>
  <c r="AL298" i="4" s="1"/>
  <c r="X294" i="4"/>
  <c r="B297" i="7"/>
  <c r="N299" i="4"/>
  <c r="G294" i="7"/>
  <c r="AG296" i="4"/>
  <c r="H298" i="4"/>
  <c r="M292" i="7" l="1"/>
  <c r="R292" i="7" s="1"/>
  <c r="V293" i="7" s="1"/>
  <c r="W292" i="7"/>
  <c r="AB292" i="7" s="1"/>
  <c r="A291" i="7"/>
  <c r="L297" i="7"/>
  <c r="N292" i="7"/>
  <c r="S292" i="7" s="1"/>
  <c r="Z296" i="4"/>
  <c r="AA296" i="4" s="1"/>
  <c r="F294" i="7"/>
  <c r="O294" i="7" s="1"/>
  <c r="AK299" i="4"/>
  <c r="AI296" i="4"/>
  <c r="H297" i="7"/>
  <c r="AF296" i="4"/>
  <c r="AH300" i="4"/>
  <c r="R294" i="4"/>
  <c r="M299" i="4"/>
  <c r="K299" i="4"/>
  <c r="C297" i="7"/>
  <c r="D299" i="4"/>
  <c r="B304" i="4" l="1"/>
  <c r="J303" i="7" s="1"/>
  <c r="K297" i="7"/>
  <c r="E299" i="4"/>
  <c r="S294" i="4"/>
  <c r="T294" i="4"/>
  <c r="J299" i="4"/>
  <c r="L303" i="4"/>
  <c r="AC296" i="4"/>
  <c r="AD296" i="4" s="1"/>
  <c r="Q297" i="7" l="1"/>
  <c r="U298" i="7" s="1"/>
  <c r="G299" i="4"/>
  <c r="I299" i="4" s="1"/>
  <c r="B298" i="7" s="1"/>
  <c r="G295" i="7"/>
  <c r="AG297" i="4"/>
  <c r="D293" i="7"/>
  <c r="W293" i="7" s="1"/>
  <c r="AB293" i="7" s="1"/>
  <c r="Y295" i="4"/>
  <c r="E293" i="7"/>
  <c r="V295" i="4"/>
  <c r="O295" i="4"/>
  <c r="AE296" i="4"/>
  <c r="Z297" i="4" s="1"/>
  <c r="N293" i="7" l="1"/>
  <c r="S293" i="7" s="1"/>
  <c r="M293" i="7"/>
  <c r="R293" i="7" s="1"/>
  <c r="V294" i="7" s="1"/>
  <c r="L298" i="7"/>
  <c r="H299" i="4"/>
  <c r="D300" i="4" s="1"/>
  <c r="N300" i="4"/>
  <c r="M300" i="4" s="1"/>
  <c r="A292" i="7"/>
  <c r="AF297" i="4"/>
  <c r="AH301" i="4"/>
  <c r="P295" i="4"/>
  <c r="X295" i="4"/>
  <c r="AA297" i="4"/>
  <c r="F295" i="7"/>
  <c r="O295" i="7" s="1"/>
  <c r="AJ297" i="4"/>
  <c r="AL299" i="4" s="1"/>
  <c r="U295" i="4"/>
  <c r="W299" i="4"/>
  <c r="B305" i="4" l="1"/>
  <c r="J304" i="7" s="1"/>
  <c r="K300" i="4"/>
  <c r="J300" i="4" s="1"/>
  <c r="C298" i="7"/>
  <c r="R295" i="4"/>
  <c r="S295" i="4" s="1"/>
  <c r="AI297" i="4"/>
  <c r="AC297" i="4" s="1"/>
  <c r="AK300" i="4"/>
  <c r="H298" i="7"/>
  <c r="E300" i="4"/>
  <c r="L304" i="4" l="1"/>
  <c r="K298" i="7"/>
  <c r="AE297" i="4"/>
  <c r="AD297" i="4"/>
  <c r="E294" i="7"/>
  <c r="V296" i="4"/>
  <c r="T295" i="4"/>
  <c r="G300" i="4"/>
  <c r="H300" i="4" s="1"/>
  <c r="Q298" i="7" l="1"/>
  <c r="U299" i="7" s="1"/>
  <c r="I300" i="4"/>
  <c r="B299" i="7" s="1"/>
  <c r="C299" i="7"/>
  <c r="K301" i="4"/>
  <c r="W300" i="4"/>
  <c r="U296" i="4"/>
  <c r="G296" i="7"/>
  <c r="AG298" i="4"/>
  <c r="Z298" i="4"/>
  <c r="Y296" i="4"/>
  <c r="D294" i="7"/>
  <c r="W294" i="7" s="1"/>
  <c r="AB294" i="7" s="1"/>
  <c r="O296" i="4"/>
  <c r="F296" i="7"/>
  <c r="AJ298" i="4"/>
  <c r="AL300" i="4" s="1"/>
  <c r="O296" i="7" l="1"/>
  <c r="N294" i="7"/>
  <c r="S294" i="7" s="1"/>
  <c r="M294" i="7"/>
  <c r="R294" i="7" s="1"/>
  <c r="V295" i="7" s="1"/>
  <c r="L299" i="7"/>
  <c r="K299" i="7"/>
  <c r="N301" i="4"/>
  <c r="M301" i="4" s="1"/>
  <c r="D301" i="4"/>
  <c r="A293" i="7"/>
  <c r="J301" i="4"/>
  <c r="L305" i="4"/>
  <c r="AI298" i="4"/>
  <c r="H299" i="7"/>
  <c r="AK301" i="4"/>
  <c r="X296" i="4"/>
  <c r="AA298" i="4"/>
  <c r="AH302" i="4"/>
  <c r="AF298" i="4"/>
  <c r="P296" i="4"/>
  <c r="B306" i="4" l="1"/>
  <c r="J305" i="7" s="1"/>
  <c r="Q299" i="7"/>
  <c r="U300" i="7" s="1"/>
  <c r="E301" i="4"/>
  <c r="G301" i="4" s="1"/>
  <c r="I301" i="4" s="1"/>
  <c r="AC298" i="4"/>
  <c r="AD298" i="4" s="1"/>
  <c r="R296" i="4"/>
  <c r="S296" i="4" s="1"/>
  <c r="AE298" i="4" l="1"/>
  <c r="F297" i="7" s="1"/>
  <c r="H301" i="4"/>
  <c r="K302" i="4" s="1"/>
  <c r="G297" i="7"/>
  <c r="AG299" i="4"/>
  <c r="B300" i="7"/>
  <c r="N302" i="4"/>
  <c r="E295" i="7"/>
  <c r="V297" i="4"/>
  <c r="T296" i="4"/>
  <c r="L300" i="7" l="1"/>
  <c r="O297" i="7"/>
  <c r="C300" i="7"/>
  <c r="K300" i="7" s="1"/>
  <c r="D302" i="4"/>
  <c r="AJ299" i="4"/>
  <c r="Z299" i="4"/>
  <c r="L306" i="4"/>
  <c r="J302" i="4"/>
  <c r="U297" i="4"/>
  <c r="W301" i="4"/>
  <c r="O297" i="4"/>
  <c r="D295" i="7"/>
  <c r="W295" i="7" s="1"/>
  <c r="AB295" i="7" s="1"/>
  <c r="Y297" i="4"/>
  <c r="AF299" i="4"/>
  <c r="AH303" i="4"/>
  <c r="AI299" i="4" l="1"/>
  <c r="AL301" i="4"/>
  <c r="H300" i="7" s="1"/>
  <c r="AK302" i="4"/>
  <c r="B307" i="4"/>
  <c r="J306" i="7" s="1"/>
  <c r="Q300" i="7"/>
  <c r="U301" i="7" s="1"/>
  <c r="E302" i="4"/>
  <c r="N295" i="7"/>
  <c r="S295" i="7" s="1"/>
  <c r="M295" i="7"/>
  <c r="R295" i="7" s="1"/>
  <c r="V296" i="7" s="1"/>
  <c r="X297" i="4"/>
  <c r="AA299" i="4"/>
  <c r="A294" i="7"/>
  <c r="P297" i="4"/>
  <c r="M302" i="4"/>
  <c r="AC299" i="4" l="1"/>
  <c r="AE299" i="4" s="1"/>
  <c r="AJ300" i="4" s="1"/>
  <c r="AL302" i="4" s="1"/>
  <c r="G302" i="4"/>
  <c r="R297" i="4"/>
  <c r="T297" i="4" s="1"/>
  <c r="AD299" i="4" l="1"/>
  <c r="G298" i="7" s="1"/>
  <c r="F298" i="7"/>
  <c r="S297" i="4"/>
  <c r="O298" i="4" s="1"/>
  <c r="H302" i="4"/>
  <c r="I302" i="4"/>
  <c r="D296" i="7"/>
  <c r="W296" i="7" s="1"/>
  <c r="AB296" i="7" s="1"/>
  <c r="Y298" i="4"/>
  <c r="AK303" i="4"/>
  <c r="H301" i="7"/>
  <c r="AI300" i="4"/>
  <c r="E296" i="7" l="1"/>
  <c r="A295" i="7" s="1"/>
  <c r="AG300" i="4"/>
  <c r="AH304" i="4" s="1"/>
  <c r="Z300" i="4"/>
  <c r="AA300" i="4" s="1"/>
  <c r="O298" i="7"/>
  <c r="N296" i="7"/>
  <c r="S296" i="7" s="1"/>
  <c r="V298" i="4"/>
  <c r="U298" i="4" s="1"/>
  <c r="B301" i="7"/>
  <c r="N303" i="4"/>
  <c r="X298" i="4"/>
  <c r="P298" i="4"/>
  <c r="C301" i="7"/>
  <c r="K303" i="4"/>
  <c r="D303" i="4"/>
  <c r="M296" i="7" l="1"/>
  <c r="R296" i="7" s="1"/>
  <c r="V297" i="7" s="1"/>
  <c r="AF300" i="4"/>
  <c r="AC300" i="4" s="1"/>
  <c r="AD300" i="4" s="1"/>
  <c r="G299" i="7" s="1"/>
  <c r="B308" i="4"/>
  <c r="J307" i="7" s="1"/>
  <c r="L301" i="7"/>
  <c r="K301" i="7"/>
  <c r="W302" i="4"/>
  <c r="L307" i="4"/>
  <c r="J303" i="4"/>
  <c r="M303" i="4"/>
  <c r="R298" i="4"/>
  <c r="S298" i="4" s="1"/>
  <c r="E303" i="4"/>
  <c r="Q301" i="7" l="1"/>
  <c r="U302" i="7" s="1"/>
  <c r="AE300" i="4"/>
  <c r="AJ301" i="4" s="1"/>
  <c r="AL303" i="4" s="1"/>
  <c r="AG301" i="4"/>
  <c r="AF301" i="4" s="1"/>
  <c r="T298" i="4"/>
  <c r="O299" i="4" s="1"/>
  <c r="E297" i="7"/>
  <c r="V299" i="4"/>
  <c r="G303" i="4"/>
  <c r="H303" i="4" s="1"/>
  <c r="F299" i="7" l="1"/>
  <c r="O299" i="7" s="1"/>
  <c r="Z301" i="4"/>
  <c r="AH305" i="4"/>
  <c r="D297" i="7"/>
  <c r="Y299" i="4"/>
  <c r="AI301" i="4"/>
  <c r="H302" i="7"/>
  <c r="AK304" i="4"/>
  <c r="I303" i="4"/>
  <c r="D304" i="4" s="1"/>
  <c r="B309" i="4" s="1"/>
  <c r="J308" i="7" s="1"/>
  <c r="W303" i="4"/>
  <c r="U299" i="4"/>
  <c r="C302" i="7"/>
  <c r="K304" i="4"/>
  <c r="P299" i="4"/>
  <c r="A296" i="7" l="1"/>
  <c r="W297" i="7"/>
  <c r="AB297" i="7" s="1"/>
  <c r="AA301" i="4"/>
  <c r="AC301" i="4" s="1"/>
  <c r="AE301" i="4" s="1"/>
  <c r="X299" i="4"/>
  <c r="R299" i="4" s="1"/>
  <c r="T299" i="4" s="1"/>
  <c r="N297" i="7"/>
  <c r="S297" i="7" s="1"/>
  <c r="M297" i="7"/>
  <c r="R297" i="7" s="1"/>
  <c r="V298" i="7" s="1"/>
  <c r="E304" i="4"/>
  <c r="L308" i="4"/>
  <c r="J304" i="4"/>
  <c r="B302" i="7"/>
  <c r="N304" i="4"/>
  <c r="L302" i="7" l="1"/>
  <c r="K302" i="7"/>
  <c r="AD301" i="4"/>
  <c r="G300" i="7" s="1"/>
  <c r="F300" i="7"/>
  <c r="AJ302" i="4"/>
  <c r="AL304" i="4" s="1"/>
  <c r="D298" i="7"/>
  <c r="W298" i="7" s="1"/>
  <c r="AB298" i="7" s="1"/>
  <c r="Y300" i="4"/>
  <c r="M304" i="4"/>
  <c r="S299" i="4"/>
  <c r="Q302" i="7" l="1"/>
  <c r="U303" i="7" s="1"/>
  <c r="N298" i="7"/>
  <c r="S298" i="7" s="1"/>
  <c r="O300" i="7"/>
  <c r="AG302" i="4"/>
  <c r="AF302" i="4" s="1"/>
  <c r="Z302" i="4"/>
  <c r="AA302" i="4" s="1"/>
  <c r="AK305" i="4"/>
  <c r="AI302" i="4"/>
  <c r="H303" i="7"/>
  <c r="V300" i="4"/>
  <c r="E298" i="7"/>
  <c r="A297" i="7" s="1"/>
  <c r="O300" i="4"/>
  <c r="X300" i="4"/>
  <c r="G304" i="4"/>
  <c r="M298" i="7" l="1"/>
  <c r="R298" i="7" s="1"/>
  <c r="V299" i="7" s="1"/>
  <c r="AH306" i="4"/>
  <c r="W304" i="4"/>
  <c r="U300" i="4"/>
  <c r="AC302" i="4"/>
  <c r="AE302" i="4" s="1"/>
  <c r="I304" i="4"/>
  <c r="H304" i="4"/>
  <c r="P300" i="4"/>
  <c r="B303" i="7" l="1"/>
  <c r="N305" i="4"/>
  <c r="F301" i="7"/>
  <c r="AJ303" i="4"/>
  <c r="AL305" i="4" s="1"/>
  <c r="AD302" i="4"/>
  <c r="R300" i="4"/>
  <c r="S300" i="4" s="1"/>
  <c r="D305" i="4"/>
  <c r="C303" i="7"/>
  <c r="K305" i="4"/>
  <c r="B310" i="4" l="1"/>
  <c r="J309" i="7" s="1"/>
  <c r="L303" i="7"/>
  <c r="K303" i="7"/>
  <c r="T300" i="4"/>
  <c r="Y301" i="4" s="1"/>
  <c r="V301" i="4"/>
  <c r="E299" i="7"/>
  <c r="E305" i="4"/>
  <c r="M305" i="4"/>
  <c r="H304" i="7"/>
  <c r="AI303" i="4"/>
  <c r="AK306" i="4"/>
  <c r="J305" i="4"/>
  <c r="L309" i="4"/>
  <c r="G301" i="7"/>
  <c r="O301" i="7" s="1"/>
  <c r="Z303" i="4"/>
  <c r="AG303" i="4"/>
  <c r="Q303" i="7" l="1"/>
  <c r="U304" i="7" s="1"/>
  <c r="D299" i="7"/>
  <c r="O301" i="4"/>
  <c r="P301" i="4" s="1"/>
  <c r="G305" i="4"/>
  <c r="I305" i="4" s="1"/>
  <c r="B304" i="7" s="1"/>
  <c r="AH307" i="4"/>
  <c r="AF303" i="4"/>
  <c r="X301" i="4"/>
  <c r="AA303" i="4"/>
  <c r="U301" i="4"/>
  <c r="W305" i="4"/>
  <c r="M299" i="7" l="1"/>
  <c r="R299" i="7" s="1"/>
  <c r="V300" i="7" s="1"/>
  <c r="W299" i="7"/>
  <c r="AB299" i="7" s="1"/>
  <c r="A298" i="7"/>
  <c r="L304" i="7"/>
  <c r="N299" i="7"/>
  <c r="S299" i="7" s="1"/>
  <c r="H305" i="4"/>
  <c r="C304" i="7" s="1"/>
  <c r="N306" i="4"/>
  <c r="M306" i="4" s="1"/>
  <c r="AC303" i="4"/>
  <c r="AD303" i="4" s="1"/>
  <c r="R301" i="4"/>
  <c r="T301" i="4" s="1"/>
  <c r="K304" i="7" l="1"/>
  <c r="K306" i="4"/>
  <c r="L310" i="4" s="1"/>
  <c r="D306" i="4"/>
  <c r="D300" i="7"/>
  <c r="W300" i="7" s="1"/>
  <c r="AB300" i="7" s="1"/>
  <c r="Y302" i="4"/>
  <c r="S301" i="4"/>
  <c r="G302" i="7"/>
  <c r="AG304" i="4"/>
  <c r="AE303" i="4"/>
  <c r="J306" i="4" l="1"/>
  <c r="B311" i="4"/>
  <c r="J310" i="7" s="1"/>
  <c r="Q304" i="7"/>
  <c r="U305" i="7" s="1"/>
  <c r="E306" i="4"/>
  <c r="N300" i="7"/>
  <c r="S300" i="7" s="1"/>
  <c r="Z304" i="4"/>
  <c r="AA304" i="4" s="1"/>
  <c r="F302" i="7"/>
  <c r="O302" i="7" s="1"/>
  <c r="AJ304" i="4"/>
  <c r="AL306" i="4" s="1"/>
  <c r="AH308" i="4"/>
  <c r="AF304" i="4"/>
  <c r="E300" i="7"/>
  <c r="M300" i="7" s="1"/>
  <c r="V302" i="4"/>
  <c r="O302" i="4"/>
  <c r="X302" i="4"/>
  <c r="G306" i="4" l="1"/>
  <c r="H306" i="4" s="1"/>
  <c r="K307" i="4" s="1"/>
  <c r="J307" i="4" s="1"/>
  <c r="R300" i="7"/>
  <c r="V301" i="7" s="1"/>
  <c r="A299" i="7"/>
  <c r="P302" i="4"/>
  <c r="U302" i="4"/>
  <c r="W306" i="4"/>
  <c r="AK307" i="4"/>
  <c r="H305" i="7"/>
  <c r="AI304" i="4"/>
  <c r="AC304" i="4" s="1"/>
  <c r="AE304" i="4" s="1"/>
  <c r="F303" i="7" s="1"/>
  <c r="L311" i="4" l="1"/>
  <c r="I306" i="4"/>
  <c r="D307" i="4" s="1"/>
  <c r="B312" i="4" s="1"/>
  <c r="J311" i="7" s="1"/>
  <c r="C305" i="7"/>
  <c r="R302" i="4"/>
  <c r="T302" i="4" s="1"/>
  <c r="Y303" i="4" s="1"/>
  <c r="AD304" i="4"/>
  <c r="AJ305" i="4"/>
  <c r="AL307" i="4" s="1"/>
  <c r="E307" i="4" l="1"/>
  <c r="B305" i="7"/>
  <c r="N307" i="4"/>
  <c r="M307" i="4" s="1"/>
  <c r="D301" i="7"/>
  <c r="W301" i="7" s="1"/>
  <c r="AB301" i="7" s="1"/>
  <c r="S302" i="4"/>
  <c r="O303" i="4" s="1"/>
  <c r="G303" i="7"/>
  <c r="O303" i="7" s="1"/>
  <c r="AG305" i="4"/>
  <c r="Z305" i="4"/>
  <c r="AA305" i="4" s="1"/>
  <c r="AI305" i="4"/>
  <c r="AK308" i="4"/>
  <c r="H306" i="7"/>
  <c r="X303" i="4"/>
  <c r="G307" i="4" l="1"/>
  <c r="I307" i="4" s="1"/>
  <c r="L305" i="7"/>
  <c r="K305" i="7"/>
  <c r="Q305" i="7" s="1"/>
  <c r="U306" i="7" s="1"/>
  <c r="N301" i="7"/>
  <c r="S301" i="7" s="1"/>
  <c r="V303" i="4"/>
  <c r="U303" i="4" s="1"/>
  <c r="E301" i="7"/>
  <c r="A300" i="7" s="1"/>
  <c r="P303" i="4"/>
  <c r="AF305" i="4"/>
  <c r="AC305" i="4" s="1"/>
  <c r="AD305" i="4" s="1"/>
  <c r="AH309" i="4"/>
  <c r="H307" i="4" l="1"/>
  <c r="C306" i="7" s="1"/>
  <c r="W307" i="4"/>
  <c r="M301" i="7"/>
  <c r="R301" i="7" s="1"/>
  <c r="V302" i="7" s="1"/>
  <c r="R303" i="4"/>
  <c r="T303" i="4" s="1"/>
  <c r="D302" i="7" s="1"/>
  <c r="G304" i="7"/>
  <c r="B306" i="7"/>
  <c r="N308" i="4"/>
  <c r="AG306" i="4"/>
  <c r="AE305" i="4"/>
  <c r="Z306" i="4" s="1"/>
  <c r="D308" i="4" l="1"/>
  <c r="B313" i="4" s="1"/>
  <c r="J312" i="7" s="1"/>
  <c r="W302" i="7"/>
  <c r="AB302" i="7" s="1"/>
  <c r="K308" i="4"/>
  <c r="L312" i="4" s="1"/>
  <c r="Y304" i="4"/>
  <c r="AA306" i="4" s="1"/>
  <c r="L306" i="7"/>
  <c r="K306" i="7"/>
  <c r="N302" i="7"/>
  <c r="S302" i="7" s="1"/>
  <c r="S303" i="4"/>
  <c r="E302" i="7" s="1"/>
  <c r="A301" i="7" s="1"/>
  <c r="M308" i="4"/>
  <c r="F304" i="7"/>
  <c r="O304" i="7" s="1"/>
  <c r="AJ306" i="4"/>
  <c r="AL308" i="4" s="1"/>
  <c r="AH310" i="4"/>
  <c r="AF306" i="4"/>
  <c r="E308" i="4" l="1"/>
  <c r="J308" i="4"/>
  <c r="X304" i="4"/>
  <c r="V304" i="4"/>
  <c r="W308" i="4" s="1"/>
  <c r="O304" i="4"/>
  <c r="P304" i="4" s="1"/>
  <c r="Q306" i="7"/>
  <c r="U307" i="7" s="1"/>
  <c r="M302" i="7"/>
  <c r="R302" i="7" s="1"/>
  <c r="V303" i="7" s="1"/>
  <c r="AI306" i="4"/>
  <c r="AC306" i="4" s="1"/>
  <c r="AE306" i="4" s="1"/>
  <c r="F305" i="7" s="1"/>
  <c r="AK309" i="4"/>
  <c r="H307" i="7"/>
  <c r="G308" i="4" l="1"/>
  <c r="I308" i="4" s="1"/>
  <c r="B307" i="7" s="1"/>
  <c r="L307" i="7" s="1"/>
  <c r="U304" i="4"/>
  <c r="R304" i="4" s="1"/>
  <c r="T304" i="4" s="1"/>
  <c r="AJ307" i="4"/>
  <c r="AD306" i="4"/>
  <c r="N309" i="4" l="1"/>
  <c r="M309" i="4" s="1"/>
  <c r="H308" i="4"/>
  <c r="C307" i="7" s="1"/>
  <c r="K307" i="7" s="1"/>
  <c r="AL309" i="4"/>
  <c r="H308" i="7" s="1"/>
  <c r="AI307" i="4"/>
  <c r="AK310" i="4"/>
  <c r="AG307" i="4"/>
  <c r="G305" i="7"/>
  <c r="O305" i="7" s="1"/>
  <c r="Z307" i="4"/>
  <c r="Y305" i="4"/>
  <c r="D303" i="7"/>
  <c r="W303" i="7" s="1"/>
  <c r="AB303" i="7" s="1"/>
  <c r="S304" i="4"/>
  <c r="D309" i="4" l="1"/>
  <c r="E309" i="4" s="1"/>
  <c r="K309" i="4"/>
  <c r="L313" i="4" s="1"/>
  <c r="Q307" i="7"/>
  <c r="U308" i="7" s="1"/>
  <c r="N303" i="7"/>
  <c r="S303" i="7" s="1"/>
  <c r="AF307" i="4"/>
  <c r="AH311" i="4"/>
  <c r="X305" i="4"/>
  <c r="AA307" i="4"/>
  <c r="E303" i="7"/>
  <c r="A302" i="7" s="1"/>
  <c r="V305" i="4"/>
  <c r="O305" i="4"/>
  <c r="J309" i="4" l="1"/>
  <c r="G309" i="4" s="1"/>
  <c r="H309" i="4" s="1"/>
  <c r="C308" i="7" s="1"/>
  <c r="B314" i="4"/>
  <c r="J313" i="7" s="1"/>
  <c r="M303" i="7"/>
  <c r="R303" i="7" s="1"/>
  <c r="V304" i="7" s="1"/>
  <c r="U305" i="4"/>
  <c r="W309" i="4"/>
  <c r="P305" i="4"/>
  <c r="AC307" i="4"/>
  <c r="AD307" i="4" s="1"/>
  <c r="I309" i="4" l="1"/>
  <c r="B308" i="7" s="1"/>
  <c r="K308" i="7" s="1"/>
  <c r="K310" i="4"/>
  <c r="R305" i="4"/>
  <c r="T305" i="4" s="1"/>
  <c r="AG308" i="4"/>
  <c r="G306" i="7"/>
  <c r="AE307" i="4"/>
  <c r="L308" i="7" l="1"/>
  <c r="N310" i="4"/>
  <c r="M310" i="4" s="1"/>
  <c r="D310" i="4"/>
  <c r="E310" i="4" s="1"/>
  <c r="L314" i="4"/>
  <c r="J310" i="4"/>
  <c r="Q308" i="7"/>
  <c r="U309" i="7" s="1"/>
  <c r="S305" i="4"/>
  <c r="V306" i="4" s="1"/>
  <c r="Z308" i="4"/>
  <c r="F306" i="7"/>
  <c r="O306" i="7" s="1"/>
  <c r="AJ308" i="4"/>
  <c r="AL310" i="4" s="1"/>
  <c r="AH312" i="4"/>
  <c r="AF308" i="4"/>
  <c r="D304" i="7"/>
  <c r="W304" i="7" s="1"/>
  <c r="AB304" i="7" s="1"/>
  <c r="Y306" i="4"/>
  <c r="B315" i="4" l="1"/>
  <c r="J314" i="7" s="1"/>
  <c r="G310" i="4"/>
  <c r="I310" i="4" s="1"/>
  <c r="B309" i="7" s="1"/>
  <c r="L309" i="7" s="1"/>
  <c r="N304" i="7"/>
  <c r="S304" i="7" s="1"/>
  <c r="O306" i="4"/>
  <c r="P306" i="4" s="1"/>
  <c r="E304" i="7"/>
  <c r="A303" i="7" s="1"/>
  <c r="X306" i="4"/>
  <c r="AA308" i="4"/>
  <c r="W310" i="4"/>
  <c r="U306" i="4"/>
  <c r="H309" i="7"/>
  <c r="AK311" i="4"/>
  <c r="AI308" i="4"/>
  <c r="H310" i="4" l="1"/>
  <c r="K311" i="4" s="1"/>
  <c r="J311" i="4" s="1"/>
  <c r="N311" i="4"/>
  <c r="M311" i="4" s="1"/>
  <c r="M304" i="7"/>
  <c r="R304" i="7" s="1"/>
  <c r="V305" i="7" s="1"/>
  <c r="R306" i="4"/>
  <c r="T306" i="4" s="1"/>
  <c r="D305" i="7" s="1"/>
  <c r="AC308" i="4"/>
  <c r="AD308" i="4" s="1"/>
  <c r="L315" i="4" l="1"/>
  <c r="C309" i="7"/>
  <c r="K309" i="7" s="1"/>
  <c r="Q309" i="7" s="1"/>
  <c r="U310" i="7" s="1"/>
  <c r="D311" i="4"/>
  <c r="E311" i="4" s="1"/>
  <c r="G311" i="4" s="1"/>
  <c r="H311" i="4" s="1"/>
  <c r="W305" i="7"/>
  <c r="AB305" i="7" s="1"/>
  <c r="N305" i="7"/>
  <c r="S305" i="7" s="1"/>
  <c r="Y307" i="4"/>
  <c r="X307" i="4" s="1"/>
  <c r="S306" i="4"/>
  <c r="E305" i="7" s="1"/>
  <c r="G307" i="7"/>
  <c r="AG309" i="4"/>
  <c r="AE308" i="4"/>
  <c r="B316" i="4" l="1"/>
  <c r="J315" i="7" s="1"/>
  <c r="M305" i="7"/>
  <c r="R305" i="7" s="1"/>
  <c r="V306" i="7" s="1"/>
  <c r="O307" i="4"/>
  <c r="P307" i="4" s="1"/>
  <c r="V307" i="4"/>
  <c r="W311" i="4" s="1"/>
  <c r="F307" i="7"/>
  <c r="O307" i="7" s="1"/>
  <c r="AJ309" i="4"/>
  <c r="AL311" i="4" s="1"/>
  <c r="C310" i="7"/>
  <c r="K312" i="4"/>
  <c r="A304" i="7"/>
  <c r="Z309" i="4"/>
  <c r="I311" i="4"/>
  <c r="D312" i="4" s="1"/>
  <c r="B317" i="4" s="1"/>
  <c r="J316" i="7" s="1"/>
  <c r="AF309" i="4"/>
  <c r="AH313" i="4"/>
  <c r="U307" i="4" l="1"/>
  <c r="R307" i="4" s="1"/>
  <c r="T307" i="4" s="1"/>
  <c r="E312" i="4"/>
  <c r="H310" i="7"/>
  <c r="AK312" i="4"/>
  <c r="AI309" i="4"/>
  <c r="B310" i="7"/>
  <c r="N312" i="4"/>
  <c r="AA309" i="4"/>
  <c r="L316" i="4"/>
  <c r="J312" i="4"/>
  <c r="L310" i="7" l="1"/>
  <c r="K310" i="7"/>
  <c r="S307" i="4"/>
  <c r="O308" i="4" s="1"/>
  <c r="M312" i="4"/>
  <c r="D306" i="7"/>
  <c r="W306" i="7" s="1"/>
  <c r="AB306" i="7" s="1"/>
  <c r="Y308" i="4"/>
  <c r="AC309" i="4"/>
  <c r="AE309" i="4" s="1"/>
  <c r="Q310" i="7" l="1"/>
  <c r="U311" i="7" s="1"/>
  <c r="N306" i="7"/>
  <c r="S306" i="7" s="1"/>
  <c r="V308" i="4"/>
  <c r="W312" i="4" s="1"/>
  <c r="E306" i="7"/>
  <c r="M306" i="7" s="1"/>
  <c r="R306" i="7" s="1"/>
  <c r="V307" i="7" s="1"/>
  <c r="G312" i="4"/>
  <c r="H312" i="4" s="1"/>
  <c r="F308" i="7"/>
  <c r="AJ310" i="4"/>
  <c r="AL312" i="4" s="1"/>
  <c r="X308" i="4"/>
  <c r="P308" i="4"/>
  <c r="AD309" i="4"/>
  <c r="U308" i="4"/>
  <c r="A305" i="7" l="1"/>
  <c r="I312" i="4"/>
  <c r="N313" i="4" s="1"/>
  <c r="R308" i="4"/>
  <c r="S308" i="4" s="1"/>
  <c r="V309" i="4" s="1"/>
  <c r="W313" i="4" s="1"/>
  <c r="G308" i="7"/>
  <c r="O308" i="7" s="1"/>
  <c r="AG310" i="4"/>
  <c r="Z310" i="4"/>
  <c r="H311" i="7"/>
  <c r="AK313" i="4"/>
  <c r="AI310" i="4"/>
  <c r="K313" i="4"/>
  <c r="C311" i="7"/>
  <c r="D313" i="4" l="1"/>
  <c r="E313" i="4" s="1"/>
  <c r="B311" i="7"/>
  <c r="U309" i="4"/>
  <c r="T308" i="4"/>
  <c r="Y309" i="4" s="1"/>
  <c r="E307" i="7"/>
  <c r="AA310" i="4"/>
  <c r="J313" i="4"/>
  <c r="L317" i="4"/>
  <c r="M313" i="4"/>
  <c r="AF310" i="4"/>
  <c r="AH314" i="4"/>
  <c r="B318" i="4" l="1"/>
  <c r="J317" i="7" s="1"/>
  <c r="AC310" i="4"/>
  <c r="AD310" i="4" s="1"/>
  <c r="G309" i="7" s="1"/>
  <c r="L311" i="7"/>
  <c r="K311" i="7"/>
  <c r="D307" i="7"/>
  <c r="W307" i="7" s="1"/>
  <c r="AB307" i="7" s="1"/>
  <c r="O309" i="4"/>
  <c r="P309" i="4" s="1"/>
  <c r="G313" i="4"/>
  <c r="H313" i="4" s="1"/>
  <c r="X309" i="4"/>
  <c r="AG311" i="4" l="1"/>
  <c r="AF311" i="4" s="1"/>
  <c r="AE310" i="4"/>
  <c r="Z311" i="4" s="1"/>
  <c r="AA311" i="4" s="1"/>
  <c r="Q311" i="7"/>
  <c r="U312" i="7" s="1"/>
  <c r="N307" i="7"/>
  <c r="S307" i="7" s="1"/>
  <c r="M307" i="7"/>
  <c r="R307" i="7" s="1"/>
  <c r="V308" i="7" s="1"/>
  <c r="A306" i="7"/>
  <c r="I313" i="4"/>
  <c r="B312" i="7" s="1"/>
  <c r="R309" i="4"/>
  <c r="T309" i="4" s="1"/>
  <c r="C312" i="7"/>
  <c r="K314" i="4"/>
  <c r="AH315" i="4" l="1"/>
  <c r="F309" i="7"/>
  <c r="O309" i="7" s="1"/>
  <c r="AJ311" i="4"/>
  <c r="AL313" i="4" s="1"/>
  <c r="H312" i="7" s="1"/>
  <c r="L312" i="7"/>
  <c r="K312" i="7"/>
  <c r="D314" i="4"/>
  <c r="B319" i="4" s="1"/>
  <c r="J318" i="7" s="1"/>
  <c r="N314" i="4"/>
  <c r="M314" i="4" s="1"/>
  <c r="D308" i="7"/>
  <c r="W308" i="7" s="1"/>
  <c r="AB308" i="7" s="1"/>
  <c r="Y310" i="4"/>
  <c r="J314" i="4"/>
  <c r="L318" i="4"/>
  <c r="S309" i="4"/>
  <c r="AI311" i="4" l="1"/>
  <c r="AC311" i="4" s="1"/>
  <c r="AE311" i="4" s="1"/>
  <c r="AK314" i="4"/>
  <c r="Q312" i="7"/>
  <c r="U313" i="7" s="1"/>
  <c r="N308" i="7"/>
  <c r="S308" i="7" s="1"/>
  <c r="E314" i="4"/>
  <c r="G314" i="4" s="1"/>
  <c r="E308" i="7"/>
  <c r="A307" i="7" s="1"/>
  <c r="V310" i="4"/>
  <c r="O310" i="4"/>
  <c r="X310" i="4"/>
  <c r="AD311" i="4" l="1"/>
  <c r="G310" i="7" s="1"/>
  <c r="M308" i="7"/>
  <c r="R308" i="7" s="1"/>
  <c r="V309" i="7" s="1"/>
  <c r="H314" i="4"/>
  <c r="I314" i="4"/>
  <c r="P310" i="4"/>
  <c r="W314" i="4"/>
  <c r="U310" i="4"/>
  <c r="F310" i="7"/>
  <c r="AJ312" i="4"/>
  <c r="AL314" i="4" s="1"/>
  <c r="Z312" i="4" l="1"/>
  <c r="AA312" i="4" s="1"/>
  <c r="AG312" i="4"/>
  <c r="AF312" i="4" s="1"/>
  <c r="O310" i="7"/>
  <c r="R310" i="4"/>
  <c r="T310" i="4" s="1"/>
  <c r="D309" i="7" s="1"/>
  <c r="W309" i="7" s="1"/>
  <c r="AB309" i="7" s="1"/>
  <c r="H313" i="7"/>
  <c r="AI312" i="4"/>
  <c r="AK315" i="4"/>
  <c r="D315" i="4"/>
  <c r="B313" i="7"/>
  <c r="N315" i="4"/>
  <c r="C313" i="7"/>
  <c r="K315" i="4"/>
  <c r="AH316" i="4" l="1"/>
  <c r="B320" i="4"/>
  <c r="J319" i="7" s="1"/>
  <c r="L313" i="7"/>
  <c r="K313" i="7"/>
  <c r="N309" i="7"/>
  <c r="S309" i="7" s="1"/>
  <c r="Y311" i="4"/>
  <c r="X311" i="4" s="1"/>
  <c r="S310" i="4"/>
  <c r="V311" i="4" s="1"/>
  <c r="J315" i="4"/>
  <c r="L319" i="4"/>
  <c r="M315" i="4"/>
  <c r="E315" i="4"/>
  <c r="AC312" i="4"/>
  <c r="AD312" i="4" s="1"/>
  <c r="Q313" i="7" l="1"/>
  <c r="U314" i="7" s="1"/>
  <c r="O311" i="4"/>
  <c r="P311" i="4" s="1"/>
  <c r="E309" i="7"/>
  <c r="AE312" i="4"/>
  <c r="F311" i="7" s="1"/>
  <c r="W315" i="4"/>
  <c r="U311" i="4"/>
  <c r="G311" i="7"/>
  <c r="AG313" i="4"/>
  <c r="G315" i="4"/>
  <c r="I315" i="4" s="1"/>
  <c r="A308" i="7" l="1"/>
  <c r="M309" i="7"/>
  <c r="R309" i="7" s="1"/>
  <c r="V310" i="7" s="1"/>
  <c r="O311" i="7"/>
  <c r="Z313" i="4"/>
  <c r="AJ313" i="4"/>
  <c r="R311" i="4"/>
  <c r="T311" i="4" s="1"/>
  <c r="D310" i="7" s="1"/>
  <c r="W310" i="7" s="1"/>
  <c r="AH317" i="4"/>
  <c r="AF313" i="4"/>
  <c r="H315" i="4"/>
  <c r="B314" i="7"/>
  <c r="N316" i="4"/>
  <c r="AA313" i="4"/>
  <c r="AB310" i="7" l="1"/>
  <c r="AL315" i="4"/>
  <c r="H314" i="7" s="1"/>
  <c r="L314" i="7"/>
  <c r="N310" i="7"/>
  <c r="S310" i="7" s="1"/>
  <c r="AK316" i="4"/>
  <c r="AI313" i="4"/>
  <c r="AC313" i="4" s="1"/>
  <c r="AE313" i="4" s="1"/>
  <c r="Y312" i="4"/>
  <c r="X312" i="4" s="1"/>
  <c r="S311" i="4"/>
  <c r="V312" i="4" s="1"/>
  <c r="C314" i="7"/>
  <c r="K314" i="7" s="1"/>
  <c r="Q314" i="7" s="1"/>
  <c r="U315" i="7" s="1"/>
  <c r="K316" i="4"/>
  <c r="D316" i="4"/>
  <c r="B321" i="4" s="1"/>
  <c r="J320" i="7" s="1"/>
  <c r="M316" i="4"/>
  <c r="O312" i="4" l="1"/>
  <c r="P312" i="4" s="1"/>
  <c r="E310" i="7"/>
  <c r="M310" i="7" s="1"/>
  <c r="E316" i="4"/>
  <c r="F312" i="7"/>
  <c r="AJ314" i="4"/>
  <c r="AL316" i="4" s="1"/>
  <c r="W316" i="4"/>
  <c r="U312" i="4"/>
  <c r="AD313" i="4"/>
  <c r="J316" i="4"/>
  <c r="L320" i="4"/>
  <c r="G316" i="4" l="1"/>
  <c r="H316" i="4" s="1"/>
  <c r="C315" i="7" s="1"/>
  <c r="R310" i="7"/>
  <c r="V311" i="7" s="1"/>
  <c r="A309" i="7"/>
  <c r="R312" i="4"/>
  <c r="S312" i="4" s="1"/>
  <c r="G312" i="7"/>
  <c r="O312" i="7" s="1"/>
  <c r="AG314" i="4"/>
  <c r="Z314" i="4"/>
  <c r="AI314" i="4"/>
  <c r="AK317" i="4"/>
  <c r="H315" i="7"/>
  <c r="I316" i="4" l="1"/>
  <c r="D317" i="4" s="1"/>
  <c r="K317" i="4"/>
  <c r="J317" i="4" s="1"/>
  <c r="T312" i="4"/>
  <c r="D311" i="7" s="1"/>
  <c r="W311" i="7" s="1"/>
  <c r="AB311" i="7" s="1"/>
  <c r="E311" i="7"/>
  <c r="V313" i="4"/>
  <c r="AA314" i="4"/>
  <c r="AF314" i="4"/>
  <c r="AH318" i="4"/>
  <c r="N317" i="4" l="1"/>
  <c r="M317" i="4" s="1"/>
  <c r="B315" i="7"/>
  <c r="K315" i="7" s="1"/>
  <c r="L321" i="4"/>
  <c r="B322" i="4"/>
  <c r="J321" i="7" s="1"/>
  <c r="AC314" i="4"/>
  <c r="AD314" i="4" s="1"/>
  <c r="AG315" i="4" s="1"/>
  <c r="AH319" i="4" s="1"/>
  <c r="N311" i="7"/>
  <c r="S311" i="7" s="1"/>
  <c r="M311" i="7"/>
  <c r="R311" i="7" s="1"/>
  <c r="V312" i="7" s="1"/>
  <c r="Y313" i="4"/>
  <c r="X313" i="4" s="1"/>
  <c r="O313" i="4"/>
  <c r="P313" i="4" s="1"/>
  <c r="W317" i="4"/>
  <c r="U313" i="4"/>
  <c r="E317" i="4"/>
  <c r="A310" i="7"/>
  <c r="L315" i="7" l="1"/>
  <c r="AE314" i="4"/>
  <c r="Z315" i="4" s="1"/>
  <c r="AF315" i="4"/>
  <c r="G313" i="7"/>
  <c r="Q315" i="7"/>
  <c r="U316" i="7" s="1"/>
  <c r="R313" i="4"/>
  <c r="T313" i="4" s="1"/>
  <c r="D312" i="7" s="1"/>
  <c r="W312" i="7" s="1"/>
  <c r="AB312" i="7" s="1"/>
  <c r="G317" i="4"/>
  <c r="I317" i="4" s="1"/>
  <c r="F313" i="7" l="1"/>
  <c r="O313" i="7" s="1"/>
  <c r="AJ315" i="4"/>
  <c r="AI315" i="4" s="1"/>
  <c r="N312" i="7"/>
  <c r="S312" i="7" s="1"/>
  <c r="S313" i="4"/>
  <c r="E312" i="7" s="1"/>
  <c r="Y314" i="4"/>
  <c r="X314" i="4" s="1"/>
  <c r="B316" i="7"/>
  <c r="N318" i="4"/>
  <c r="AA315" i="4"/>
  <c r="H317" i="4"/>
  <c r="AK318" i="4"/>
  <c r="AL317" i="4" l="1"/>
  <c r="H316" i="7" s="1"/>
  <c r="V314" i="4"/>
  <c r="U314" i="4" s="1"/>
  <c r="O314" i="4"/>
  <c r="M312" i="7"/>
  <c r="R312" i="7" s="1"/>
  <c r="V313" i="7" s="1"/>
  <c r="L316" i="7"/>
  <c r="AC315" i="4"/>
  <c r="AE315" i="4" s="1"/>
  <c r="P314" i="4"/>
  <c r="C316" i="7"/>
  <c r="K316" i="7" s="1"/>
  <c r="Q316" i="7" s="1"/>
  <c r="U317" i="7" s="1"/>
  <c r="K318" i="4"/>
  <c r="D318" i="4"/>
  <c r="M318" i="4"/>
  <c r="A311" i="7"/>
  <c r="B323" i="4" l="1"/>
  <c r="J322" i="7" s="1"/>
  <c r="W318" i="4"/>
  <c r="AD315" i="4"/>
  <c r="Z316" i="4" s="1"/>
  <c r="F314" i="7"/>
  <c r="AJ316" i="4"/>
  <c r="AL318" i="4" s="1"/>
  <c r="E318" i="4"/>
  <c r="R314" i="4"/>
  <c r="S314" i="4" s="1"/>
  <c r="J318" i="4"/>
  <c r="L322" i="4"/>
  <c r="G314" i="7" l="1"/>
  <c r="O314" i="7" s="1"/>
  <c r="AG316" i="4"/>
  <c r="AF316" i="4" s="1"/>
  <c r="T314" i="4"/>
  <c r="D313" i="7" s="1"/>
  <c r="W313" i="7" s="1"/>
  <c r="AB313" i="7" s="1"/>
  <c r="G318" i="4"/>
  <c r="H318" i="4" s="1"/>
  <c r="E313" i="7"/>
  <c r="V315" i="4"/>
  <c r="H317" i="7"/>
  <c r="AK319" i="4"/>
  <c r="AI316" i="4"/>
  <c r="AH320" i="4"/>
  <c r="AA316" i="4"/>
  <c r="N313" i="7" l="1"/>
  <c r="S313" i="7" s="1"/>
  <c r="M313" i="7"/>
  <c r="R313" i="7" s="1"/>
  <c r="V314" i="7" s="1"/>
  <c r="O315" i="4"/>
  <c r="P315" i="4" s="1"/>
  <c r="Y315" i="4"/>
  <c r="X315" i="4" s="1"/>
  <c r="W319" i="4"/>
  <c r="U315" i="4"/>
  <c r="C317" i="7"/>
  <c r="K319" i="4"/>
  <c r="AC316" i="4"/>
  <c r="AD316" i="4" s="1"/>
  <c r="I318" i="4"/>
  <c r="A312" i="7"/>
  <c r="B317" i="7" l="1"/>
  <c r="N319" i="4"/>
  <c r="G315" i="7"/>
  <c r="AG317" i="4"/>
  <c r="J319" i="4"/>
  <c r="L323" i="4"/>
  <c r="R315" i="4"/>
  <c r="S315" i="4" s="1"/>
  <c r="D319" i="4"/>
  <c r="AE316" i="4"/>
  <c r="B324" i="4" l="1"/>
  <c r="J323" i="7" s="1"/>
  <c r="L317" i="7"/>
  <c r="K317" i="7"/>
  <c r="F315" i="7"/>
  <c r="O315" i="7" s="1"/>
  <c r="AJ317" i="4"/>
  <c r="AL319" i="4" s="1"/>
  <c r="AF317" i="4"/>
  <c r="AH321" i="4"/>
  <c r="M319" i="4"/>
  <c r="E314" i="7"/>
  <c r="V316" i="4"/>
  <c r="T315" i="4"/>
  <c r="E319" i="4"/>
  <c r="Z317" i="4"/>
  <c r="Q317" i="7" l="1"/>
  <c r="U318" i="7" s="1"/>
  <c r="O316" i="4"/>
  <c r="AA317" i="4"/>
  <c r="D314" i="7"/>
  <c r="W314" i="7" s="1"/>
  <c r="AB314" i="7" s="1"/>
  <c r="Y316" i="4"/>
  <c r="AK320" i="4"/>
  <c r="AI317" i="4"/>
  <c r="H318" i="7"/>
  <c r="G319" i="4"/>
  <c r="I319" i="4" s="1"/>
  <c r="W320" i="4"/>
  <c r="U316" i="4"/>
  <c r="N314" i="7" l="1"/>
  <c r="S314" i="7" s="1"/>
  <c r="M314" i="7"/>
  <c r="R314" i="7" s="1"/>
  <c r="V315" i="7" s="1"/>
  <c r="B318" i="7"/>
  <c r="N320" i="4"/>
  <c r="H319" i="4"/>
  <c r="X316" i="4"/>
  <c r="A313" i="7"/>
  <c r="AC317" i="4"/>
  <c r="AE317" i="4" s="1"/>
  <c r="P316" i="4"/>
  <c r="L318" i="7" l="1"/>
  <c r="K320" i="4"/>
  <c r="C318" i="7"/>
  <c r="D320" i="4"/>
  <c r="M320" i="4"/>
  <c r="F316" i="7"/>
  <c r="AJ318" i="4"/>
  <c r="AL320" i="4" s="1"/>
  <c r="R316" i="4"/>
  <c r="S316" i="4" s="1"/>
  <c r="AD317" i="4"/>
  <c r="B325" i="4" l="1"/>
  <c r="J324" i="7" s="1"/>
  <c r="K318" i="7"/>
  <c r="AI318" i="4"/>
  <c r="AK321" i="4"/>
  <c r="H319" i="7"/>
  <c r="G316" i="7"/>
  <c r="O316" i="7" s="1"/>
  <c r="AG318" i="4"/>
  <c r="Z318" i="4"/>
  <c r="E315" i="7"/>
  <c r="V317" i="4"/>
  <c r="J320" i="4"/>
  <c r="L324" i="4"/>
  <c r="T316" i="4"/>
  <c r="E320" i="4"/>
  <c r="Q318" i="7" l="1"/>
  <c r="U319" i="7" s="1"/>
  <c r="G320" i="4"/>
  <c r="H320" i="4" s="1"/>
  <c r="C319" i="7" s="1"/>
  <c r="O317" i="4"/>
  <c r="D315" i="7"/>
  <c r="W315" i="7" s="1"/>
  <c r="AB315" i="7" s="1"/>
  <c r="Y317" i="4"/>
  <c r="W321" i="4"/>
  <c r="U317" i="4"/>
  <c r="AA318" i="4"/>
  <c r="AH322" i="4"/>
  <c r="AF318" i="4"/>
  <c r="N315" i="7" l="1"/>
  <c r="S315" i="7" s="1"/>
  <c r="M315" i="7"/>
  <c r="R315" i="7" s="1"/>
  <c r="V316" i="7" s="1"/>
  <c r="K321" i="4"/>
  <c r="J321" i="4" s="1"/>
  <c r="I320" i="4"/>
  <c r="N321" i="4" s="1"/>
  <c r="AC318" i="4"/>
  <c r="AE318" i="4" s="1"/>
  <c r="F317" i="7" s="1"/>
  <c r="A314" i="7"/>
  <c r="P317" i="4"/>
  <c r="X317" i="4"/>
  <c r="L325" i="4" l="1"/>
  <c r="B319" i="7"/>
  <c r="D321" i="4"/>
  <c r="AD318" i="4"/>
  <c r="Z319" i="4" s="1"/>
  <c r="R317" i="4"/>
  <c r="T317" i="4" s="1"/>
  <c r="D316" i="7" s="1"/>
  <c r="W316" i="7" s="1"/>
  <c r="AB316" i="7" s="1"/>
  <c r="AJ319" i="4"/>
  <c r="M321" i="4"/>
  <c r="AK322" i="4" l="1"/>
  <c r="AL321" i="4"/>
  <c r="H320" i="7" s="1"/>
  <c r="B326" i="4"/>
  <c r="J325" i="7" s="1"/>
  <c r="L319" i="7"/>
  <c r="K319" i="7"/>
  <c r="E321" i="4"/>
  <c r="G321" i="4" s="1"/>
  <c r="H321" i="4" s="1"/>
  <c r="K322" i="4" s="1"/>
  <c r="N316" i="7"/>
  <c r="S316" i="7" s="1"/>
  <c r="AG319" i="4"/>
  <c r="AF319" i="4" s="1"/>
  <c r="Y318" i="4"/>
  <c r="X318" i="4" s="1"/>
  <c r="G317" i="7"/>
  <c r="O317" i="7" s="1"/>
  <c r="AI319" i="4"/>
  <c r="S317" i="4"/>
  <c r="E316" i="7" s="1"/>
  <c r="AA319" i="4"/>
  <c r="Q319" i="7" l="1"/>
  <c r="U320" i="7" s="1"/>
  <c r="AH323" i="4"/>
  <c r="M316" i="7"/>
  <c r="R316" i="7" s="1"/>
  <c r="V317" i="7" s="1"/>
  <c r="V318" i="4"/>
  <c r="W322" i="4" s="1"/>
  <c r="O318" i="4"/>
  <c r="P318" i="4" s="1"/>
  <c r="I321" i="4"/>
  <c r="B320" i="7" s="1"/>
  <c r="C320" i="7"/>
  <c r="J322" i="4"/>
  <c r="L326" i="4"/>
  <c r="A315" i="7"/>
  <c r="AC319" i="4"/>
  <c r="AE319" i="4" s="1"/>
  <c r="U318" i="4" l="1"/>
  <c r="R318" i="4" s="1"/>
  <c r="S318" i="4" s="1"/>
  <c r="V319" i="4" s="1"/>
  <c r="W323" i="4" s="1"/>
  <c r="L320" i="7"/>
  <c r="K320" i="7"/>
  <c r="N322" i="4"/>
  <c r="M322" i="4" s="1"/>
  <c r="D322" i="4"/>
  <c r="AD319" i="4"/>
  <c r="AG320" i="4" s="1"/>
  <c r="F318" i="7"/>
  <c r="AJ320" i="4"/>
  <c r="AL322" i="4" s="1"/>
  <c r="B327" i="4" l="1"/>
  <c r="J326" i="7" s="1"/>
  <c r="Q320" i="7"/>
  <c r="U321" i="7" s="1"/>
  <c r="E317" i="7"/>
  <c r="T318" i="4"/>
  <c r="D317" i="7" s="1"/>
  <c r="W317" i="7" s="1"/>
  <c r="AB317" i="7" s="1"/>
  <c r="U319" i="4"/>
  <c r="E322" i="4"/>
  <c r="G322" i="4" s="1"/>
  <c r="H322" i="4" s="1"/>
  <c r="K323" i="4" s="1"/>
  <c r="Z320" i="4"/>
  <c r="AA320" i="4" s="1"/>
  <c r="G318" i="7"/>
  <c r="O318" i="7" s="1"/>
  <c r="H321" i="7"/>
  <c r="AK323" i="4"/>
  <c r="AI320" i="4"/>
  <c r="AF320" i="4"/>
  <c r="AH324" i="4"/>
  <c r="N317" i="7" l="1"/>
  <c r="S317" i="7" s="1"/>
  <c r="M317" i="7"/>
  <c r="R317" i="7" s="1"/>
  <c r="V318" i="7" s="1"/>
  <c r="O319" i="4"/>
  <c r="P319" i="4" s="1"/>
  <c r="Y319" i="4"/>
  <c r="X319" i="4" s="1"/>
  <c r="I322" i="4"/>
  <c r="B321" i="7" s="1"/>
  <c r="C321" i="7"/>
  <c r="AC320" i="4"/>
  <c r="AE320" i="4" s="1"/>
  <c r="F319" i="7" s="1"/>
  <c r="A316" i="7"/>
  <c r="L327" i="4"/>
  <c r="J323" i="4"/>
  <c r="L321" i="7" l="1"/>
  <c r="K321" i="7"/>
  <c r="Q321" i="7" s="1"/>
  <c r="U322" i="7" s="1"/>
  <c r="D323" i="4"/>
  <c r="N323" i="4"/>
  <c r="M323" i="4" s="1"/>
  <c r="AJ321" i="4"/>
  <c r="AD320" i="4"/>
  <c r="G319" i="7" s="1"/>
  <c r="O319" i="7" s="1"/>
  <c r="R319" i="4"/>
  <c r="S319" i="4" s="1"/>
  <c r="AL323" i="4" l="1"/>
  <c r="H322" i="7" s="1"/>
  <c r="B328" i="4"/>
  <c r="J327" i="7" s="1"/>
  <c r="E323" i="4"/>
  <c r="G323" i="4" s="1"/>
  <c r="I323" i="4" s="1"/>
  <c r="AI321" i="4"/>
  <c r="Z321" i="4"/>
  <c r="AA321" i="4" s="1"/>
  <c r="AK324" i="4"/>
  <c r="AG321" i="4"/>
  <c r="AF321" i="4" s="1"/>
  <c r="T319" i="4"/>
  <c r="Y320" i="4" s="1"/>
  <c r="E318" i="7"/>
  <c r="V320" i="4"/>
  <c r="D318" i="7" l="1"/>
  <c r="W318" i="7" s="1"/>
  <c r="AB318" i="7" s="1"/>
  <c r="AH325" i="4"/>
  <c r="O320" i="4"/>
  <c r="P320" i="4" s="1"/>
  <c r="H323" i="4"/>
  <c r="C322" i="7" s="1"/>
  <c r="AC321" i="4"/>
  <c r="AE321" i="4" s="1"/>
  <c r="W324" i="4"/>
  <c r="U320" i="4"/>
  <c r="B322" i="7"/>
  <c r="N324" i="4"/>
  <c r="X320" i="4"/>
  <c r="A317" i="7" l="1"/>
  <c r="L322" i="7"/>
  <c r="K322" i="7"/>
  <c r="Q322" i="7" s="1"/>
  <c r="U323" i="7" s="1"/>
  <c r="N318" i="7"/>
  <c r="S318" i="7" s="1"/>
  <c r="M318" i="7"/>
  <c r="R318" i="7" s="1"/>
  <c r="V319" i="7" s="1"/>
  <c r="D324" i="4"/>
  <c r="K324" i="4"/>
  <c r="L328" i="4" s="1"/>
  <c r="R320" i="4"/>
  <c r="S320" i="4" s="1"/>
  <c r="M324" i="4"/>
  <c r="F320" i="7"/>
  <c r="AJ322" i="4"/>
  <c r="AL324" i="4" s="1"/>
  <c r="AD321" i="4"/>
  <c r="B329" i="4" l="1"/>
  <c r="J328" i="7" s="1"/>
  <c r="J324" i="4"/>
  <c r="E324" i="4"/>
  <c r="T320" i="4"/>
  <c r="Y321" i="4" s="1"/>
  <c r="G320" i="7"/>
  <c r="O320" i="7" s="1"/>
  <c r="Z322" i="4"/>
  <c r="AG322" i="4"/>
  <c r="AK325" i="4"/>
  <c r="H323" i="7"/>
  <c r="AI322" i="4"/>
  <c r="E319" i="7"/>
  <c r="V321" i="4"/>
  <c r="G324" i="4" l="1"/>
  <c r="I324" i="4" s="1"/>
  <c r="B323" i="7" s="1"/>
  <c r="D319" i="7"/>
  <c r="W319" i="7" s="1"/>
  <c r="AB319" i="7" s="1"/>
  <c r="O321" i="4"/>
  <c r="P321" i="4" s="1"/>
  <c r="AH326" i="4"/>
  <c r="AF322" i="4"/>
  <c r="X321" i="4"/>
  <c r="W325" i="4"/>
  <c r="U321" i="4"/>
  <c r="AA322" i="4"/>
  <c r="N325" i="4" l="1"/>
  <c r="M325" i="4" s="1"/>
  <c r="H324" i="4"/>
  <c r="K325" i="4" s="1"/>
  <c r="L323" i="7"/>
  <c r="N319" i="7"/>
  <c r="S319" i="7" s="1"/>
  <c r="M319" i="7"/>
  <c r="R319" i="7" s="1"/>
  <c r="V320" i="7" s="1"/>
  <c r="A318" i="7"/>
  <c r="AC322" i="4"/>
  <c r="AE322" i="4" s="1"/>
  <c r="AJ323" i="4" s="1"/>
  <c r="AL325" i="4" s="1"/>
  <c r="R321" i="4"/>
  <c r="S321" i="4" s="1"/>
  <c r="D325" i="4" l="1"/>
  <c r="E325" i="4" s="1"/>
  <c r="C323" i="7"/>
  <c r="K323" i="7" s="1"/>
  <c r="AD322" i="4"/>
  <c r="AG323" i="4" s="1"/>
  <c r="F321" i="7"/>
  <c r="T321" i="4"/>
  <c r="L329" i="4"/>
  <c r="J325" i="4"/>
  <c r="H324" i="7"/>
  <c r="AK326" i="4"/>
  <c r="AI323" i="4"/>
  <c r="E320" i="7"/>
  <c r="V322" i="4"/>
  <c r="B330" i="4" l="1"/>
  <c r="J329" i="7" s="1"/>
  <c r="Q323" i="7"/>
  <c r="U324" i="7" s="1"/>
  <c r="Z323" i="4"/>
  <c r="AA323" i="4" s="1"/>
  <c r="G321" i="7"/>
  <c r="O321" i="7" s="1"/>
  <c r="G325" i="4"/>
  <c r="H325" i="4" s="1"/>
  <c r="K326" i="4" s="1"/>
  <c r="J326" i="4" s="1"/>
  <c r="O322" i="4"/>
  <c r="D320" i="7"/>
  <c r="W320" i="7" s="1"/>
  <c r="AB320" i="7" s="1"/>
  <c r="Y322" i="4"/>
  <c r="W326" i="4"/>
  <c r="U322" i="4"/>
  <c r="AF323" i="4"/>
  <c r="AH327" i="4"/>
  <c r="N320" i="7" l="1"/>
  <c r="S320" i="7" s="1"/>
  <c r="M320" i="7"/>
  <c r="R320" i="7" s="1"/>
  <c r="V321" i="7" s="1"/>
  <c r="L330" i="4"/>
  <c r="I325" i="4"/>
  <c r="B324" i="7" s="1"/>
  <c r="C324" i="7"/>
  <c r="X322" i="4"/>
  <c r="AC323" i="4"/>
  <c r="AD323" i="4" s="1"/>
  <c r="A319" i="7"/>
  <c r="P322" i="4"/>
  <c r="L324" i="7" l="1"/>
  <c r="K324" i="7"/>
  <c r="D326" i="4"/>
  <c r="E326" i="4" s="1"/>
  <c r="N326" i="4"/>
  <c r="M326" i="4" s="1"/>
  <c r="G322" i="7"/>
  <c r="AG324" i="4"/>
  <c r="R322" i="4"/>
  <c r="T322" i="4" s="1"/>
  <c r="AE323" i="4"/>
  <c r="B331" i="4" l="1"/>
  <c r="J330" i="7" s="1"/>
  <c r="Q324" i="7"/>
  <c r="U325" i="7" s="1"/>
  <c r="Z324" i="4"/>
  <c r="F322" i="7"/>
  <c r="O322" i="7" s="1"/>
  <c r="AJ324" i="4"/>
  <c r="AL326" i="4" s="1"/>
  <c r="S322" i="4"/>
  <c r="AH328" i="4"/>
  <c r="AF324" i="4"/>
  <c r="D321" i="7"/>
  <c r="W321" i="7" s="1"/>
  <c r="AB321" i="7" s="1"/>
  <c r="Y323" i="4"/>
  <c r="G326" i="4"/>
  <c r="H326" i="4" s="1"/>
  <c r="N321" i="7" l="1"/>
  <c r="S321" i="7" s="1"/>
  <c r="I326" i="4"/>
  <c r="N327" i="4" s="1"/>
  <c r="X323" i="4"/>
  <c r="C325" i="7"/>
  <c r="K327" i="4"/>
  <c r="AK327" i="4"/>
  <c r="H325" i="7"/>
  <c r="AI324" i="4"/>
  <c r="E321" i="7"/>
  <c r="V323" i="4"/>
  <c r="O323" i="4"/>
  <c r="AA324" i="4"/>
  <c r="M321" i="7" l="1"/>
  <c r="R321" i="7" s="1"/>
  <c r="V322" i="7" s="1"/>
  <c r="B325" i="7"/>
  <c r="D327" i="4"/>
  <c r="AC324" i="4"/>
  <c r="AD324" i="4" s="1"/>
  <c r="G323" i="7" s="1"/>
  <c r="A320" i="7"/>
  <c r="P323" i="4"/>
  <c r="L331" i="4"/>
  <c r="J327" i="4"/>
  <c r="W327" i="4"/>
  <c r="U323" i="4"/>
  <c r="M327" i="4"/>
  <c r="E327" i="4" l="1"/>
  <c r="G327" i="4" s="1"/>
  <c r="B332" i="4"/>
  <c r="J331" i="7" s="1"/>
  <c r="L325" i="7"/>
  <c r="K325" i="7"/>
  <c r="AE324" i="4"/>
  <c r="F323" i="7" s="1"/>
  <c r="O323" i="7" s="1"/>
  <c r="AG325" i="4"/>
  <c r="AH329" i="4" s="1"/>
  <c r="R323" i="4"/>
  <c r="T323" i="4" s="1"/>
  <c r="D322" i="7" s="1"/>
  <c r="W322" i="7" s="1"/>
  <c r="AB322" i="7" s="1"/>
  <c r="Q325" i="7" l="1"/>
  <c r="U326" i="7" s="1"/>
  <c r="N322" i="7"/>
  <c r="S322" i="7" s="1"/>
  <c r="AJ325" i="4"/>
  <c r="Z325" i="4"/>
  <c r="AA325" i="4" s="1"/>
  <c r="AF325" i="4"/>
  <c r="Y324" i="4"/>
  <c r="X324" i="4" s="1"/>
  <c r="S323" i="4"/>
  <c r="E322" i="7" s="1"/>
  <c r="A321" i="7" s="1"/>
  <c r="H327" i="4"/>
  <c r="I327" i="4"/>
  <c r="AI325" i="4" l="1"/>
  <c r="AC325" i="4" s="1"/>
  <c r="AE325" i="4" s="1"/>
  <c r="AJ326" i="4" s="1"/>
  <c r="AL327" i="4"/>
  <c r="H326" i="7" s="1"/>
  <c r="AK328" i="4"/>
  <c r="M322" i="7"/>
  <c r="R322" i="7" s="1"/>
  <c r="V323" i="7" s="1"/>
  <c r="O324" i="4"/>
  <c r="P324" i="4" s="1"/>
  <c r="V324" i="4"/>
  <c r="W328" i="4" s="1"/>
  <c r="D328" i="4"/>
  <c r="B333" i="4" s="1"/>
  <c r="J332" i="7" s="1"/>
  <c r="B326" i="7"/>
  <c r="N328" i="4"/>
  <c r="K328" i="4"/>
  <c r="C326" i="7"/>
  <c r="AL328" i="4" l="1"/>
  <c r="H327" i="7" s="1"/>
  <c r="L326" i="7"/>
  <c r="K326" i="7"/>
  <c r="U324" i="4"/>
  <c r="R324" i="4" s="1"/>
  <c r="T324" i="4" s="1"/>
  <c r="Y325" i="4" s="1"/>
  <c r="F324" i="7"/>
  <c r="AD325" i="4"/>
  <c r="Z326" i="4" s="1"/>
  <c r="E328" i="4"/>
  <c r="L332" i="4"/>
  <c r="J328" i="4"/>
  <c r="AK329" i="4"/>
  <c r="AI326" i="4"/>
  <c r="M328" i="4"/>
  <c r="Q326" i="7" l="1"/>
  <c r="U327" i="7" s="1"/>
  <c r="G324" i="7"/>
  <c r="O324" i="7" s="1"/>
  <c r="AG326" i="4"/>
  <c r="AF326" i="4" s="1"/>
  <c r="S324" i="4"/>
  <c r="E323" i="7" s="1"/>
  <c r="D323" i="7"/>
  <c r="W323" i="7" s="1"/>
  <c r="AB323" i="7" s="1"/>
  <c r="X325" i="4"/>
  <c r="G328" i="4"/>
  <c r="AA326" i="4"/>
  <c r="N323" i="7" l="1"/>
  <c r="S323" i="7" s="1"/>
  <c r="M323" i="7"/>
  <c r="R323" i="7" s="1"/>
  <c r="V324" i="7" s="1"/>
  <c r="AH330" i="4"/>
  <c r="V325" i="4"/>
  <c r="W329" i="4" s="1"/>
  <c r="O325" i="4"/>
  <c r="P325" i="4" s="1"/>
  <c r="A322" i="7"/>
  <c r="H328" i="4"/>
  <c r="I328" i="4"/>
  <c r="AC326" i="4"/>
  <c r="AD326" i="4" s="1"/>
  <c r="U325" i="4" l="1"/>
  <c r="R325" i="4" s="1"/>
  <c r="T325" i="4" s="1"/>
  <c r="AE326" i="4"/>
  <c r="Z327" i="4" s="1"/>
  <c r="D329" i="4"/>
  <c r="B327" i="7"/>
  <c r="N329" i="4"/>
  <c r="G325" i="7"/>
  <c r="AG327" i="4"/>
  <c r="C327" i="7"/>
  <c r="K329" i="4"/>
  <c r="B334" i="4" l="1"/>
  <c r="J333" i="7" s="1"/>
  <c r="L327" i="7"/>
  <c r="K327" i="7"/>
  <c r="E329" i="4"/>
  <c r="AA327" i="4"/>
  <c r="D324" i="7"/>
  <c r="W324" i="7" s="1"/>
  <c r="AB324" i="7" s="1"/>
  <c r="Y326" i="4"/>
  <c r="L333" i="4"/>
  <c r="J329" i="4"/>
  <c r="AF327" i="4"/>
  <c r="AH331" i="4"/>
  <c r="M329" i="4"/>
  <c r="S325" i="4"/>
  <c r="F325" i="7"/>
  <c r="O325" i="7" s="1"/>
  <c r="AJ327" i="4"/>
  <c r="AL329" i="4" s="1"/>
  <c r="Q327" i="7" l="1"/>
  <c r="U328" i="7" s="1"/>
  <c r="N324" i="7"/>
  <c r="S324" i="7" s="1"/>
  <c r="G329" i="4"/>
  <c r="H329" i="4" s="1"/>
  <c r="X326" i="4"/>
  <c r="E324" i="7"/>
  <c r="A323" i="7" s="1"/>
  <c r="O326" i="4"/>
  <c r="V326" i="4"/>
  <c r="AI327" i="4"/>
  <c r="AC327" i="4" s="1"/>
  <c r="AK330" i="4"/>
  <c r="H328" i="7"/>
  <c r="I329" i="4" l="1"/>
  <c r="N330" i="4" s="1"/>
  <c r="M324" i="7"/>
  <c r="R324" i="7" s="1"/>
  <c r="V325" i="7" s="1"/>
  <c r="AE327" i="4"/>
  <c r="AD327" i="4"/>
  <c r="W330" i="4"/>
  <c r="U326" i="4"/>
  <c r="P326" i="4"/>
  <c r="C328" i="7"/>
  <c r="K330" i="4"/>
  <c r="D330" i="4" l="1"/>
  <c r="E330" i="4" s="1"/>
  <c r="B328" i="7"/>
  <c r="K328" i="7" s="1"/>
  <c r="L334" i="4"/>
  <c r="J330" i="4"/>
  <c r="G326" i="7"/>
  <c r="Z328" i="4"/>
  <c r="AG328" i="4"/>
  <c r="M330" i="4"/>
  <c r="R326" i="4"/>
  <c r="S326" i="4" s="1"/>
  <c r="AJ328" i="4"/>
  <c r="AL330" i="4" s="1"/>
  <c r="F326" i="7"/>
  <c r="B335" i="4" l="1"/>
  <c r="J334" i="7" s="1"/>
  <c r="L328" i="7"/>
  <c r="Q328" i="7"/>
  <c r="U329" i="7" s="1"/>
  <c r="O326" i="7"/>
  <c r="G330" i="4"/>
  <c r="I330" i="4" s="1"/>
  <c r="B329" i="7" s="1"/>
  <c r="T326" i="4"/>
  <c r="D325" i="7" s="1"/>
  <c r="W325" i="7" s="1"/>
  <c r="AB325" i="7" s="1"/>
  <c r="AH332" i="4"/>
  <c r="AF328" i="4"/>
  <c r="AA328" i="4"/>
  <c r="AI328" i="4"/>
  <c r="AK331" i="4"/>
  <c r="H329" i="7"/>
  <c r="E325" i="7"/>
  <c r="V327" i="4"/>
  <c r="H330" i="4" l="1"/>
  <c r="K331" i="4" s="1"/>
  <c r="N325" i="7"/>
  <c r="S325" i="7" s="1"/>
  <c r="M325" i="7"/>
  <c r="R325" i="7" s="1"/>
  <c r="V326" i="7" s="1"/>
  <c r="L329" i="7"/>
  <c r="N331" i="4"/>
  <c r="M331" i="4" s="1"/>
  <c r="Y327" i="4"/>
  <c r="X327" i="4" s="1"/>
  <c r="O327" i="4"/>
  <c r="P327" i="4" s="1"/>
  <c r="AC328" i="4"/>
  <c r="AD328" i="4" s="1"/>
  <c r="A324" i="7"/>
  <c r="U327" i="4"/>
  <c r="W331" i="4"/>
  <c r="D331" i="4" l="1"/>
  <c r="B336" i="4" s="1"/>
  <c r="J335" i="7" s="1"/>
  <c r="C329" i="7"/>
  <c r="K329" i="7" s="1"/>
  <c r="Q329" i="7" s="1"/>
  <c r="U330" i="7" s="1"/>
  <c r="AE328" i="4"/>
  <c r="AJ329" i="4" s="1"/>
  <c r="AL331" i="4" s="1"/>
  <c r="L335" i="4"/>
  <c r="J331" i="4"/>
  <c r="R327" i="4"/>
  <c r="T327" i="4" s="1"/>
  <c r="G327" i="7"/>
  <c r="AG329" i="4"/>
  <c r="E331" i="4" l="1"/>
  <c r="G331" i="4" s="1"/>
  <c r="H331" i="4" s="1"/>
  <c r="K332" i="4" s="1"/>
  <c r="J332" i="4" s="1"/>
  <c r="F327" i="7"/>
  <c r="O327" i="7" s="1"/>
  <c r="Z329" i="4"/>
  <c r="AA329" i="4" s="1"/>
  <c r="S327" i="4"/>
  <c r="O328" i="4" s="1"/>
  <c r="H330" i="7"/>
  <c r="AI329" i="4"/>
  <c r="AK332" i="4"/>
  <c r="D326" i="7"/>
  <c r="W326" i="7" s="1"/>
  <c r="AB326" i="7" s="1"/>
  <c r="Y328" i="4"/>
  <c r="AH333" i="4"/>
  <c r="AF329" i="4"/>
  <c r="I331" i="4" l="1"/>
  <c r="N332" i="4" s="1"/>
  <c r="L336" i="4"/>
  <c r="C330" i="7"/>
  <c r="N326" i="7"/>
  <c r="S326" i="7" s="1"/>
  <c r="V328" i="4"/>
  <c r="U328" i="4" s="1"/>
  <c r="E326" i="7"/>
  <c r="M326" i="7" s="1"/>
  <c r="P328" i="4"/>
  <c r="X328" i="4"/>
  <c r="AC329" i="4"/>
  <c r="AD329" i="4" s="1"/>
  <c r="B330" i="7" l="1"/>
  <c r="L330" i="7" s="1"/>
  <c r="D332" i="4"/>
  <c r="E332" i="4" s="1"/>
  <c r="A325" i="7"/>
  <c r="W332" i="4"/>
  <c r="R326" i="7"/>
  <c r="V327" i="7" s="1"/>
  <c r="G328" i="7"/>
  <c r="AG330" i="4"/>
  <c r="AE329" i="4"/>
  <c r="Z330" i="4" s="1"/>
  <c r="M332" i="4"/>
  <c r="R328" i="4"/>
  <c r="S328" i="4" s="1"/>
  <c r="B337" i="4" l="1"/>
  <c r="J336" i="7" s="1"/>
  <c r="K330" i="7"/>
  <c r="Q330" i="7" s="1"/>
  <c r="U331" i="7" s="1"/>
  <c r="T328" i="4"/>
  <c r="O329" i="4" s="1"/>
  <c r="AF330" i="4"/>
  <c r="AH334" i="4"/>
  <c r="E327" i="7"/>
  <c r="V329" i="4"/>
  <c r="F328" i="7"/>
  <c r="O328" i="7" s="1"/>
  <c r="AJ330" i="4"/>
  <c r="AL332" i="4" s="1"/>
  <c r="G332" i="4"/>
  <c r="H332" i="4" s="1"/>
  <c r="AA330" i="4"/>
  <c r="Y329" i="4" l="1"/>
  <c r="X329" i="4" s="1"/>
  <c r="D327" i="7"/>
  <c r="W327" i="7" s="1"/>
  <c r="AB327" i="7" s="1"/>
  <c r="W333" i="4"/>
  <c r="U329" i="4"/>
  <c r="K333" i="4"/>
  <c r="C331" i="7"/>
  <c r="AI330" i="4"/>
  <c r="AC330" i="4" s="1"/>
  <c r="H331" i="7"/>
  <c r="AK333" i="4"/>
  <c r="P329" i="4"/>
  <c r="I332" i="4"/>
  <c r="M327" i="7" l="1"/>
  <c r="R327" i="7" s="1"/>
  <c r="V328" i="7" s="1"/>
  <c r="A326" i="7"/>
  <c r="N327" i="7"/>
  <c r="S327" i="7" s="1"/>
  <c r="AD330" i="4"/>
  <c r="G329" i="7" s="1"/>
  <c r="AE330" i="4"/>
  <c r="F329" i="7" s="1"/>
  <c r="L337" i="4"/>
  <c r="J333" i="4"/>
  <c r="N333" i="4"/>
  <c r="B331" i="7"/>
  <c r="R329" i="4"/>
  <c r="S329" i="4" s="1"/>
  <c r="D333" i="4"/>
  <c r="B338" i="4" s="1"/>
  <c r="J337" i="7" s="1"/>
  <c r="O329" i="7" l="1"/>
  <c r="L331" i="7"/>
  <c r="K331" i="7"/>
  <c r="AG331" i="4"/>
  <c r="AH335" i="4" s="1"/>
  <c r="E333" i="4"/>
  <c r="AJ331" i="4"/>
  <c r="T329" i="4"/>
  <c r="O330" i="4" s="1"/>
  <c r="Z331" i="4"/>
  <c r="AA331" i="4" s="1"/>
  <c r="E328" i="7"/>
  <c r="V330" i="4"/>
  <c r="M333" i="4"/>
  <c r="AL333" i="4" l="1"/>
  <c r="H332" i="7" s="1"/>
  <c r="Q331" i="7"/>
  <c r="U332" i="7" s="1"/>
  <c r="AF331" i="4"/>
  <c r="AI331" i="4"/>
  <c r="AK334" i="4"/>
  <c r="Y330" i="4"/>
  <c r="X330" i="4" s="1"/>
  <c r="D328" i="7"/>
  <c r="W328" i="7" s="1"/>
  <c r="AB328" i="7" s="1"/>
  <c r="G333" i="4"/>
  <c r="P330" i="4"/>
  <c r="U330" i="4"/>
  <c r="W334" i="4"/>
  <c r="N328" i="7" l="1"/>
  <c r="S328" i="7" s="1"/>
  <c r="M328" i="7"/>
  <c r="R328" i="7" s="1"/>
  <c r="V329" i="7" s="1"/>
  <c r="AC331" i="4"/>
  <c r="AE331" i="4" s="1"/>
  <c r="F330" i="7" s="1"/>
  <c r="A327" i="7"/>
  <c r="R330" i="4"/>
  <c r="S330" i="4" s="1"/>
  <c r="H333" i="4"/>
  <c r="I333" i="4"/>
  <c r="AD331" i="4" l="1"/>
  <c r="G330" i="7" s="1"/>
  <c r="O330" i="7" s="1"/>
  <c r="AJ332" i="4"/>
  <c r="C332" i="7"/>
  <c r="K334" i="4"/>
  <c r="E329" i="7"/>
  <c r="V331" i="4"/>
  <c r="D334" i="4"/>
  <c r="B332" i="7"/>
  <c r="N334" i="4"/>
  <c r="T330" i="4"/>
  <c r="AK335" i="4" l="1"/>
  <c r="AL334" i="4"/>
  <c r="H333" i="7" s="1"/>
  <c r="B339" i="4"/>
  <c r="J338" i="7" s="1"/>
  <c r="L332" i="7"/>
  <c r="K332" i="7"/>
  <c r="Z332" i="4"/>
  <c r="AA332" i="4" s="1"/>
  <c r="AI332" i="4"/>
  <c r="AG332" i="4"/>
  <c r="AF332" i="4" s="1"/>
  <c r="M334" i="4"/>
  <c r="O331" i="4"/>
  <c r="D329" i="7"/>
  <c r="W329" i="7" s="1"/>
  <c r="AB329" i="7" s="1"/>
  <c r="Y331" i="4"/>
  <c r="W335" i="4"/>
  <c r="U331" i="4"/>
  <c r="L338" i="4"/>
  <c r="J334" i="4"/>
  <c r="E334" i="4"/>
  <c r="Q332" i="7" l="1"/>
  <c r="U333" i="7" s="1"/>
  <c r="N329" i="7"/>
  <c r="S329" i="7" s="1"/>
  <c r="M329" i="7"/>
  <c r="R329" i="7" s="1"/>
  <c r="V330" i="7" s="1"/>
  <c r="AH336" i="4"/>
  <c r="X331" i="4"/>
  <c r="P331" i="4"/>
  <c r="A328" i="7"/>
  <c r="G334" i="4"/>
  <c r="H334" i="4" s="1"/>
  <c r="AC332" i="4"/>
  <c r="AD332" i="4" s="1"/>
  <c r="AE332" i="4" l="1"/>
  <c r="Z333" i="4" s="1"/>
  <c r="I334" i="4"/>
  <c r="B333" i="7" s="1"/>
  <c r="R331" i="4"/>
  <c r="S331" i="4" s="1"/>
  <c r="C333" i="7"/>
  <c r="K335" i="4"/>
  <c r="G331" i="7"/>
  <c r="AG333" i="4"/>
  <c r="L333" i="7" l="1"/>
  <c r="K333" i="7"/>
  <c r="Q333" i="7" s="1"/>
  <c r="U334" i="7" s="1"/>
  <c r="D335" i="4"/>
  <c r="N335" i="4"/>
  <c r="M335" i="4" s="1"/>
  <c r="AJ333" i="4"/>
  <c r="F331" i="7"/>
  <c r="O331" i="7" s="1"/>
  <c r="AH337" i="4"/>
  <c r="AF333" i="4"/>
  <c r="L339" i="4"/>
  <c r="J335" i="4"/>
  <c r="T331" i="4"/>
  <c r="O332" i="4" s="1"/>
  <c r="E330" i="7"/>
  <c r="V332" i="4"/>
  <c r="AA333" i="4"/>
  <c r="AL335" i="4" l="1"/>
  <c r="H334" i="7" s="1"/>
  <c r="B340" i="4"/>
  <c r="J339" i="7" s="1"/>
  <c r="E335" i="4"/>
  <c r="G335" i="4" s="1"/>
  <c r="H335" i="4" s="1"/>
  <c r="AI333" i="4"/>
  <c r="AC333" i="4" s="1"/>
  <c r="AD333" i="4" s="1"/>
  <c r="AK336" i="4"/>
  <c r="W336" i="4"/>
  <c r="U332" i="4"/>
  <c r="D330" i="7"/>
  <c r="W330" i="7" s="1"/>
  <c r="AB330" i="7" s="1"/>
  <c r="Y332" i="4"/>
  <c r="P332" i="4"/>
  <c r="N330" i="7" l="1"/>
  <c r="S330" i="7" s="1"/>
  <c r="M330" i="7"/>
  <c r="R330" i="7" s="1"/>
  <c r="V331" i="7" s="1"/>
  <c r="AE333" i="4"/>
  <c r="Z334" i="4" s="1"/>
  <c r="I335" i="4"/>
  <c r="B334" i="7" s="1"/>
  <c r="G332" i="7"/>
  <c r="AG334" i="4"/>
  <c r="C334" i="7"/>
  <c r="K336" i="4"/>
  <c r="X332" i="4"/>
  <c r="A329" i="7"/>
  <c r="L334" i="7" l="1"/>
  <c r="K334" i="7"/>
  <c r="AJ334" i="4"/>
  <c r="F332" i="7"/>
  <c r="O332" i="7" s="1"/>
  <c r="N336" i="4"/>
  <c r="M336" i="4" s="1"/>
  <c r="D336" i="4"/>
  <c r="R332" i="4"/>
  <c r="T332" i="4" s="1"/>
  <c r="D331" i="7" s="1"/>
  <c r="W331" i="7" s="1"/>
  <c r="AB331" i="7" s="1"/>
  <c r="AH338" i="4"/>
  <c r="AF334" i="4"/>
  <c r="AA334" i="4"/>
  <c r="L340" i="4"/>
  <c r="J336" i="4"/>
  <c r="AI334" i="4" l="1"/>
  <c r="AC334" i="4" s="1"/>
  <c r="AD334" i="4" s="1"/>
  <c r="AL336" i="4"/>
  <c r="H335" i="7" s="1"/>
  <c r="B341" i="4"/>
  <c r="J340" i="7" s="1"/>
  <c r="Q334" i="7"/>
  <c r="U335" i="7" s="1"/>
  <c r="AK337" i="4"/>
  <c r="E336" i="4"/>
  <c r="G336" i="4" s="1"/>
  <c r="I336" i="4" s="1"/>
  <c r="N331" i="7"/>
  <c r="S331" i="7" s="1"/>
  <c r="Y333" i="4"/>
  <c r="X333" i="4" s="1"/>
  <c r="S332" i="4"/>
  <c r="E331" i="7" s="1"/>
  <c r="M331" i="7" l="1"/>
  <c r="R331" i="7" s="1"/>
  <c r="V332" i="7" s="1"/>
  <c r="O333" i="4"/>
  <c r="P333" i="4" s="1"/>
  <c r="H336" i="4"/>
  <c r="C335" i="7" s="1"/>
  <c r="V333" i="4"/>
  <c r="U333" i="4" s="1"/>
  <c r="AE334" i="4"/>
  <c r="Z335" i="4" s="1"/>
  <c r="G333" i="7"/>
  <c r="AG335" i="4"/>
  <c r="A330" i="7"/>
  <c r="B335" i="7"/>
  <c r="N337" i="4"/>
  <c r="L335" i="7" l="1"/>
  <c r="K335" i="7"/>
  <c r="K337" i="4"/>
  <c r="J337" i="4" s="1"/>
  <c r="D337" i="4"/>
  <c r="W337" i="4"/>
  <c r="F333" i="7"/>
  <c r="O333" i="7" s="1"/>
  <c r="AJ335" i="4"/>
  <c r="R333" i="4"/>
  <c r="S333" i="4" s="1"/>
  <c r="E332" i="7" s="1"/>
  <c r="M337" i="4"/>
  <c r="AA335" i="4"/>
  <c r="AH339" i="4"/>
  <c r="AF335" i="4"/>
  <c r="AK338" i="4" l="1"/>
  <c r="AL337" i="4"/>
  <c r="H336" i="7" s="1"/>
  <c r="B342" i="4"/>
  <c r="J341" i="7" s="1"/>
  <c r="Q335" i="7"/>
  <c r="U336" i="7" s="1"/>
  <c r="L341" i="4"/>
  <c r="E337" i="4"/>
  <c r="G337" i="4" s="1"/>
  <c r="H337" i="4" s="1"/>
  <c r="V334" i="4"/>
  <c r="W338" i="4" s="1"/>
  <c r="AI335" i="4"/>
  <c r="AC335" i="4" s="1"/>
  <c r="AD335" i="4" s="1"/>
  <c r="T333" i="4"/>
  <c r="D332" i="7" s="1"/>
  <c r="W332" i="7" s="1"/>
  <c r="AB332" i="7" s="1"/>
  <c r="U334" i="4" l="1"/>
  <c r="N332" i="7"/>
  <c r="S332" i="7" s="1"/>
  <c r="M332" i="7"/>
  <c r="R332" i="7" s="1"/>
  <c r="V333" i="7" s="1"/>
  <c r="Y334" i="4"/>
  <c r="X334" i="4" s="1"/>
  <c r="I337" i="4"/>
  <c r="D338" i="4" s="1"/>
  <c r="O334" i="4"/>
  <c r="P334" i="4" s="1"/>
  <c r="AE335" i="4"/>
  <c r="AJ336" i="4" s="1"/>
  <c r="AL338" i="4" s="1"/>
  <c r="G334" i="7"/>
  <c r="AG336" i="4"/>
  <c r="C336" i="7"/>
  <c r="K338" i="4"/>
  <c r="A331" i="7"/>
  <c r="B343" i="4" l="1"/>
  <c r="J342" i="7" s="1"/>
  <c r="N338" i="4"/>
  <c r="B336" i="7"/>
  <c r="F334" i="7"/>
  <c r="O334" i="7" s="1"/>
  <c r="Z336" i="4"/>
  <c r="AA336" i="4" s="1"/>
  <c r="H337" i="7"/>
  <c r="AK339" i="4"/>
  <c r="AI336" i="4"/>
  <c r="E338" i="4"/>
  <c r="M338" i="4"/>
  <c r="AF336" i="4"/>
  <c r="AH340" i="4"/>
  <c r="L342" i="4"/>
  <c r="J338" i="4"/>
  <c r="R334" i="4"/>
  <c r="T334" i="4" s="1"/>
  <c r="L336" i="7" l="1"/>
  <c r="K336" i="7"/>
  <c r="G338" i="4"/>
  <c r="H338" i="4" s="1"/>
  <c r="C337" i="7" s="1"/>
  <c r="S334" i="4"/>
  <c r="AC336" i="4"/>
  <c r="D333" i="7"/>
  <c r="W333" i="7" s="1"/>
  <c r="AB333" i="7" s="1"/>
  <c r="Y335" i="4"/>
  <c r="Q336" i="7" l="1"/>
  <c r="U337" i="7" s="1"/>
  <c r="N333" i="7"/>
  <c r="S333" i="7" s="1"/>
  <c r="I338" i="4"/>
  <c r="B337" i="7" s="1"/>
  <c r="K339" i="4"/>
  <c r="L343" i="4" s="1"/>
  <c r="X335" i="4"/>
  <c r="E333" i="7"/>
  <c r="A332" i="7" s="1"/>
  <c r="V335" i="4"/>
  <c r="O335" i="4"/>
  <c r="AE336" i="4"/>
  <c r="AD336" i="4"/>
  <c r="J339" i="4" l="1"/>
  <c r="L337" i="7"/>
  <c r="K337" i="7"/>
  <c r="M333" i="7"/>
  <c r="R333" i="7" s="1"/>
  <c r="V334" i="7" s="1"/>
  <c r="D339" i="4"/>
  <c r="N339" i="4"/>
  <c r="M339" i="4" s="1"/>
  <c r="F335" i="7"/>
  <c r="AJ337" i="4"/>
  <c r="AL339" i="4" s="1"/>
  <c r="W339" i="4"/>
  <c r="U335" i="4"/>
  <c r="Z337" i="4"/>
  <c r="G335" i="7"/>
  <c r="AG337" i="4"/>
  <c r="P335" i="4"/>
  <c r="E339" i="4" l="1"/>
  <c r="G339" i="4" s="1"/>
  <c r="H339" i="4" s="1"/>
  <c r="K340" i="4" s="1"/>
  <c r="B344" i="4"/>
  <c r="J343" i="7" s="1"/>
  <c r="Q337" i="7"/>
  <c r="U338" i="7" s="1"/>
  <c r="O335" i="7"/>
  <c r="R335" i="4"/>
  <c r="T335" i="4" s="1"/>
  <c r="AI337" i="4"/>
  <c r="H338" i="7"/>
  <c r="AK340" i="4"/>
  <c r="AA337" i="4"/>
  <c r="AH341" i="4"/>
  <c r="AF337" i="4"/>
  <c r="C338" i="7" l="1"/>
  <c r="I339" i="4"/>
  <c r="D340" i="4" s="1"/>
  <c r="AC337" i="4"/>
  <c r="AD337" i="4" s="1"/>
  <c r="L344" i="4"/>
  <c r="J340" i="4"/>
  <c r="D334" i="7"/>
  <c r="W334" i="7" s="1"/>
  <c r="AB334" i="7" s="1"/>
  <c r="Y336" i="4"/>
  <c r="S335" i="4"/>
  <c r="B345" i="4" l="1"/>
  <c r="J344" i="7" s="1"/>
  <c r="N334" i="7"/>
  <c r="S334" i="7" s="1"/>
  <c r="N340" i="4"/>
  <c r="M340" i="4" s="1"/>
  <c r="B338" i="7"/>
  <c r="G336" i="7"/>
  <c r="AG338" i="4"/>
  <c r="O336" i="4"/>
  <c r="E334" i="7"/>
  <c r="M334" i="7" s="1"/>
  <c r="V336" i="4"/>
  <c r="AE337" i="4"/>
  <c r="X336" i="4"/>
  <c r="E340" i="4"/>
  <c r="R334" i="7" l="1"/>
  <c r="V335" i="7" s="1"/>
  <c r="L338" i="7"/>
  <c r="K338" i="7"/>
  <c r="A333" i="7"/>
  <c r="Z338" i="4"/>
  <c r="F336" i="7"/>
  <c r="O336" i="7" s="1"/>
  <c r="AJ338" i="4"/>
  <c r="AL340" i="4" s="1"/>
  <c r="G340" i="4"/>
  <c r="I340" i="4" s="1"/>
  <c r="P336" i="4"/>
  <c r="U336" i="4"/>
  <c r="W340" i="4"/>
  <c r="AH342" i="4"/>
  <c r="AF338" i="4"/>
  <c r="Q338" i="7" l="1"/>
  <c r="U339" i="7" s="1"/>
  <c r="R336" i="4"/>
  <c r="T336" i="4" s="1"/>
  <c r="Y337" i="4" s="1"/>
  <c r="AA338" i="4"/>
  <c r="B339" i="7"/>
  <c r="N341" i="4"/>
  <c r="H340" i="4"/>
  <c r="AK341" i="4"/>
  <c r="AI338" i="4"/>
  <c r="H339" i="7"/>
  <c r="L339" i="7" l="1"/>
  <c r="D335" i="7"/>
  <c r="W335" i="7" s="1"/>
  <c r="AB335" i="7" s="1"/>
  <c r="S336" i="4"/>
  <c r="V337" i="4" s="1"/>
  <c r="M341" i="4"/>
  <c r="X337" i="4"/>
  <c r="C339" i="7"/>
  <c r="K339" i="7" s="1"/>
  <c r="Q339" i="7" s="1"/>
  <c r="U340" i="7" s="1"/>
  <c r="K341" i="4"/>
  <c r="D341" i="4"/>
  <c r="AC338" i="4"/>
  <c r="AD338" i="4" s="1"/>
  <c r="B346" i="4" l="1"/>
  <c r="J345" i="7" s="1"/>
  <c r="O337" i="4"/>
  <c r="P337" i="4" s="1"/>
  <c r="N335" i="7"/>
  <c r="S335" i="7" s="1"/>
  <c r="E335" i="7"/>
  <c r="A334" i="7" s="1"/>
  <c r="AE338" i="4"/>
  <c r="F337" i="7" s="1"/>
  <c r="L345" i="4"/>
  <c r="J341" i="4"/>
  <c r="W341" i="4"/>
  <c r="U337" i="4"/>
  <c r="AG339" i="4"/>
  <c r="G337" i="7"/>
  <c r="E341" i="4"/>
  <c r="O337" i="7" l="1"/>
  <c r="M335" i="7"/>
  <c r="R335" i="7" s="1"/>
  <c r="V336" i="7" s="1"/>
  <c r="AJ339" i="4"/>
  <c r="Z339" i="4"/>
  <c r="AA339" i="4" s="1"/>
  <c r="AF339" i="4"/>
  <c r="AH343" i="4"/>
  <c r="G341" i="4"/>
  <c r="H341" i="4" s="1"/>
  <c r="R337" i="4"/>
  <c r="S337" i="4" s="1"/>
  <c r="AK342" i="4" l="1"/>
  <c r="AL341" i="4"/>
  <c r="H340" i="7" s="1"/>
  <c r="AI339" i="4"/>
  <c r="AC339" i="4" s="1"/>
  <c r="AD339" i="4" s="1"/>
  <c r="T337" i="4"/>
  <c r="Y338" i="4" s="1"/>
  <c r="I341" i="4"/>
  <c r="N342" i="4" s="1"/>
  <c r="E336" i="7"/>
  <c r="V338" i="4"/>
  <c r="C340" i="7"/>
  <c r="K342" i="4"/>
  <c r="D336" i="7" l="1"/>
  <c r="O338" i="4"/>
  <c r="D342" i="4"/>
  <c r="B340" i="7"/>
  <c r="L346" i="4"/>
  <c r="J342" i="4"/>
  <c r="AE339" i="4"/>
  <c r="G338" i="7"/>
  <c r="AG340" i="4"/>
  <c r="P338" i="4"/>
  <c r="M342" i="4"/>
  <c r="W342" i="4"/>
  <c r="U338" i="4"/>
  <c r="X338" i="4"/>
  <c r="M336" i="7" l="1"/>
  <c r="R336" i="7" s="1"/>
  <c r="V337" i="7" s="1"/>
  <c r="W336" i="7"/>
  <c r="AB336" i="7" s="1"/>
  <c r="B347" i="4"/>
  <c r="J346" i="7" s="1"/>
  <c r="L340" i="7"/>
  <c r="K340" i="7"/>
  <c r="N336" i="7"/>
  <c r="S336" i="7" s="1"/>
  <c r="A335" i="7"/>
  <c r="E342" i="4"/>
  <c r="G342" i="4" s="1"/>
  <c r="I342" i="4" s="1"/>
  <c r="R338" i="4"/>
  <c r="T338" i="4" s="1"/>
  <c r="AF340" i="4"/>
  <c r="AH344" i="4"/>
  <c r="F338" i="7"/>
  <c r="O338" i="7" s="1"/>
  <c r="AJ340" i="4"/>
  <c r="AL342" i="4" s="1"/>
  <c r="Z340" i="4"/>
  <c r="Q340" i="7" l="1"/>
  <c r="U341" i="7" s="1"/>
  <c r="D337" i="7"/>
  <c r="W337" i="7" s="1"/>
  <c r="AB337" i="7" s="1"/>
  <c r="Y339" i="4"/>
  <c r="AA340" i="4"/>
  <c r="B341" i="7"/>
  <c r="N343" i="4"/>
  <c r="H342" i="4"/>
  <c r="H341" i="7"/>
  <c r="AK343" i="4"/>
  <c r="AI340" i="4"/>
  <c r="S338" i="4"/>
  <c r="L341" i="7" l="1"/>
  <c r="N337" i="7"/>
  <c r="S337" i="7" s="1"/>
  <c r="M343" i="4"/>
  <c r="O339" i="4"/>
  <c r="E337" i="7"/>
  <c r="V339" i="4"/>
  <c r="AC340" i="4"/>
  <c r="AE340" i="4" s="1"/>
  <c r="X339" i="4"/>
  <c r="C341" i="7"/>
  <c r="K341" i="7" s="1"/>
  <c r="Q341" i="7" s="1"/>
  <c r="U342" i="7" s="1"/>
  <c r="D343" i="4"/>
  <c r="K343" i="4"/>
  <c r="B348" i="4" l="1"/>
  <c r="J347" i="7" s="1"/>
  <c r="M337" i="7"/>
  <c r="R337" i="7" s="1"/>
  <c r="V338" i="7" s="1"/>
  <c r="A336" i="7"/>
  <c r="J343" i="4"/>
  <c r="L347" i="4"/>
  <c r="E343" i="4"/>
  <c r="U339" i="4"/>
  <c r="W343" i="4"/>
  <c r="F339" i="7"/>
  <c r="AJ341" i="4"/>
  <c r="AL343" i="4" s="1"/>
  <c r="P339" i="4"/>
  <c r="AD340" i="4"/>
  <c r="R339" i="4" l="1"/>
  <c r="T339" i="4" s="1"/>
  <c r="Y340" i="4" s="1"/>
  <c r="G339" i="7"/>
  <c r="O339" i="7" s="1"/>
  <c r="AG341" i="4"/>
  <c r="Z341" i="4"/>
  <c r="AI341" i="4"/>
  <c r="AK344" i="4"/>
  <c r="H342" i="7"/>
  <c r="G343" i="4"/>
  <c r="I343" i="4" s="1"/>
  <c r="D338" i="7" l="1"/>
  <c r="W338" i="7" s="1"/>
  <c r="AB338" i="7" s="1"/>
  <c r="S339" i="4"/>
  <c r="E338" i="7" s="1"/>
  <c r="AA341" i="4"/>
  <c r="AH345" i="4"/>
  <c r="AF341" i="4"/>
  <c r="H343" i="4"/>
  <c r="B342" i="7"/>
  <c r="N344" i="4"/>
  <c r="X340" i="4"/>
  <c r="L342" i="7" l="1"/>
  <c r="N338" i="7"/>
  <c r="S338" i="7" s="1"/>
  <c r="M338" i="7"/>
  <c r="R338" i="7" s="1"/>
  <c r="V339" i="7" s="1"/>
  <c r="V340" i="4"/>
  <c r="W344" i="4" s="1"/>
  <c r="AC341" i="4"/>
  <c r="AE341" i="4" s="1"/>
  <c r="F340" i="7" s="1"/>
  <c r="O340" i="4"/>
  <c r="P340" i="4" s="1"/>
  <c r="K344" i="4"/>
  <c r="C342" i="7"/>
  <c r="D344" i="4"/>
  <c r="M344" i="4"/>
  <c r="A337" i="7"/>
  <c r="U340" i="4"/>
  <c r="B349" i="4" l="1"/>
  <c r="J348" i="7" s="1"/>
  <c r="K342" i="7"/>
  <c r="AD341" i="4"/>
  <c r="Z342" i="4" s="1"/>
  <c r="AJ342" i="4"/>
  <c r="E344" i="4"/>
  <c r="R340" i="4"/>
  <c r="T340" i="4" s="1"/>
  <c r="L348" i="4"/>
  <c r="J344" i="4"/>
  <c r="AI342" i="4" l="1"/>
  <c r="AL344" i="4"/>
  <c r="H343" i="7" s="1"/>
  <c r="Q342" i="7"/>
  <c r="U343" i="7" s="1"/>
  <c r="AK345" i="4"/>
  <c r="AG342" i="4"/>
  <c r="AF342" i="4" s="1"/>
  <c r="G340" i="7"/>
  <c r="O340" i="7" s="1"/>
  <c r="G344" i="4"/>
  <c r="H344" i="4" s="1"/>
  <c r="C343" i="7" s="1"/>
  <c r="S340" i="4"/>
  <c r="V341" i="4" s="1"/>
  <c r="D339" i="7"/>
  <c r="W339" i="7" s="1"/>
  <c r="AB339" i="7" s="1"/>
  <c r="Y341" i="4"/>
  <c r="AA342" i="4"/>
  <c r="AH346" i="4" l="1"/>
  <c r="N339" i="7"/>
  <c r="S339" i="7" s="1"/>
  <c r="O341" i="4"/>
  <c r="P341" i="4" s="1"/>
  <c r="E339" i="7"/>
  <c r="A338" i="7" s="1"/>
  <c r="AC342" i="4"/>
  <c r="AD342" i="4" s="1"/>
  <c r="AG343" i="4" s="1"/>
  <c r="AH347" i="4" s="1"/>
  <c r="K345" i="4"/>
  <c r="L349" i="4" s="1"/>
  <c r="I344" i="4"/>
  <c r="D345" i="4" s="1"/>
  <c r="U341" i="4"/>
  <c r="W345" i="4"/>
  <c r="X341" i="4"/>
  <c r="B350" i="4" l="1"/>
  <c r="J349" i="7" s="1"/>
  <c r="M339" i="7"/>
  <c r="R339" i="7" s="1"/>
  <c r="V340" i="7" s="1"/>
  <c r="AE342" i="4"/>
  <c r="Z343" i="4" s="1"/>
  <c r="G341" i="7"/>
  <c r="AF343" i="4"/>
  <c r="B343" i="7"/>
  <c r="E345" i="4"/>
  <c r="N345" i="4"/>
  <c r="M345" i="4" s="1"/>
  <c r="J345" i="4"/>
  <c r="R341" i="4"/>
  <c r="S341" i="4" s="1"/>
  <c r="V342" i="4" s="1"/>
  <c r="F341" i="7" l="1"/>
  <c r="O341" i="7" s="1"/>
  <c r="AJ343" i="4"/>
  <c r="L343" i="7"/>
  <c r="K343" i="7"/>
  <c r="E340" i="7"/>
  <c r="T341" i="4"/>
  <c r="Y342" i="4" s="1"/>
  <c r="U342" i="4"/>
  <c r="W346" i="4"/>
  <c r="G345" i="4"/>
  <c r="AA343" i="4"/>
  <c r="AI343" i="4" l="1"/>
  <c r="AC343" i="4" s="1"/>
  <c r="AD343" i="4" s="1"/>
  <c r="AL345" i="4"/>
  <c r="H344" i="7" s="1"/>
  <c r="AK346" i="4"/>
  <c r="O342" i="4"/>
  <c r="P342" i="4" s="1"/>
  <c r="Q343" i="7"/>
  <c r="U344" i="7" s="1"/>
  <c r="D340" i="7"/>
  <c r="W340" i="7" s="1"/>
  <c r="AB340" i="7" s="1"/>
  <c r="H345" i="4"/>
  <c r="I345" i="4"/>
  <c r="X342" i="4"/>
  <c r="N340" i="7" l="1"/>
  <c r="S340" i="7" s="1"/>
  <c r="M340" i="7"/>
  <c r="R340" i="7" s="1"/>
  <c r="V341" i="7" s="1"/>
  <c r="A339" i="7"/>
  <c r="AE343" i="4"/>
  <c r="F342" i="7" s="1"/>
  <c r="R342" i="4"/>
  <c r="T342" i="4" s="1"/>
  <c r="B344" i="7"/>
  <c r="N346" i="4"/>
  <c r="C344" i="7"/>
  <c r="D346" i="4"/>
  <c r="K346" i="4"/>
  <c r="G342" i="7"/>
  <c r="AG344" i="4"/>
  <c r="B351" i="4" l="1"/>
  <c r="J350" i="7" s="1"/>
  <c r="O342" i="7"/>
  <c r="L344" i="7"/>
  <c r="K344" i="7"/>
  <c r="Z344" i="4"/>
  <c r="AA344" i="4" s="1"/>
  <c r="AJ344" i="4"/>
  <c r="S342" i="4"/>
  <c r="V343" i="4" s="1"/>
  <c r="L350" i="4"/>
  <c r="J346" i="4"/>
  <c r="M346" i="4"/>
  <c r="AF344" i="4"/>
  <c r="AH348" i="4"/>
  <c r="E346" i="4"/>
  <c r="Y343" i="4"/>
  <c r="D341" i="7"/>
  <c r="W341" i="7" s="1"/>
  <c r="AB341" i="7" s="1"/>
  <c r="AL346" i="4" l="1"/>
  <c r="H345" i="7" s="1"/>
  <c r="Q344" i="7"/>
  <c r="U345" i="7" s="1"/>
  <c r="N341" i="7"/>
  <c r="S341" i="7" s="1"/>
  <c r="E341" i="7"/>
  <c r="A340" i="7" s="1"/>
  <c r="AI344" i="4"/>
  <c r="AC344" i="4" s="1"/>
  <c r="AE344" i="4" s="1"/>
  <c r="F343" i="7" s="1"/>
  <c r="AK347" i="4"/>
  <c r="O343" i="4"/>
  <c r="P343" i="4" s="1"/>
  <c r="W347" i="4"/>
  <c r="U343" i="4"/>
  <c r="X343" i="4"/>
  <c r="G346" i="4"/>
  <c r="I346" i="4" s="1"/>
  <c r="M341" i="7" l="1"/>
  <c r="R341" i="7" s="1"/>
  <c r="V342" i="7" s="1"/>
  <c r="AD344" i="4"/>
  <c r="G343" i="7" s="1"/>
  <c r="O343" i="7" s="1"/>
  <c r="AJ345" i="4"/>
  <c r="R343" i="4"/>
  <c r="T343" i="4" s="1"/>
  <c r="B345" i="7"/>
  <c r="N347" i="4"/>
  <c r="H346" i="4"/>
  <c r="AK348" i="4" l="1"/>
  <c r="AL347" i="4"/>
  <c r="H346" i="7" s="1"/>
  <c r="L345" i="7"/>
  <c r="AI345" i="4"/>
  <c r="Z345" i="4"/>
  <c r="AA345" i="4" s="1"/>
  <c r="AG345" i="4"/>
  <c r="AH349" i="4" s="1"/>
  <c r="S343" i="4"/>
  <c r="O344" i="4" s="1"/>
  <c r="M347" i="4"/>
  <c r="D342" i="7"/>
  <c r="W342" i="7" s="1"/>
  <c r="AB342" i="7" s="1"/>
  <c r="Y344" i="4"/>
  <c r="C345" i="7"/>
  <c r="K347" i="4"/>
  <c r="D347" i="4"/>
  <c r="B352" i="4" l="1"/>
  <c r="J351" i="7" s="1"/>
  <c r="K345" i="7"/>
  <c r="N342" i="7"/>
  <c r="S342" i="7" s="1"/>
  <c r="AF345" i="4"/>
  <c r="AC345" i="4" s="1"/>
  <c r="AD345" i="4" s="1"/>
  <c r="G344" i="7" s="1"/>
  <c r="V344" i="4"/>
  <c r="W348" i="4" s="1"/>
  <c r="E342" i="7"/>
  <c r="E347" i="4"/>
  <c r="P344" i="4"/>
  <c r="L351" i="4"/>
  <c r="J347" i="4"/>
  <c r="X344" i="4"/>
  <c r="Q345" i="7" l="1"/>
  <c r="U346" i="7" s="1"/>
  <c r="M342" i="7"/>
  <c r="R342" i="7" s="1"/>
  <c r="V343" i="7" s="1"/>
  <c r="A341" i="7"/>
  <c r="U344" i="4"/>
  <c r="R344" i="4" s="1"/>
  <c r="S344" i="4" s="1"/>
  <c r="AG346" i="4"/>
  <c r="AH350" i="4" s="1"/>
  <c r="AE345" i="4"/>
  <c r="Z346" i="4" s="1"/>
  <c r="G347" i="4"/>
  <c r="I347" i="4" s="1"/>
  <c r="AF346" i="4" l="1"/>
  <c r="AJ346" i="4"/>
  <c r="F344" i="7"/>
  <c r="O344" i="7" s="1"/>
  <c r="B346" i="7"/>
  <c r="N348" i="4"/>
  <c r="T344" i="4"/>
  <c r="O345" i="4" s="1"/>
  <c r="H347" i="4"/>
  <c r="V345" i="4"/>
  <c r="E343" i="7"/>
  <c r="AA346" i="4"/>
  <c r="AK349" i="4" l="1"/>
  <c r="AL348" i="4"/>
  <c r="H347" i="7" s="1"/>
  <c r="L346" i="7"/>
  <c r="AI346" i="4"/>
  <c r="AC346" i="4" s="1"/>
  <c r="AE346" i="4" s="1"/>
  <c r="F345" i="7" s="1"/>
  <c r="C346" i="7"/>
  <c r="K346" i="7" s="1"/>
  <c r="Q346" i="7" s="1"/>
  <c r="U347" i="7" s="1"/>
  <c r="D348" i="4"/>
  <c r="B353" i="4" s="1"/>
  <c r="J352" i="7" s="1"/>
  <c r="K348" i="4"/>
  <c r="P345" i="4"/>
  <c r="D343" i="7"/>
  <c r="W343" i="7" s="1"/>
  <c r="AB343" i="7" s="1"/>
  <c r="Y345" i="4"/>
  <c r="M348" i="4"/>
  <c r="W349" i="4"/>
  <c r="U345" i="4"/>
  <c r="N343" i="7" l="1"/>
  <c r="S343" i="7" s="1"/>
  <c r="M343" i="7"/>
  <c r="R343" i="7" s="1"/>
  <c r="V344" i="7" s="1"/>
  <c r="AD346" i="4"/>
  <c r="AG347" i="4" s="1"/>
  <c r="AJ347" i="4"/>
  <c r="E348" i="4"/>
  <c r="X345" i="4"/>
  <c r="A342" i="7"/>
  <c r="L352" i="4"/>
  <c r="J348" i="4"/>
  <c r="AL349" i="4" l="1"/>
  <c r="H348" i="7" s="1"/>
  <c r="AK350" i="4"/>
  <c r="Z347" i="4"/>
  <c r="AA347" i="4" s="1"/>
  <c r="AI347" i="4"/>
  <c r="G345" i="7"/>
  <c r="O345" i="7" s="1"/>
  <c r="R345" i="4"/>
  <c r="S345" i="4" s="1"/>
  <c r="V346" i="4" s="1"/>
  <c r="G348" i="4"/>
  <c r="H348" i="4" s="1"/>
  <c r="AF347" i="4"/>
  <c r="AH351" i="4"/>
  <c r="AC347" i="4" l="1"/>
  <c r="AE347" i="4" s="1"/>
  <c r="F346" i="7" s="1"/>
  <c r="T345" i="4"/>
  <c r="Y346" i="4" s="1"/>
  <c r="X346" i="4" s="1"/>
  <c r="E344" i="7"/>
  <c r="I348" i="4"/>
  <c r="N349" i="4" s="1"/>
  <c r="C347" i="7"/>
  <c r="K349" i="4"/>
  <c r="W350" i="4"/>
  <c r="U346" i="4"/>
  <c r="D344" i="7" l="1"/>
  <c r="W344" i="7" s="1"/>
  <c r="AB344" i="7" s="1"/>
  <c r="AD347" i="4"/>
  <c r="Z348" i="4" s="1"/>
  <c r="AJ348" i="4"/>
  <c r="O346" i="4"/>
  <c r="P346" i="4" s="1"/>
  <c r="R346" i="4" s="1"/>
  <c r="S346" i="4" s="1"/>
  <c r="B347" i="7"/>
  <c r="D349" i="4"/>
  <c r="L353" i="4"/>
  <c r="J349" i="4"/>
  <c r="M349" i="4"/>
  <c r="AK351" i="4" l="1"/>
  <c r="AL350" i="4"/>
  <c r="H349" i="7" s="1"/>
  <c r="B354" i="4"/>
  <c r="J353" i="7" s="1"/>
  <c r="L347" i="7"/>
  <c r="K347" i="7"/>
  <c r="N344" i="7"/>
  <c r="S344" i="7" s="1"/>
  <c r="M344" i="7"/>
  <c r="R344" i="7" s="1"/>
  <c r="V345" i="7" s="1"/>
  <c r="A343" i="7"/>
  <c r="AG348" i="4"/>
  <c r="AH352" i="4" s="1"/>
  <c r="AI348" i="4"/>
  <c r="G346" i="7"/>
  <c r="O346" i="7" s="1"/>
  <c r="E349" i="4"/>
  <c r="G349" i="4" s="1"/>
  <c r="I349" i="4" s="1"/>
  <c r="T346" i="4"/>
  <c r="D345" i="7" s="1"/>
  <c r="AA348" i="4"/>
  <c r="E345" i="7"/>
  <c r="V347" i="4"/>
  <c r="W345" i="7" l="1"/>
  <c r="AB345" i="7" s="1"/>
  <c r="AF348" i="4"/>
  <c r="AC348" i="4" s="1"/>
  <c r="AE348" i="4" s="1"/>
  <c r="Q347" i="7"/>
  <c r="U348" i="7" s="1"/>
  <c r="O347" i="4"/>
  <c r="P347" i="4" s="1"/>
  <c r="N345" i="7"/>
  <c r="S345" i="7" s="1"/>
  <c r="M345" i="7"/>
  <c r="R345" i="7" s="1"/>
  <c r="V346" i="7" s="1"/>
  <c r="Y347" i="4"/>
  <c r="X347" i="4" s="1"/>
  <c r="H349" i="4"/>
  <c r="K350" i="4" s="1"/>
  <c r="B348" i="7"/>
  <c r="N350" i="4"/>
  <c r="W351" i="4"/>
  <c r="U347" i="4"/>
  <c r="A344" i="7"/>
  <c r="L348" i="7" l="1"/>
  <c r="D350" i="4"/>
  <c r="C348" i="7"/>
  <c r="F347" i="7"/>
  <c r="AJ349" i="4"/>
  <c r="AL351" i="4" s="1"/>
  <c r="M350" i="4"/>
  <c r="L354" i="4"/>
  <c r="J350" i="4"/>
  <c r="R347" i="4"/>
  <c r="S347" i="4" s="1"/>
  <c r="AD348" i="4"/>
  <c r="E350" i="4" l="1"/>
  <c r="G350" i="4" s="1"/>
  <c r="B355" i="4"/>
  <c r="J354" i="7" s="1"/>
  <c r="K348" i="7"/>
  <c r="T347" i="4"/>
  <c r="O348" i="4" s="1"/>
  <c r="E346" i="7"/>
  <c r="V348" i="4"/>
  <c r="G347" i="7"/>
  <c r="O347" i="7" s="1"/>
  <c r="Z349" i="4"/>
  <c r="AG349" i="4"/>
  <c r="AK352" i="4"/>
  <c r="AI349" i="4"/>
  <c r="H350" i="7"/>
  <c r="Q348" i="7" l="1"/>
  <c r="U349" i="7" s="1"/>
  <c r="Y348" i="4"/>
  <c r="D346" i="7"/>
  <c r="W346" i="7" s="1"/>
  <c r="AB346" i="7" s="1"/>
  <c r="H350" i="4"/>
  <c r="I350" i="4"/>
  <c r="X348" i="4"/>
  <c r="AH353" i="4"/>
  <c r="AF349" i="4"/>
  <c r="W352" i="4"/>
  <c r="U348" i="4"/>
  <c r="A345" i="7"/>
  <c r="AA349" i="4"/>
  <c r="P348" i="4"/>
  <c r="N346" i="7" l="1"/>
  <c r="S346" i="7" s="1"/>
  <c r="M346" i="7"/>
  <c r="R346" i="7" s="1"/>
  <c r="V347" i="7" s="1"/>
  <c r="N351" i="4"/>
  <c r="M351" i="4" s="1"/>
  <c r="B349" i="7"/>
  <c r="K351" i="4"/>
  <c r="D351" i="4"/>
  <c r="B356" i="4" s="1"/>
  <c r="J355" i="7" s="1"/>
  <c r="C349" i="7"/>
  <c r="AC349" i="4"/>
  <c r="AD349" i="4" s="1"/>
  <c r="R348" i="4"/>
  <c r="S348" i="4" s="1"/>
  <c r="L349" i="7" l="1"/>
  <c r="K349" i="7"/>
  <c r="E351" i="4"/>
  <c r="J351" i="4"/>
  <c r="L355" i="4"/>
  <c r="G348" i="7"/>
  <c r="AG350" i="4"/>
  <c r="E347" i="7"/>
  <c r="V349" i="4"/>
  <c r="AE349" i="4"/>
  <c r="T348" i="4"/>
  <c r="O349" i="4" s="1"/>
  <c r="Q349" i="7" l="1"/>
  <c r="U350" i="7" s="1"/>
  <c r="G351" i="4"/>
  <c r="I351" i="4" s="1"/>
  <c r="N352" i="4" s="1"/>
  <c r="M352" i="4" s="1"/>
  <c r="P349" i="4"/>
  <c r="AH354" i="4"/>
  <c r="AF350" i="4"/>
  <c r="W353" i="4"/>
  <c r="U349" i="4"/>
  <c r="D347" i="7"/>
  <c r="W347" i="7" s="1"/>
  <c r="AB347" i="7" s="1"/>
  <c r="Y349" i="4"/>
  <c r="F348" i="7"/>
  <c r="O348" i="7" s="1"/>
  <c r="AJ350" i="4"/>
  <c r="AL352" i="4" s="1"/>
  <c r="Z350" i="4"/>
  <c r="N347" i="7" l="1"/>
  <c r="S347" i="7" s="1"/>
  <c r="M347" i="7"/>
  <c r="R347" i="7" s="1"/>
  <c r="V348" i="7" s="1"/>
  <c r="H351" i="4"/>
  <c r="C350" i="7" s="1"/>
  <c r="B350" i="7"/>
  <c r="AA350" i="4"/>
  <c r="X349" i="4"/>
  <c r="AI350" i="4"/>
  <c r="H351" i="7"/>
  <c r="AK353" i="4"/>
  <c r="A346" i="7"/>
  <c r="D352" i="4" l="1"/>
  <c r="B357" i="4" s="1"/>
  <c r="J356" i="7" s="1"/>
  <c r="L350" i="7"/>
  <c r="K350" i="7"/>
  <c r="K352" i="4"/>
  <c r="J352" i="4" s="1"/>
  <c r="R349" i="4"/>
  <c r="AC350" i="4"/>
  <c r="AD350" i="4" s="1"/>
  <c r="E352" i="4" l="1"/>
  <c r="G352" i="4" s="1"/>
  <c r="H352" i="4" s="1"/>
  <c r="K353" i="4" s="1"/>
  <c r="L357" i="4" s="1"/>
  <c r="Q350" i="7"/>
  <c r="U351" i="7" s="1"/>
  <c r="L356" i="4"/>
  <c r="AE350" i="4"/>
  <c r="F349" i="7" s="1"/>
  <c r="G349" i="7"/>
  <c r="AG351" i="4"/>
  <c r="T349" i="4"/>
  <c r="S349" i="4"/>
  <c r="Z351" i="4" l="1"/>
  <c r="AA351" i="4" s="1"/>
  <c r="O349" i="7"/>
  <c r="AJ351" i="4"/>
  <c r="C351" i="7"/>
  <c r="J353" i="4"/>
  <c r="I352" i="4"/>
  <c r="D353" i="4" s="1"/>
  <c r="B358" i="4" s="1"/>
  <c r="J357" i="7" s="1"/>
  <c r="D348" i="7"/>
  <c r="W348" i="7" s="1"/>
  <c r="AB348" i="7" s="1"/>
  <c r="Y350" i="4"/>
  <c r="AF351" i="4"/>
  <c r="AH355" i="4"/>
  <c r="E348" i="7"/>
  <c r="O350" i="4"/>
  <c r="V350" i="4"/>
  <c r="A347" i="7" l="1"/>
  <c r="AI351" i="4"/>
  <c r="AC351" i="4" s="1"/>
  <c r="AE351" i="4" s="1"/>
  <c r="AL353" i="4"/>
  <c r="H352" i="7" s="1"/>
  <c r="N348" i="7"/>
  <c r="S348" i="7" s="1"/>
  <c r="M348" i="7"/>
  <c r="R348" i="7" s="1"/>
  <c r="V349" i="7" s="1"/>
  <c r="AK354" i="4"/>
  <c r="B351" i="7"/>
  <c r="N353" i="4"/>
  <c r="M353" i="4" s="1"/>
  <c r="E353" i="4"/>
  <c r="U350" i="4"/>
  <c r="W354" i="4"/>
  <c r="P350" i="4"/>
  <c r="X350" i="4"/>
  <c r="L351" i="7" l="1"/>
  <c r="K351" i="7"/>
  <c r="G353" i="4"/>
  <c r="H353" i="4" s="1"/>
  <c r="R350" i="4"/>
  <c r="S350" i="4" s="1"/>
  <c r="F350" i="7"/>
  <c r="AJ352" i="4"/>
  <c r="AL354" i="4" s="1"/>
  <c r="AD351" i="4"/>
  <c r="Q351" i="7" l="1"/>
  <c r="U352" i="7" s="1"/>
  <c r="I353" i="4"/>
  <c r="N354" i="4" s="1"/>
  <c r="C352" i="7"/>
  <c r="K354" i="4"/>
  <c r="L358" i="4" s="1"/>
  <c r="T350" i="4"/>
  <c r="O351" i="4" s="1"/>
  <c r="M354" i="4"/>
  <c r="H353" i="7"/>
  <c r="AI352" i="4"/>
  <c r="AK355" i="4"/>
  <c r="G350" i="7"/>
  <c r="O350" i="7" s="1"/>
  <c r="AG352" i="4"/>
  <c r="Z352" i="4"/>
  <c r="E349" i="7"/>
  <c r="V351" i="4"/>
  <c r="D349" i="7" l="1"/>
  <c r="W349" i="7" s="1"/>
  <c r="AB349" i="7" s="1"/>
  <c r="Y351" i="4"/>
  <c r="X351" i="4" s="1"/>
  <c r="D354" i="4"/>
  <c r="B352" i="7"/>
  <c r="J354" i="4"/>
  <c r="W355" i="4"/>
  <c r="U351" i="4"/>
  <c r="AH356" i="4"/>
  <c r="AF352" i="4"/>
  <c r="AA352" i="4"/>
  <c r="P351" i="4"/>
  <c r="B359" i="4" l="1"/>
  <c r="J358" i="7" s="1"/>
  <c r="L352" i="7"/>
  <c r="K352" i="7"/>
  <c r="N349" i="7"/>
  <c r="S349" i="7" s="1"/>
  <c r="M349" i="7"/>
  <c r="R349" i="7" s="1"/>
  <c r="V350" i="7" s="1"/>
  <c r="A348" i="7"/>
  <c r="E354" i="4"/>
  <c r="G354" i="4" s="1"/>
  <c r="R351" i="4"/>
  <c r="S351" i="4" s="1"/>
  <c r="AC352" i="4"/>
  <c r="AE352" i="4" s="1"/>
  <c r="Q352" i="7" l="1"/>
  <c r="U353" i="7" s="1"/>
  <c r="I354" i="4"/>
  <c r="H354" i="4"/>
  <c r="C353" i="7" s="1"/>
  <c r="E350" i="7"/>
  <c r="V352" i="4"/>
  <c r="T351" i="4"/>
  <c r="O352" i="4" s="1"/>
  <c r="AD352" i="4"/>
  <c r="F351" i="7"/>
  <c r="AJ353" i="4"/>
  <c r="AL355" i="4" s="1"/>
  <c r="D355" i="4" l="1"/>
  <c r="B360" i="4" s="1"/>
  <c r="J359" i="7" s="1"/>
  <c r="K355" i="4"/>
  <c r="L359" i="4" s="1"/>
  <c r="N355" i="4"/>
  <c r="M355" i="4" s="1"/>
  <c r="B353" i="7"/>
  <c r="AI353" i="4"/>
  <c r="H354" i="7"/>
  <c r="AK356" i="4"/>
  <c r="P352" i="4"/>
  <c r="W356" i="4"/>
  <c r="U352" i="4"/>
  <c r="AG353" i="4"/>
  <c r="G351" i="7"/>
  <c r="O351" i="7" s="1"/>
  <c r="Z353" i="4"/>
  <c r="D350" i="7"/>
  <c r="W350" i="7" s="1"/>
  <c r="AB350" i="7" s="1"/>
  <c r="Y352" i="4"/>
  <c r="E355" i="4" l="1"/>
  <c r="N350" i="7"/>
  <c r="S350" i="7" s="1"/>
  <c r="M350" i="7"/>
  <c r="R350" i="7" s="1"/>
  <c r="V351" i="7" s="1"/>
  <c r="L353" i="7"/>
  <c r="K353" i="7"/>
  <c r="J355" i="4"/>
  <c r="AF353" i="4"/>
  <c r="AH357" i="4"/>
  <c r="AA353" i="4"/>
  <c r="X352" i="4"/>
  <c r="A349" i="7"/>
  <c r="G355" i="4" l="1"/>
  <c r="H355" i="4" s="1"/>
  <c r="K356" i="4" s="1"/>
  <c r="L360" i="4" s="1"/>
  <c r="Q353" i="7"/>
  <c r="U354" i="7" s="1"/>
  <c r="R352" i="4"/>
  <c r="S352" i="4" s="1"/>
  <c r="V353" i="4" s="1"/>
  <c r="AC353" i="4"/>
  <c r="AE353" i="4" s="1"/>
  <c r="J356" i="4" l="1"/>
  <c r="I355" i="4"/>
  <c r="B354" i="7" s="1"/>
  <c r="L354" i="7" s="1"/>
  <c r="C354" i="7"/>
  <c r="E351" i="7"/>
  <c r="T352" i="4"/>
  <c r="O353" i="4" s="1"/>
  <c r="P353" i="4" s="1"/>
  <c r="AD353" i="4"/>
  <c r="Z354" i="4" s="1"/>
  <c r="F352" i="7"/>
  <c r="AJ354" i="4"/>
  <c r="AL356" i="4" s="1"/>
  <c r="W357" i="4"/>
  <c r="U353" i="4"/>
  <c r="D356" i="4" l="1"/>
  <c r="E356" i="4" s="1"/>
  <c r="K354" i="7"/>
  <c r="Q354" i="7" s="1"/>
  <c r="U355" i="7" s="1"/>
  <c r="N356" i="4"/>
  <c r="M356" i="4" s="1"/>
  <c r="B361" i="4"/>
  <c r="J360" i="7" s="1"/>
  <c r="Y353" i="4"/>
  <c r="X353" i="4" s="1"/>
  <c r="G352" i="7"/>
  <c r="O352" i="7" s="1"/>
  <c r="AG354" i="4"/>
  <c r="AF354" i="4" s="1"/>
  <c r="D351" i="7"/>
  <c r="AK357" i="4"/>
  <c r="AI354" i="4"/>
  <c r="H355" i="7"/>
  <c r="AA354" i="4"/>
  <c r="G356" i="4" l="1"/>
  <c r="H356" i="4" s="1"/>
  <c r="K357" i="4" s="1"/>
  <c r="L361" i="4" s="1"/>
  <c r="M351" i="7"/>
  <c r="R351" i="7" s="1"/>
  <c r="V352" i="7" s="1"/>
  <c r="W351" i="7"/>
  <c r="AB351" i="7" s="1"/>
  <c r="R353" i="4"/>
  <c r="S353" i="4" s="1"/>
  <c r="V354" i="4" s="1"/>
  <c r="N351" i="7"/>
  <c r="S351" i="7" s="1"/>
  <c r="AH358" i="4"/>
  <c r="A350" i="7"/>
  <c r="AC354" i="4"/>
  <c r="AD354" i="4" s="1"/>
  <c r="J357" i="4" l="1"/>
  <c r="I356" i="4"/>
  <c r="N357" i="4" s="1"/>
  <c r="M357" i="4" s="1"/>
  <c r="C355" i="7"/>
  <c r="E352" i="7"/>
  <c r="T353" i="4"/>
  <c r="D352" i="7" s="1"/>
  <c r="W352" i="7" s="1"/>
  <c r="AB352" i="7" s="1"/>
  <c r="AE354" i="4"/>
  <c r="G353" i="7"/>
  <c r="AG355" i="4"/>
  <c r="W358" i="4"/>
  <c r="U354" i="4"/>
  <c r="B355" i="7" l="1"/>
  <c r="L355" i="7" s="1"/>
  <c r="D357" i="4"/>
  <c r="E357" i="4" s="1"/>
  <c r="G357" i="4" s="1"/>
  <c r="I357" i="4" s="1"/>
  <c r="B356" i="7" s="1"/>
  <c r="N352" i="7"/>
  <c r="S352" i="7" s="1"/>
  <c r="M352" i="7"/>
  <c r="R352" i="7" s="1"/>
  <c r="V353" i="7" s="1"/>
  <c r="O354" i="4"/>
  <c r="P354" i="4" s="1"/>
  <c r="Y354" i="4"/>
  <c r="X354" i="4" s="1"/>
  <c r="F353" i="7"/>
  <c r="O353" i="7" s="1"/>
  <c r="AJ355" i="4"/>
  <c r="AL357" i="4" s="1"/>
  <c r="Z355" i="4"/>
  <c r="AF355" i="4"/>
  <c r="AH359" i="4"/>
  <c r="A351" i="7"/>
  <c r="N358" i="4" l="1"/>
  <c r="B362" i="4"/>
  <c r="J361" i="7" s="1"/>
  <c r="K355" i="7"/>
  <c r="Q355" i="7" s="1"/>
  <c r="U356" i="7" s="1"/>
  <c r="H357" i="4"/>
  <c r="D358" i="4" s="1"/>
  <c r="B363" i="4" s="1"/>
  <c r="L356" i="7"/>
  <c r="AA355" i="4"/>
  <c r="H356" i="7"/>
  <c r="AI355" i="4"/>
  <c r="AK358" i="4"/>
  <c r="M358" i="4"/>
  <c r="R354" i="4"/>
  <c r="S354" i="4" s="1"/>
  <c r="J362" i="7" l="1"/>
  <c r="E358" i="4"/>
  <c r="K358" i="4"/>
  <c r="L362" i="4" s="1"/>
  <c r="C356" i="7"/>
  <c r="K356" i="7" s="1"/>
  <c r="AC355" i="4"/>
  <c r="AD355" i="4" s="1"/>
  <c r="G354" i="7" s="1"/>
  <c r="E353" i="7"/>
  <c r="V355" i="4"/>
  <c r="T354" i="4"/>
  <c r="J358" i="4" l="1"/>
  <c r="G358" i="4" s="1"/>
  <c r="Q356" i="7"/>
  <c r="U357" i="7" s="1"/>
  <c r="AE355" i="4"/>
  <c r="Z356" i="4" s="1"/>
  <c r="AA356" i="4" s="1"/>
  <c r="AG356" i="4"/>
  <c r="AF356" i="4" s="1"/>
  <c r="O355" i="4"/>
  <c r="D353" i="7"/>
  <c r="W353" i="7" s="1"/>
  <c r="AB353" i="7" s="1"/>
  <c r="Y355" i="4"/>
  <c r="W359" i="4"/>
  <c r="U355" i="4"/>
  <c r="I358" i="4" l="1"/>
  <c r="N359" i="4" s="1"/>
  <c r="H358" i="4"/>
  <c r="B357" i="7"/>
  <c r="L357" i="7" s="1"/>
  <c r="AH360" i="4"/>
  <c r="N353" i="7"/>
  <c r="S353" i="7" s="1"/>
  <c r="M353" i="7"/>
  <c r="R353" i="7" s="1"/>
  <c r="V354" i="7" s="1"/>
  <c r="AJ356" i="4"/>
  <c r="F354" i="7"/>
  <c r="O354" i="7" s="1"/>
  <c r="M359" i="4"/>
  <c r="X355" i="4"/>
  <c r="C357" i="7"/>
  <c r="D359" i="4"/>
  <c r="K359" i="4"/>
  <c r="A352" i="7"/>
  <c r="AI356" i="4"/>
  <c r="AC356" i="4" s="1"/>
  <c r="P355" i="4"/>
  <c r="AK359" i="4" l="1"/>
  <c r="AL358" i="4"/>
  <c r="H357" i="7" s="1"/>
  <c r="B364" i="4"/>
  <c r="J363" i="7" s="1"/>
  <c r="K357" i="7"/>
  <c r="AD356" i="4"/>
  <c r="AE356" i="4"/>
  <c r="E359" i="4"/>
  <c r="R355" i="4"/>
  <c r="S355" i="4" s="1"/>
  <c r="L363" i="4"/>
  <c r="J359" i="4"/>
  <c r="Q357" i="7" l="1"/>
  <c r="U358" i="7" s="1"/>
  <c r="T355" i="4"/>
  <c r="Y356" i="4" s="1"/>
  <c r="E354" i="7"/>
  <c r="V356" i="4"/>
  <c r="F355" i="7"/>
  <c r="AJ357" i="4"/>
  <c r="AL359" i="4" s="1"/>
  <c r="G355" i="7"/>
  <c r="Z357" i="4"/>
  <c r="AG357" i="4"/>
  <c r="G359" i="4"/>
  <c r="I359" i="4" s="1"/>
  <c r="O355" i="7" l="1"/>
  <c r="D354" i="7"/>
  <c r="W354" i="7" s="1"/>
  <c r="AB354" i="7" s="1"/>
  <c r="O356" i="4"/>
  <c r="P356" i="4" s="1"/>
  <c r="H359" i="4"/>
  <c r="K360" i="4" s="1"/>
  <c r="W360" i="4"/>
  <c r="U356" i="4"/>
  <c r="AH361" i="4"/>
  <c r="AF357" i="4"/>
  <c r="X356" i="4"/>
  <c r="B358" i="7"/>
  <c r="N360" i="4"/>
  <c r="AI357" i="4"/>
  <c r="AK360" i="4"/>
  <c r="H358" i="7"/>
  <c r="AA357" i="4"/>
  <c r="L358" i="7" l="1"/>
  <c r="N354" i="7"/>
  <c r="S354" i="7" s="1"/>
  <c r="M354" i="7"/>
  <c r="R354" i="7" s="1"/>
  <c r="V355" i="7" s="1"/>
  <c r="A353" i="7"/>
  <c r="C358" i="7"/>
  <c r="K358" i="7" s="1"/>
  <c r="D360" i="4"/>
  <c r="E360" i="4" s="1"/>
  <c r="M360" i="4"/>
  <c r="L364" i="4"/>
  <c r="J360" i="4"/>
  <c r="R356" i="4"/>
  <c r="T356" i="4" s="1"/>
  <c r="AC357" i="4"/>
  <c r="AE357" i="4" s="1"/>
  <c r="B365" i="4" l="1"/>
  <c r="J364" i="7" s="1"/>
  <c r="Q358" i="7"/>
  <c r="U359" i="7" s="1"/>
  <c r="S356" i="4"/>
  <c r="E355" i="7" s="1"/>
  <c r="D355" i="7"/>
  <c r="W355" i="7" s="1"/>
  <c r="AB355" i="7" s="1"/>
  <c r="Y357" i="4"/>
  <c r="F356" i="7"/>
  <c r="AJ358" i="4"/>
  <c r="AL360" i="4" s="1"/>
  <c r="G360" i="4"/>
  <c r="H360" i="4" s="1"/>
  <c r="AD357" i="4"/>
  <c r="N355" i="7" l="1"/>
  <c r="S355" i="7" s="1"/>
  <c r="M355" i="7"/>
  <c r="R355" i="7" s="1"/>
  <c r="V356" i="7" s="1"/>
  <c r="O357" i="4"/>
  <c r="P357" i="4" s="1"/>
  <c r="V357" i="4"/>
  <c r="W361" i="4" s="1"/>
  <c r="C359" i="7"/>
  <c r="K361" i="4"/>
  <c r="I360" i="4"/>
  <c r="D361" i="4" s="1"/>
  <c r="X357" i="4"/>
  <c r="G356" i="7"/>
  <c r="O356" i="7" s="1"/>
  <c r="Z358" i="4"/>
  <c r="AG358" i="4"/>
  <c r="H359" i="7"/>
  <c r="AI358" i="4"/>
  <c r="AK361" i="4"/>
  <c r="A354" i="7"/>
  <c r="B366" i="4" l="1"/>
  <c r="J365" i="7" s="1"/>
  <c r="U357" i="4"/>
  <c r="R357" i="4" s="1"/>
  <c r="S357" i="4" s="1"/>
  <c r="E361" i="4"/>
  <c r="J361" i="4"/>
  <c r="L365" i="4"/>
  <c r="AF358" i="4"/>
  <c r="AH362" i="4"/>
  <c r="AA358" i="4"/>
  <c r="B359" i="7"/>
  <c r="N361" i="4"/>
  <c r="L359" i="7" l="1"/>
  <c r="K359" i="7"/>
  <c r="T357" i="4"/>
  <c r="Y358" i="4" s="1"/>
  <c r="E356" i="7"/>
  <c r="V358" i="4"/>
  <c r="M361" i="4"/>
  <c r="AC358" i="4"/>
  <c r="AD358" i="4" s="1"/>
  <c r="Q359" i="7" l="1"/>
  <c r="U360" i="7" s="1"/>
  <c r="D356" i="7"/>
  <c r="G361" i="4"/>
  <c r="H361" i="4" s="1"/>
  <c r="C360" i="7" s="1"/>
  <c r="O358" i="4"/>
  <c r="P358" i="4" s="1"/>
  <c r="AE358" i="4"/>
  <c r="Z359" i="4" s="1"/>
  <c r="W362" i="4"/>
  <c r="U358" i="4"/>
  <c r="G357" i="7"/>
  <c r="AG359" i="4"/>
  <c r="X358" i="4"/>
  <c r="M356" i="7" l="1"/>
  <c r="R356" i="7" s="1"/>
  <c r="V357" i="7" s="1"/>
  <c r="W356" i="7"/>
  <c r="AB356" i="7" s="1"/>
  <c r="A355" i="7"/>
  <c r="N356" i="7"/>
  <c r="S356" i="7" s="1"/>
  <c r="I361" i="4"/>
  <c r="B360" i="7" s="1"/>
  <c r="K362" i="4"/>
  <c r="L366" i="4" s="1"/>
  <c r="R358" i="4"/>
  <c r="T358" i="4" s="1"/>
  <c r="AA359" i="4"/>
  <c r="F357" i="7"/>
  <c r="O357" i="7" s="1"/>
  <c r="AJ359" i="4"/>
  <c r="AL361" i="4" s="1"/>
  <c r="AF359" i="4"/>
  <c r="AH363" i="4"/>
  <c r="D362" i="4" l="1"/>
  <c r="E362" i="4" s="1"/>
  <c r="N362" i="4"/>
  <c r="M362" i="4" s="1"/>
  <c r="L360" i="7"/>
  <c r="K360" i="7"/>
  <c r="J362" i="4"/>
  <c r="S358" i="4"/>
  <c r="E357" i="7" s="1"/>
  <c r="D357" i="7"/>
  <c r="W357" i="7" s="1"/>
  <c r="AB357" i="7" s="1"/>
  <c r="Y359" i="4"/>
  <c r="AI359" i="4"/>
  <c r="AC359" i="4" s="1"/>
  <c r="AD359" i="4" s="1"/>
  <c r="AK362" i="4"/>
  <c r="H360" i="7"/>
  <c r="B367" i="4" l="1"/>
  <c r="J366" i="7" s="1"/>
  <c r="Q360" i="7"/>
  <c r="U361" i="7" s="1"/>
  <c r="N357" i="7"/>
  <c r="S357" i="7" s="1"/>
  <c r="M357" i="7"/>
  <c r="R357" i="7" s="1"/>
  <c r="V358" i="7" s="1"/>
  <c r="O359" i="4"/>
  <c r="P359" i="4" s="1"/>
  <c r="V359" i="4"/>
  <c r="W363" i="4" s="1"/>
  <c r="X359" i="4"/>
  <c r="A356" i="7"/>
  <c r="AE359" i="4"/>
  <c r="Z360" i="4" s="1"/>
  <c r="G358" i="7"/>
  <c r="AG360" i="4"/>
  <c r="G362" i="4"/>
  <c r="H362" i="4" s="1"/>
  <c r="U359" i="4" l="1"/>
  <c r="R359" i="4" s="1"/>
  <c r="S359" i="4" s="1"/>
  <c r="I362" i="4"/>
  <c r="N363" i="4" s="1"/>
  <c r="AA360" i="4"/>
  <c r="F358" i="7"/>
  <c r="O358" i="7" s="1"/>
  <c r="AJ360" i="4"/>
  <c r="AL362" i="4" s="1"/>
  <c r="C361" i="7"/>
  <c r="K363" i="4"/>
  <c r="AF360" i="4"/>
  <c r="AH364" i="4"/>
  <c r="B361" i="7" l="1"/>
  <c r="T359" i="4"/>
  <c r="O360" i="4" s="1"/>
  <c r="D363" i="4"/>
  <c r="L367" i="4"/>
  <c r="J363" i="4"/>
  <c r="AI360" i="4"/>
  <c r="AC360" i="4" s="1"/>
  <c r="AD360" i="4" s="1"/>
  <c r="H361" i="7"/>
  <c r="AK363" i="4"/>
  <c r="E358" i="7"/>
  <c r="V360" i="4"/>
  <c r="M363" i="4"/>
  <c r="Y360" i="4" l="1"/>
  <c r="X360" i="4" s="1"/>
  <c r="D358" i="7"/>
  <c r="B368" i="4"/>
  <c r="J367" i="7" s="1"/>
  <c r="L361" i="7"/>
  <c r="K361" i="7"/>
  <c r="E363" i="4"/>
  <c r="G363" i="4" s="1"/>
  <c r="I363" i="4" s="1"/>
  <c r="U360" i="4"/>
  <c r="W364" i="4"/>
  <c r="G359" i="7"/>
  <c r="AG361" i="4"/>
  <c r="P360" i="4"/>
  <c r="AE360" i="4"/>
  <c r="Z361" i="4" s="1"/>
  <c r="M358" i="7" l="1"/>
  <c r="R358" i="7" s="1"/>
  <c r="V359" i="7" s="1"/>
  <c r="W358" i="7"/>
  <c r="AB358" i="7" s="1"/>
  <c r="A357" i="7"/>
  <c r="N358" i="7"/>
  <c r="S358" i="7" s="1"/>
  <c r="Q361" i="7"/>
  <c r="U362" i="7" s="1"/>
  <c r="H363" i="4"/>
  <c r="C362" i="7" s="1"/>
  <c r="AA361" i="4"/>
  <c r="AF361" i="4"/>
  <c r="AH365" i="4"/>
  <c r="F359" i="7"/>
  <c r="O359" i="7" s="1"/>
  <c r="AJ361" i="4"/>
  <c r="AL363" i="4" s="1"/>
  <c r="R360" i="4"/>
  <c r="T360" i="4" s="1"/>
  <c r="B362" i="7"/>
  <c r="N364" i="4"/>
  <c r="L362" i="7" l="1"/>
  <c r="K362" i="7"/>
  <c r="D364" i="4"/>
  <c r="K364" i="4"/>
  <c r="L368" i="4" s="1"/>
  <c r="S360" i="4"/>
  <c r="E359" i="7" s="1"/>
  <c r="D359" i="7"/>
  <c r="W359" i="7" s="1"/>
  <c r="AB359" i="7" s="1"/>
  <c r="Y361" i="4"/>
  <c r="M364" i="4"/>
  <c r="AI361" i="4"/>
  <c r="AC361" i="4" s="1"/>
  <c r="H362" i="7"/>
  <c r="AK364" i="4"/>
  <c r="E364" i="4" l="1"/>
  <c r="B369" i="4"/>
  <c r="J368" i="7" s="1"/>
  <c r="Q362" i="7"/>
  <c r="U363" i="7" s="1"/>
  <c r="N359" i="7"/>
  <c r="S359" i="7" s="1"/>
  <c r="M359" i="7"/>
  <c r="R359" i="7" s="1"/>
  <c r="V360" i="7" s="1"/>
  <c r="J364" i="4"/>
  <c r="V361" i="4"/>
  <c r="W365" i="4" s="1"/>
  <c r="O361" i="4"/>
  <c r="P361" i="4" s="1"/>
  <c r="AE361" i="4"/>
  <c r="AD361" i="4"/>
  <c r="X361" i="4"/>
  <c r="A358" i="7"/>
  <c r="G364" i="4" l="1"/>
  <c r="H364" i="4" s="1"/>
  <c r="U361" i="4"/>
  <c r="R361" i="4" s="1"/>
  <c r="T361" i="4" s="1"/>
  <c r="Z362" i="4"/>
  <c r="G360" i="7"/>
  <c r="AG362" i="4"/>
  <c r="F360" i="7"/>
  <c r="AJ362" i="4"/>
  <c r="AL364" i="4" s="1"/>
  <c r="I364" i="4" l="1"/>
  <c r="D365" i="4" s="1"/>
  <c r="O360" i="7"/>
  <c r="AK365" i="4"/>
  <c r="H363" i="7"/>
  <c r="AI362" i="4"/>
  <c r="AA362" i="4"/>
  <c r="S361" i="4"/>
  <c r="AF362" i="4"/>
  <c r="AH366" i="4"/>
  <c r="D360" i="7"/>
  <c r="W360" i="7" s="1"/>
  <c r="AB360" i="7" s="1"/>
  <c r="Y362" i="4"/>
  <c r="C363" i="7"/>
  <c r="K365" i="4"/>
  <c r="N365" i="4" l="1"/>
  <c r="M365" i="4" s="1"/>
  <c r="B363" i="7"/>
  <c r="L363" i="7" s="1"/>
  <c r="B370" i="4"/>
  <c r="J369" i="7" s="1"/>
  <c r="N360" i="7"/>
  <c r="S360" i="7" s="1"/>
  <c r="AC362" i="4"/>
  <c r="AE362" i="4" s="1"/>
  <c r="F361" i="7" s="1"/>
  <c r="X362" i="4"/>
  <c r="E365" i="4"/>
  <c r="E360" i="7"/>
  <c r="O362" i="4"/>
  <c r="V362" i="4"/>
  <c r="L369" i="4"/>
  <c r="J365" i="4"/>
  <c r="K363" i="7" l="1"/>
  <c r="Q363" i="7" s="1"/>
  <c r="U364" i="7" s="1"/>
  <c r="M360" i="7"/>
  <c r="R360" i="7" s="1"/>
  <c r="V361" i="7" s="1"/>
  <c r="AD362" i="4"/>
  <c r="G361" i="7" s="1"/>
  <c r="O361" i="7" s="1"/>
  <c r="AJ363" i="4"/>
  <c r="A359" i="7"/>
  <c r="W366" i="4"/>
  <c r="U362" i="4"/>
  <c r="G365" i="4"/>
  <c r="H365" i="4" s="1"/>
  <c r="P362" i="4"/>
  <c r="AI363" i="4" l="1"/>
  <c r="AL365" i="4"/>
  <c r="H364" i="7" s="1"/>
  <c r="AK366" i="4"/>
  <c r="Z363" i="4"/>
  <c r="AA363" i="4" s="1"/>
  <c r="AG363" i="4"/>
  <c r="AH367" i="4" s="1"/>
  <c r="K366" i="4"/>
  <c r="C364" i="7"/>
  <c r="R362" i="4"/>
  <c r="S362" i="4" s="1"/>
  <c r="I365" i="4"/>
  <c r="AF363" i="4" l="1"/>
  <c r="AC363" i="4" s="1"/>
  <c r="AD363" i="4" s="1"/>
  <c r="T362" i="4"/>
  <c r="Y363" i="4" s="1"/>
  <c r="E361" i="7"/>
  <c r="V363" i="4"/>
  <c r="L370" i="4"/>
  <c r="J366" i="4"/>
  <c r="B364" i="7"/>
  <c r="N366" i="4"/>
  <c r="D366" i="4"/>
  <c r="O363" i="4" l="1"/>
  <c r="P363" i="4" s="1"/>
  <c r="B371" i="4"/>
  <c r="J370" i="7" s="1"/>
  <c r="D361" i="7"/>
  <c r="L364" i="7"/>
  <c r="K364" i="7"/>
  <c r="AE363" i="4"/>
  <c r="F362" i="7" s="1"/>
  <c r="E366" i="4"/>
  <c r="M366" i="4"/>
  <c r="X363" i="4"/>
  <c r="W367" i="4"/>
  <c r="U363" i="4"/>
  <c r="G362" i="7"/>
  <c r="AG364" i="4"/>
  <c r="M361" i="7" l="1"/>
  <c r="R361" i="7" s="1"/>
  <c r="V362" i="7" s="1"/>
  <c r="W361" i="7"/>
  <c r="AB361" i="7" s="1"/>
  <c r="N361" i="7"/>
  <c r="S361" i="7" s="1"/>
  <c r="A360" i="7"/>
  <c r="Q364" i="7"/>
  <c r="U365" i="7" s="1"/>
  <c r="O362" i="7"/>
  <c r="Z364" i="4"/>
  <c r="AA364" i="4" s="1"/>
  <c r="AJ364" i="4"/>
  <c r="AH368" i="4"/>
  <c r="AF364" i="4"/>
  <c r="R363" i="4"/>
  <c r="S363" i="4" s="1"/>
  <c r="G366" i="4"/>
  <c r="I366" i="4" s="1"/>
  <c r="AK367" i="4" l="1"/>
  <c r="AL366" i="4"/>
  <c r="H365" i="7" s="1"/>
  <c r="AI364" i="4"/>
  <c r="AC364" i="4" s="1"/>
  <c r="AD364" i="4" s="1"/>
  <c r="AG365" i="4" s="1"/>
  <c r="AF365" i="4" s="1"/>
  <c r="H366" i="4"/>
  <c r="K367" i="4" s="1"/>
  <c r="T363" i="4"/>
  <c r="D362" i="7" s="1"/>
  <c r="W362" i="7" s="1"/>
  <c r="AB362" i="7" s="1"/>
  <c r="B365" i="7"/>
  <c r="N367" i="4"/>
  <c r="E362" i="7"/>
  <c r="V364" i="4"/>
  <c r="N362" i="7" l="1"/>
  <c r="S362" i="7" s="1"/>
  <c r="M362" i="7"/>
  <c r="R362" i="7" s="1"/>
  <c r="V363" i="7" s="1"/>
  <c r="L365" i="7"/>
  <c r="Y364" i="4"/>
  <c r="X364" i="4" s="1"/>
  <c r="D367" i="4"/>
  <c r="C365" i="7"/>
  <c r="K365" i="7" s="1"/>
  <c r="Q365" i="7" s="1"/>
  <c r="U366" i="7" s="1"/>
  <c r="O364" i="4"/>
  <c r="P364" i="4" s="1"/>
  <c r="AE364" i="4"/>
  <c r="Z365" i="4" s="1"/>
  <c r="G363" i="7"/>
  <c r="AH369" i="4"/>
  <c r="W368" i="4"/>
  <c r="U364" i="4"/>
  <c r="L371" i="4"/>
  <c r="J367" i="4"/>
  <c r="A361" i="7"/>
  <c r="M367" i="4"/>
  <c r="B372" i="4" l="1"/>
  <c r="J371" i="7" s="1"/>
  <c r="AJ365" i="4"/>
  <c r="F363" i="7"/>
  <c r="O363" i="7" s="1"/>
  <c r="E367" i="4"/>
  <c r="G367" i="4" s="1"/>
  <c r="I367" i="4" s="1"/>
  <c r="AA365" i="4"/>
  <c r="R364" i="4"/>
  <c r="S364" i="4" s="1"/>
  <c r="AI365" i="4" l="1"/>
  <c r="AC365" i="4" s="1"/>
  <c r="AD365" i="4" s="1"/>
  <c r="AL367" i="4"/>
  <c r="H366" i="7" s="1"/>
  <c r="AK368" i="4"/>
  <c r="T364" i="4"/>
  <c r="E363" i="7"/>
  <c r="V365" i="4"/>
  <c r="B366" i="7"/>
  <c r="N368" i="4"/>
  <c r="H367" i="4"/>
  <c r="L366" i="7" l="1"/>
  <c r="AE365" i="4"/>
  <c r="F364" i="7" s="1"/>
  <c r="M368" i="4"/>
  <c r="G364" i="7"/>
  <c r="AG366" i="4"/>
  <c r="W369" i="4"/>
  <c r="U365" i="4"/>
  <c r="O365" i="4"/>
  <c r="D363" i="7"/>
  <c r="W363" i="7" s="1"/>
  <c r="AB363" i="7" s="1"/>
  <c r="Y365" i="4"/>
  <c r="C366" i="7"/>
  <c r="K366" i="7" s="1"/>
  <c r="Q366" i="7" s="1"/>
  <c r="U367" i="7" s="1"/>
  <c r="D368" i="4"/>
  <c r="K368" i="4"/>
  <c r="Z366" i="4" l="1"/>
  <c r="AA366" i="4" s="1"/>
  <c r="B373" i="4"/>
  <c r="J372" i="7" s="1"/>
  <c r="O364" i="7"/>
  <c r="N363" i="7"/>
  <c r="S363" i="7" s="1"/>
  <c r="M363" i="7"/>
  <c r="R363" i="7" s="1"/>
  <c r="V364" i="7" s="1"/>
  <c r="AJ366" i="4"/>
  <c r="AF366" i="4"/>
  <c r="AH370" i="4"/>
  <c r="E368" i="4"/>
  <c r="A362" i="7"/>
  <c r="P365" i="4"/>
  <c r="J368" i="4"/>
  <c r="L372" i="4"/>
  <c r="X365" i="4"/>
  <c r="G368" i="4" l="1"/>
  <c r="I368" i="4" s="1"/>
  <c r="N369" i="4" s="1"/>
  <c r="AI366" i="4"/>
  <c r="AC366" i="4" s="1"/>
  <c r="AD366" i="4" s="1"/>
  <c r="AL368" i="4"/>
  <c r="H367" i="7" s="1"/>
  <c r="AK369" i="4"/>
  <c r="R365" i="4"/>
  <c r="T365" i="4" s="1"/>
  <c r="B367" i="7" l="1"/>
  <c r="L367" i="7" s="1"/>
  <c r="H368" i="4"/>
  <c r="D369" i="4" s="1"/>
  <c r="D364" i="7"/>
  <c r="W364" i="7" s="1"/>
  <c r="AB364" i="7" s="1"/>
  <c r="Y366" i="4"/>
  <c r="M369" i="4"/>
  <c r="S365" i="4"/>
  <c r="AE366" i="4"/>
  <c r="G365" i="7"/>
  <c r="AG367" i="4"/>
  <c r="C367" i="7" l="1"/>
  <c r="K367" i="7" s="1"/>
  <c r="Q367" i="7" s="1"/>
  <c r="U368" i="7" s="1"/>
  <c r="K369" i="4"/>
  <c r="J369" i="4" s="1"/>
  <c r="B374" i="4"/>
  <c r="J373" i="7" s="1"/>
  <c r="N364" i="7"/>
  <c r="S364" i="7" s="1"/>
  <c r="AF367" i="4"/>
  <c r="AH371" i="4"/>
  <c r="X366" i="4"/>
  <c r="E364" i="7"/>
  <c r="V366" i="4"/>
  <c r="O366" i="4"/>
  <c r="Z367" i="4"/>
  <c r="F365" i="7"/>
  <c r="O365" i="7" s="1"/>
  <c r="AJ367" i="4"/>
  <c r="AL369" i="4" s="1"/>
  <c r="E369" i="4"/>
  <c r="L373" i="4" l="1"/>
  <c r="M364" i="7"/>
  <c r="R364" i="7" s="1"/>
  <c r="V365" i="7" s="1"/>
  <c r="A363" i="7"/>
  <c r="W370" i="4"/>
  <c r="U366" i="4"/>
  <c r="AK370" i="4"/>
  <c r="AI367" i="4"/>
  <c r="H368" i="7"/>
  <c r="P366" i="4"/>
  <c r="AA367" i="4"/>
  <c r="G369" i="4"/>
  <c r="I369" i="4" s="1"/>
  <c r="H369" i="4" l="1"/>
  <c r="C368" i="7" s="1"/>
  <c r="R366" i="4"/>
  <c r="S366" i="4" s="1"/>
  <c r="AC367" i="4"/>
  <c r="AD367" i="4" s="1"/>
  <c r="B368" i="7"/>
  <c r="N370" i="4"/>
  <c r="L368" i="7" l="1"/>
  <c r="K368" i="7"/>
  <c r="K370" i="4"/>
  <c r="L374" i="4" s="1"/>
  <c r="D370" i="4"/>
  <c r="G366" i="7"/>
  <c r="AG368" i="4"/>
  <c r="M370" i="4"/>
  <c r="AE367" i="4"/>
  <c r="E365" i="7"/>
  <c r="V367" i="4"/>
  <c r="T366" i="4"/>
  <c r="O367" i="4" s="1"/>
  <c r="J370" i="4" l="1"/>
  <c r="B375" i="4"/>
  <c r="J374" i="7" s="1"/>
  <c r="Q368" i="7"/>
  <c r="U369" i="7" s="1"/>
  <c r="E370" i="4"/>
  <c r="P367" i="4"/>
  <c r="Z368" i="4"/>
  <c r="F366" i="7"/>
  <c r="O366" i="7" s="1"/>
  <c r="AJ368" i="4"/>
  <c r="AL370" i="4" s="1"/>
  <c r="AF368" i="4"/>
  <c r="AH372" i="4"/>
  <c r="D365" i="7"/>
  <c r="W365" i="7" s="1"/>
  <c r="AB365" i="7" s="1"/>
  <c r="Y367" i="4"/>
  <c r="U367" i="4"/>
  <c r="W371" i="4"/>
  <c r="G370" i="4" l="1"/>
  <c r="I370" i="4" s="1"/>
  <c r="B369" i="7" s="1"/>
  <c r="N365" i="7"/>
  <c r="S365" i="7" s="1"/>
  <c r="M365" i="7"/>
  <c r="R365" i="7" s="1"/>
  <c r="V366" i="7" s="1"/>
  <c r="X367" i="4"/>
  <c r="A364" i="7"/>
  <c r="AA368" i="4"/>
  <c r="AK371" i="4"/>
  <c r="AI368" i="4"/>
  <c r="H369" i="7"/>
  <c r="N371" i="4" l="1"/>
  <c r="M371" i="4" s="1"/>
  <c r="H370" i="4"/>
  <c r="C369" i="7" s="1"/>
  <c r="K369" i="7" s="1"/>
  <c r="Q369" i="7" s="1"/>
  <c r="U370" i="7" s="1"/>
  <c r="L369" i="7"/>
  <c r="AC368" i="4"/>
  <c r="AD368" i="4" s="1"/>
  <c r="R367" i="4"/>
  <c r="D371" i="4" l="1"/>
  <c r="K371" i="4"/>
  <c r="L375" i="4" s="1"/>
  <c r="B376" i="4"/>
  <c r="J375" i="7" s="1"/>
  <c r="S367" i="4"/>
  <c r="T367" i="4"/>
  <c r="E371" i="4"/>
  <c r="J371" i="4"/>
  <c r="G367" i="7"/>
  <c r="AG369" i="4"/>
  <c r="AE368" i="4"/>
  <c r="Z369" i="4" l="1"/>
  <c r="F367" i="7"/>
  <c r="O367" i="7" s="1"/>
  <c r="AJ369" i="4"/>
  <c r="AL371" i="4" s="1"/>
  <c r="AF369" i="4"/>
  <c r="AH373" i="4"/>
  <c r="Y368" i="4"/>
  <c r="D366" i="7"/>
  <c r="W366" i="7" s="1"/>
  <c r="AB366" i="7" s="1"/>
  <c r="G371" i="4"/>
  <c r="H371" i="4" s="1"/>
  <c r="E366" i="7"/>
  <c r="O368" i="4"/>
  <c r="V368" i="4"/>
  <c r="N366" i="7" l="1"/>
  <c r="S366" i="7" s="1"/>
  <c r="M366" i="7"/>
  <c r="R366" i="7" s="1"/>
  <c r="V367" i="7" s="1"/>
  <c r="A365" i="7"/>
  <c r="C370" i="7"/>
  <c r="K372" i="4"/>
  <c r="I371" i="4"/>
  <c r="D372" i="4" s="1"/>
  <c r="P368" i="4"/>
  <c r="H370" i="7"/>
  <c r="AI369" i="4"/>
  <c r="AK372" i="4"/>
  <c r="W372" i="4"/>
  <c r="U368" i="4"/>
  <c r="X368" i="4"/>
  <c r="AA369" i="4"/>
  <c r="B377" i="4" l="1"/>
  <c r="J376" i="7" s="1"/>
  <c r="E372" i="4"/>
  <c r="L376" i="4"/>
  <c r="J372" i="4"/>
  <c r="AC369" i="4"/>
  <c r="AE369" i="4" s="1"/>
  <c r="R368" i="4"/>
  <c r="S368" i="4" s="1"/>
  <c r="B370" i="7"/>
  <c r="N372" i="4"/>
  <c r="L370" i="7" l="1"/>
  <c r="K370" i="7"/>
  <c r="M372" i="4"/>
  <c r="F368" i="7"/>
  <c r="AJ370" i="4"/>
  <c r="AL372" i="4" s="1"/>
  <c r="AD369" i="4"/>
  <c r="E367" i="7"/>
  <c r="V369" i="4"/>
  <c r="T368" i="4"/>
  <c r="Q370" i="7" l="1"/>
  <c r="U371" i="7" s="1"/>
  <c r="G368" i="7"/>
  <c r="O368" i="7" s="1"/>
  <c r="AG370" i="4"/>
  <c r="Z370" i="4"/>
  <c r="U369" i="4"/>
  <c r="W373" i="4"/>
  <c r="AK373" i="4"/>
  <c r="AI370" i="4"/>
  <c r="H371" i="7"/>
  <c r="O369" i="4"/>
  <c r="D367" i="7"/>
  <c r="W367" i="7" s="1"/>
  <c r="AB367" i="7" s="1"/>
  <c r="Y369" i="4"/>
  <c r="G372" i="4"/>
  <c r="N367" i="7" l="1"/>
  <c r="S367" i="7" s="1"/>
  <c r="M367" i="7"/>
  <c r="R367" i="7" s="1"/>
  <c r="V368" i="7" s="1"/>
  <c r="P369" i="4"/>
  <c r="X369" i="4"/>
  <c r="AF370" i="4"/>
  <c r="AH374" i="4"/>
  <c r="A366" i="7"/>
  <c r="I372" i="4"/>
  <c r="H372" i="4"/>
  <c r="AA370" i="4"/>
  <c r="AC370" i="4" l="1"/>
  <c r="AE370" i="4" s="1"/>
  <c r="C371" i="7"/>
  <c r="K373" i="4"/>
  <c r="D373" i="4"/>
  <c r="R369" i="4"/>
  <c r="S369" i="4" s="1"/>
  <c r="B371" i="7"/>
  <c r="N373" i="4"/>
  <c r="B378" i="4" l="1"/>
  <c r="J377" i="7" s="1"/>
  <c r="L371" i="7"/>
  <c r="K371" i="7"/>
  <c r="M373" i="4"/>
  <c r="E368" i="7"/>
  <c r="V370" i="4"/>
  <c r="E373" i="4"/>
  <c r="F369" i="7"/>
  <c r="AJ371" i="4"/>
  <c r="AL373" i="4" s="1"/>
  <c r="T369" i="4"/>
  <c r="L377" i="4"/>
  <c r="J373" i="4"/>
  <c r="AD370" i="4"/>
  <c r="Q371" i="7" l="1"/>
  <c r="U372" i="7" s="1"/>
  <c r="G373" i="4"/>
  <c r="I373" i="4" s="1"/>
  <c r="N374" i="4" s="1"/>
  <c r="U370" i="4"/>
  <c r="W374" i="4"/>
  <c r="O370" i="4"/>
  <c r="D368" i="7"/>
  <c r="W368" i="7" s="1"/>
  <c r="AB368" i="7" s="1"/>
  <c r="Y370" i="4"/>
  <c r="G369" i="7"/>
  <c r="O369" i="7" s="1"/>
  <c r="AG371" i="4"/>
  <c r="Z371" i="4"/>
  <c r="H372" i="7"/>
  <c r="AK374" i="4"/>
  <c r="AI371" i="4"/>
  <c r="N368" i="7" l="1"/>
  <c r="S368" i="7" s="1"/>
  <c r="M368" i="7"/>
  <c r="R368" i="7" s="1"/>
  <c r="V369" i="7" s="1"/>
  <c r="H373" i="4"/>
  <c r="C372" i="7" s="1"/>
  <c r="B372" i="7"/>
  <c r="X370" i="4"/>
  <c r="M374" i="4"/>
  <c r="AH375" i="4"/>
  <c r="AF371" i="4"/>
  <c r="P370" i="4"/>
  <c r="AA371" i="4"/>
  <c r="A367" i="7"/>
  <c r="K374" i="4" l="1"/>
  <c r="L378" i="4" s="1"/>
  <c r="L372" i="7"/>
  <c r="K372" i="7"/>
  <c r="D374" i="4"/>
  <c r="E374" i="4" s="1"/>
  <c r="AC371" i="4"/>
  <c r="AD371" i="4" s="1"/>
  <c r="R370" i="4"/>
  <c r="T370" i="4" s="1"/>
  <c r="J374" i="4" l="1"/>
  <c r="G374" i="4" s="1"/>
  <c r="H374" i="4" s="1"/>
  <c r="B379" i="4"/>
  <c r="J378" i="7" s="1"/>
  <c r="Q372" i="7"/>
  <c r="U373" i="7" s="1"/>
  <c r="D369" i="7"/>
  <c r="W369" i="7" s="1"/>
  <c r="AB369" i="7" s="1"/>
  <c r="Y371" i="4"/>
  <c r="S370" i="4"/>
  <c r="G370" i="7"/>
  <c r="AG372" i="4"/>
  <c r="AE371" i="4"/>
  <c r="Z372" i="4" s="1"/>
  <c r="N369" i="7" l="1"/>
  <c r="S369" i="7" s="1"/>
  <c r="I374" i="4"/>
  <c r="B373" i="7" s="1"/>
  <c r="AA372" i="4"/>
  <c r="E369" i="7"/>
  <c r="V371" i="4"/>
  <c r="O371" i="4"/>
  <c r="C373" i="7"/>
  <c r="K375" i="4"/>
  <c r="AF372" i="4"/>
  <c r="AH376" i="4"/>
  <c r="X371" i="4"/>
  <c r="F370" i="7"/>
  <c r="O370" i="7" s="1"/>
  <c r="AJ372" i="4"/>
  <c r="AL374" i="4" s="1"/>
  <c r="D375" i="4" l="1"/>
  <c r="E375" i="4" s="1"/>
  <c r="L373" i="7"/>
  <c r="K373" i="7"/>
  <c r="N375" i="4"/>
  <c r="M375" i="4" s="1"/>
  <c r="M369" i="7"/>
  <c r="R369" i="7" s="1"/>
  <c r="V370" i="7" s="1"/>
  <c r="A368" i="7"/>
  <c r="P371" i="4"/>
  <c r="L379" i="4"/>
  <c r="J375" i="4"/>
  <c r="W375" i="4"/>
  <c r="U371" i="4"/>
  <c r="H373" i="7"/>
  <c r="AI372" i="4"/>
  <c r="AC372" i="4" s="1"/>
  <c r="AE372" i="4" s="1"/>
  <c r="F371" i="7" s="1"/>
  <c r="AK375" i="4"/>
  <c r="B380" i="4" l="1"/>
  <c r="J379" i="7" s="1"/>
  <c r="Q373" i="7"/>
  <c r="U374" i="7" s="1"/>
  <c r="G375" i="4"/>
  <c r="H375" i="4" s="1"/>
  <c r="R371" i="4"/>
  <c r="T371" i="4" s="1"/>
  <c r="AJ373" i="4"/>
  <c r="AL375" i="4" s="1"/>
  <c r="AD372" i="4"/>
  <c r="D370" i="7" l="1"/>
  <c r="W370" i="7" s="1"/>
  <c r="AB370" i="7" s="1"/>
  <c r="Y372" i="4"/>
  <c r="AG373" i="4"/>
  <c r="G371" i="7"/>
  <c r="O371" i="7" s="1"/>
  <c r="Z373" i="4"/>
  <c r="S371" i="4"/>
  <c r="H374" i="7"/>
  <c r="AK376" i="4"/>
  <c r="AI373" i="4"/>
  <c r="C374" i="7"/>
  <c r="K376" i="4"/>
  <c r="I375" i="4"/>
  <c r="N370" i="7" l="1"/>
  <c r="S370" i="7" s="1"/>
  <c r="L380" i="4"/>
  <c r="J376" i="4"/>
  <c r="E370" i="7"/>
  <c r="V372" i="4"/>
  <c r="O372" i="4"/>
  <c r="AF373" i="4"/>
  <c r="AH377" i="4"/>
  <c r="B374" i="7"/>
  <c r="N376" i="4"/>
  <c r="D376" i="4"/>
  <c r="B381" i="4" s="1"/>
  <c r="J380" i="7" s="1"/>
  <c r="AA373" i="4"/>
  <c r="X372" i="4"/>
  <c r="L374" i="7" l="1"/>
  <c r="K374" i="7"/>
  <c r="Q374" i="7" s="1"/>
  <c r="U375" i="7" s="1"/>
  <c r="M370" i="7"/>
  <c r="R370" i="7" s="1"/>
  <c r="V371" i="7" s="1"/>
  <c r="E376" i="4"/>
  <c r="A369" i="7"/>
  <c r="M376" i="4"/>
  <c r="P372" i="4"/>
  <c r="AC373" i="4"/>
  <c r="AE373" i="4" s="1"/>
  <c r="W376" i="4"/>
  <c r="U372" i="4"/>
  <c r="R372" i="4" l="1"/>
  <c r="T372" i="4" s="1"/>
  <c r="Y373" i="4" s="1"/>
  <c r="F372" i="7"/>
  <c r="AJ374" i="4"/>
  <c r="AL376" i="4" s="1"/>
  <c r="G376" i="4"/>
  <c r="AD373" i="4"/>
  <c r="S372" i="4" l="1"/>
  <c r="E371" i="7" s="1"/>
  <c r="D371" i="7"/>
  <c r="W371" i="7" s="1"/>
  <c r="AB371" i="7" s="1"/>
  <c r="H375" i="7"/>
  <c r="AK377" i="4"/>
  <c r="AI374" i="4"/>
  <c r="G372" i="7"/>
  <c r="O372" i="7" s="1"/>
  <c r="AG374" i="4"/>
  <c r="Z374" i="4"/>
  <c r="I376" i="4"/>
  <c r="H376" i="4"/>
  <c r="X373" i="4"/>
  <c r="N371" i="7" l="1"/>
  <c r="S371" i="7" s="1"/>
  <c r="M371" i="7"/>
  <c r="R371" i="7" s="1"/>
  <c r="V372" i="7" s="1"/>
  <c r="V373" i="4"/>
  <c r="W377" i="4" s="1"/>
  <c r="O373" i="4"/>
  <c r="P373" i="4" s="1"/>
  <c r="A370" i="7"/>
  <c r="AH378" i="4"/>
  <c r="AF374" i="4"/>
  <c r="D377" i="4"/>
  <c r="B382" i="4" s="1"/>
  <c r="J381" i="7" s="1"/>
  <c r="C375" i="7"/>
  <c r="K377" i="4"/>
  <c r="B375" i="7"/>
  <c r="N377" i="4"/>
  <c r="AA374" i="4"/>
  <c r="L375" i="7" l="1"/>
  <c r="K375" i="7"/>
  <c r="U373" i="4"/>
  <c r="R373" i="4" s="1"/>
  <c r="S373" i="4" s="1"/>
  <c r="V374" i="4" s="1"/>
  <c r="U374" i="4" s="1"/>
  <c r="E377" i="4"/>
  <c r="M377" i="4"/>
  <c r="AC374" i="4"/>
  <c r="AE374" i="4" s="1"/>
  <c r="L381" i="4"/>
  <c r="J377" i="4"/>
  <c r="Q375" i="7" l="1"/>
  <c r="U376" i="7" s="1"/>
  <c r="T373" i="4"/>
  <c r="D372" i="7" s="1"/>
  <c r="W372" i="7" s="1"/>
  <c r="AB372" i="7" s="1"/>
  <c r="W378" i="4"/>
  <c r="E372" i="7"/>
  <c r="F373" i="7"/>
  <c r="AJ375" i="4"/>
  <c r="AL377" i="4" s="1"/>
  <c r="AD374" i="4"/>
  <c r="G377" i="4"/>
  <c r="N372" i="7" l="1"/>
  <c r="S372" i="7" s="1"/>
  <c r="M372" i="7"/>
  <c r="R372" i="7" s="1"/>
  <c r="V373" i="7" s="1"/>
  <c r="Y374" i="4"/>
  <c r="X374" i="4" s="1"/>
  <c r="O374" i="4"/>
  <c r="P374" i="4" s="1"/>
  <c r="H377" i="4"/>
  <c r="I377" i="4"/>
  <c r="AI375" i="4"/>
  <c r="H376" i="7"/>
  <c r="AK378" i="4"/>
  <c r="G373" i="7"/>
  <c r="O373" i="7" s="1"/>
  <c r="AG375" i="4"/>
  <c r="Z375" i="4"/>
  <c r="A371" i="7"/>
  <c r="R374" i="4" l="1"/>
  <c r="T374" i="4" s="1"/>
  <c r="AA375" i="4"/>
  <c r="AF375" i="4"/>
  <c r="AH379" i="4"/>
  <c r="D378" i="4"/>
  <c r="B376" i="7"/>
  <c r="N378" i="4"/>
  <c r="K378" i="4"/>
  <c r="C376" i="7"/>
  <c r="S374" i="4" l="1"/>
  <c r="E373" i="7" s="1"/>
  <c r="B383" i="4"/>
  <c r="J382" i="7" s="1"/>
  <c r="L376" i="7"/>
  <c r="K376" i="7"/>
  <c r="AC375" i="4"/>
  <c r="AD375" i="4" s="1"/>
  <c r="AG376" i="4" s="1"/>
  <c r="AF376" i="4" s="1"/>
  <c r="D373" i="7"/>
  <c r="W373" i="7" s="1"/>
  <c r="AB373" i="7" s="1"/>
  <c r="Y375" i="4"/>
  <c r="L382" i="4"/>
  <c r="J378" i="4"/>
  <c r="M378" i="4"/>
  <c r="E378" i="4"/>
  <c r="O375" i="4" l="1"/>
  <c r="P375" i="4" s="1"/>
  <c r="V375" i="4"/>
  <c r="U375" i="4" s="1"/>
  <c r="Q376" i="7"/>
  <c r="U377" i="7" s="1"/>
  <c r="N373" i="7"/>
  <c r="S373" i="7" s="1"/>
  <c r="M373" i="7"/>
  <c r="R373" i="7" s="1"/>
  <c r="V374" i="7" s="1"/>
  <c r="AE375" i="4"/>
  <c r="F374" i="7" s="1"/>
  <c r="G374" i="7"/>
  <c r="AH380" i="4"/>
  <c r="G378" i="4"/>
  <c r="I378" i="4" s="1"/>
  <c r="X375" i="4"/>
  <c r="A372" i="7"/>
  <c r="W379" i="4" l="1"/>
  <c r="O374" i="7"/>
  <c r="Z376" i="4"/>
  <c r="AA376" i="4" s="1"/>
  <c r="AJ376" i="4"/>
  <c r="H378" i="4"/>
  <c r="R375" i="4"/>
  <c r="T375" i="4" s="1"/>
  <c r="N379" i="4"/>
  <c r="B377" i="7"/>
  <c r="AI376" i="4" l="1"/>
  <c r="AC376" i="4" s="1"/>
  <c r="AE376" i="4" s="1"/>
  <c r="AL378" i="4"/>
  <c r="H377" i="7" s="1"/>
  <c r="L377" i="7"/>
  <c r="AK379" i="4"/>
  <c r="C377" i="7"/>
  <c r="K377" i="7" s="1"/>
  <c r="Q377" i="7" s="1"/>
  <c r="U378" i="7" s="1"/>
  <c r="D379" i="4"/>
  <c r="B384" i="4" s="1"/>
  <c r="J383" i="7" s="1"/>
  <c r="K379" i="4"/>
  <c r="D374" i="7"/>
  <c r="W374" i="7" s="1"/>
  <c r="AB374" i="7" s="1"/>
  <c r="Y376" i="4"/>
  <c r="M379" i="4"/>
  <c r="S375" i="4"/>
  <c r="N374" i="7" l="1"/>
  <c r="S374" i="7" s="1"/>
  <c r="E379" i="4"/>
  <c r="E374" i="7"/>
  <c r="A373" i="7" s="1"/>
  <c r="O376" i="4"/>
  <c r="V376" i="4"/>
  <c r="X376" i="4"/>
  <c r="F375" i="7"/>
  <c r="AJ377" i="4"/>
  <c r="AL379" i="4" s="1"/>
  <c r="AD376" i="4"/>
  <c r="L383" i="4"/>
  <c r="J379" i="4"/>
  <c r="M374" i="7" l="1"/>
  <c r="R374" i="7" s="1"/>
  <c r="V375" i="7" s="1"/>
  <c r="G379" i="4"/>
  <c r="H379" i="4" s="1"/>
  <c r="K380" i="4" s="1"/>
  <c r="P376" i="4"/>
  <c r="AI377" i="4"/>
  <c r="AK380" i="4"/>
  <c r="H378" i="7"/>
  <c r="AG377" i="4"/>
  <c r="G375" i="7"/>
  <c r="O375" i="7" s="1"/>
  <c r="Z377" i="4"/>
  <c r="U376" i="4"/>
  <c r="W380" i="4"/>
  <c r="I379" i="4" l="1"/>
  <c r="D380" i="4" s="1"/>
  <c r="C378" i="7"/>
  <c r="AF377" i="4"/>
  <c r="AH381" i="4"/>
  <c r="AA377" i="4"/>
  <c r="L384" i="4"/>
  <c r="J380" i="4"/>
  <c r="R376" i="4"/>
  <c r="T376" i="4" s="1"/>
  <c r="N380" i="4" l="1"/>
  <c r="M380" i="4" s="1"/>
  <c r="B385" i="4"/>
  <c r="J384" i="7" s="1"/>
  <c r="B378" i="7"/>
  <c r="D375" i="7"/>
  <c r="W375" i="7" s="1"/>
  <c r="AB375" i="7" s="1"/>
  <c r="Y377" i="4"/>
  <c r="S376" i="4"/>
  <c r="AC377" i="4"/>
  <c r="AE377" i="4" s="1"/>
  <c r="E380" i="4"/>
  <c r="N375" i="7" l="1"/>
  <c r="S375" i="7" s="1"/>
  <c r="L378" i="7"/>
  <c r="K378" i="7"/>
  <c r="AD377" i="4"/>
  <c r="Z378" i="4" s="1"/>
  <c r="V377" i="4"/>
  <c r="E375" i="7"/>
  <c r="A374" i="7" s="1"/>
  <c r="O377" i="4"/>
  <c r="X377" i="4"/>
  <c r="G380" i="4"/>
  <c r="I380" i="4" s="1"/>
  <c r="F376" i="7"/>
  <c r="AJ378" i="4"/>
  <c r="AL380" i="4" s="1"/>
  <c r="Q378" i="7" l="1"/>
  <c r="U379" i="7" s="1"/>
  <c r="M375" i="7"/>
  <c r="R375" i="7" s="1"/>
  <c r="V376" i="7" s="1"/>
  <c r="H380" i="4"/>
  <c r="C379" i="7" s="1"/>
  <c r="AG378" i="4"/>
  <c r="AF378" i="4" s="1"/>
  <c r="G376" i="7"/>
  <c r="O376" i="7" s="1"/>
  <c r="P377" i="4"/>
  <c r="B379" i="7"/>
  <c r="N381" i="4"/>
  <c r="AA378" i="4"/>
  <c r="AI378" i="4"/>
  <c r="AK381" i="4"/>
  <c r="H379" i="7"/>
  <c r="W381" i="4"/>
  <c r="U377" i="4"/>
  <c r="L379" i="7" l="1"/>
  <c r="K379" i="7"/>
  <c r="Q379" i="7" s="1"/>
  <c r="U380" i="7" s="1"/>
  <c r="D381" i="4"/>
  <c r="K381" i="4"/>
  <c r="J381" i="4" s="1"/>
  <c r="AH382" i="4"/>
  <c r="R377" i="4"/>
  <c r="T377" i="4" s="1"/>
  <c r="Y378" i="4" s="1"/>
  <c r="AC378" i="4"/>
  <c r="AD378" i="4" s="1"/>
  <c r="M381" i="4"/>
  <c r="L385" i="4" l="1"/>
  <c r="B386" i="4"/>
  <c r="J385" i="7" s="1"/>
  <c r="E381" i="4"/>
  <c r="G381" i="4" s="1"/>
  <c r="H381" i="4" s="1"/>
  <c r="D376" i="7"/>
  <c r="W376" i="7" s="1"/>
  <c r="AB376" i="7" s="1"/>
  <c r="S377" i="4"/>
  <c r="E376" i="7" s="1"/>
  <c r="AE378" i="4"/>
  <c r="Z379" i="4" s="1"/>
  <c r="X378" i="4"/>
  <c r="AG379" i="4"/>
  <c r="G377" i="7"/>
  <c r="N376" i="7" l="1"/>
  <c r="S376" i="7" s="1"/>
  <c r="M376" i="7"/>
  <c r="R376" i="7" s="1"/>
  <c r="V377" i="7" s="1"/>
  <c r="AJ379" i="4"/>
  <c r="V378" i="4"/>
  <c r="W382" i="4" s="1"/>
  <c r="F377" i="7"/>
  <c r="O377" i="7" s="1"/>
  <c r="O378" i="4"/>
  <c r="P378" i="4" s="1"/>
  <c r="I381" i="4"/>
  <c r="N382" i="4" s="1"/>
  <c r="A375" i="7"/>
  <c r="AF379" i="4"/>
  <c r="AH383" i="4"/>
  <c r="AA379" i="4"/>
  <c r="C380" i="7"/>
  <c r="K382" i="4"/>
  <c r="B380" i="7" l="1"/>
  <c r="L380" i="7" s="1"/>
  <c r="AK382" i="4"/>
  <c r="AL381" i="4"/>
  <c r="H380" i="7" s="1"/>
  <c r="D382" i="4"/>
  <c r="B387" i="4" s="1"/>
  <c r="J386" i="7" s="1"/>
  <c r="U378" i="4"/>
  <c r="R378" i="4" s="1"/>
  <c r="AI379" i="4"/>
  <c r="AC379" i="4" s="1"/>
  <c r="AD379" i="4" s="1"/>
  <c r="L386" i="4"/>
  <c r="J382" i="4"/>
  <c r="M382" i="4"/>
  <c r="K380" i="7" l="1"/>
  <c r="Q380" i="7" s="1"/>
  <c r="U381" i="7" s="1"/>
  <c r="E382" i="4"/>
  <c r="G382" i="4" s="1"/>
  <c r="S378" i="4"/>
  <c r="E377" i="7" s="1"/>
  <c r="T378" i="4"/>
  <c r="D377" i="7" s="1"/>
  <c r="W377" i="7" s="1"/>
  <c r="AB377" i="7" s="1"/>
  <c r="AE379" i="4"/>
  <c r="AJ380" i="4" s="1"/>
  <c r="AL382" i="4" s="1"/>
  <c r="G378" i="7"/>
  <c r="AG380" i="4"/>
  <c r="V379" i="4" l="1"/>
  <c r="W383" i="4" s="1"/>
  <c r="N377" i="7"/>
  <c r="S377" i="7" s="1"/>
  <c r="M377" i="7"/>
  <c r="R377" i="7" s="1"/>
  <c r="V378" i="7" s="1"/>
  <c r="Y379" i="4"/>
  <c r="X379" i="4" s="1"/>
  <c r="O379" i="4"/>
  <c r="P379" i="4" s="1"/>
  <c r="F378" i="7"/>
  <c r="O378" i="7" s="1"/>
  <c r="Z380" i="4"/>
  <c r="AA380" i="4" s="1"/>
  <c r="AK383" i="4"/>
  <c r="H381" i="7"/>
  <c r="AI380" i="4"/>
  <c r="AH384" i="4"/>
  <c r="AF380" i="4"/>
  <c r="H382" i="4"/>
  <c r="I382" i="4"/>
  <c r="A376" i="7"/>
  <c r="U379" i="4" l="1"/>
  <c r="R379" i="4" s="1"/>
  <c r="T379" i="4" s="1"/>
  <c r="D378" i="7" s="1"/>
  <c r="W378" i="7" s="1"/>
  <c r="AB378" i="7" s="1"/>
  <c r="C381" i="7"/>
  <c r="K383" i="4"/>
  <c r="AC380" i="4"/>
  <c r="AD380" i="4" s="1"/>
  <c r="D383" i="4"/>
  <c r="B381" i="7"/>
  <c r="N383" i="4"/>
  <c r="B388" i="4" l="1"/>
  <c r="J387" i="7" s="1"/>
  <c r="L381" i="7"/>
  <c r="K381" i="7"/>
  <c r="N378" i="7"/>
  <c r="S378" i="7" s="1"/>
  <c r="Y380" i="4"/>
  <c r="X380" i="4" s="1"/>
  <c r="S379" i="4"/>
  <c r="V380" i="4" s="1"/>
  <c r="M383" i="4"/>
  <c r="L387" i="4"/>
  <c r="J383" i="4"/>
  <c r="E383" i="4"/>
  <c r="G379" i="7"/>
  <c r="AG381" i="4"/>
  <c r="AE380" i="4"/>
  <c r="Q381" i="7" l="1"/>
  <c r="U382" i="7" s="1"/>
  <c r="O380" i="4"/>
  <c r="P380" i="4" s="1"/>
  <c r="E378" i="7"/>
  <c r="U380" i="4"/>
  <c r="W384" i="4"/>
  <c r="AJ381" i="4"/>
  <c r="AL383" i="4" s="1"/>
  <c r="F379" i="7"/>
  <c r="O379" i="7" s="1"/>
  <c r="G383" i="4"/>
  <c r="H383" i="4" s="1"/>
  <c r="AF381" i="4"/>
  <c r="AH385" i="4"/>
  <c r="Z381" i="4"/>
  <c r="M378" i="7" l="1"/>
  <c r="R378" i="7" s="1"/>
  <c r="V379" i="7" s="1"/>
  <c r="A377" i="7"/>
  <c r="C382" i="7"/>
  <c r="K384" i="4"/>
  <c r="I383" i="4"/>
  <c r="D384" i="4" s="1"/>
  <c r="AA381" i="4"/>
  <c r="AK384" i="4"/>
  <c r="H382" i="7"/>
  <c r="AI381" i="4"/>
  <c r="R380" i="4"/>
  <c r="S380" i="4" s="1"/>
  <c r="B389" i="4" l="1"/>
  <c r="J388" i="7" s="1"/>
  <c r="T380" i="4"/>
  <c r="D379" i="7" s="1"/>
  <c r="W379" i="7" s="1"/>
  <c r="AB379" i="7" s="1"/>
  <c r="E384" i="4"/>
  <c r="E379" i="7"/>
  <c r="V381" i="4"/>
  <c r="AC381" i="4"/>
  <c r="AE381" i="4" s="1"/>
  <c r="L388" i="4"/>
  <c r="J384" i="4"/>
  <c r="N384" i="4"/>
  <c r="B382" i="7"/>
  <c r="O381" i="4" l="1"/>
  <c r="P381" i="4" s="1"/>
  <c r="L382" i="7"/>
  <c r="K382" i="7"/>
  <c r="N379" i="7"/>
  <c r="S379" i="7" s="1"/>
  <c r="M379" i="7"/>
  <c r="R379" i="7" s="1"/>
  <c r="V380" i="7" s="1"/>
  <c r="Y381" i="4"/>
  <c r="X381" i="4" s="1"/>
  <c r="F380" i="7"/>
  <c r="AJ382" i="4"/>
  <c r="AL384" i="4" s="1"/>
  <c r="AD381" i="4"/>
  <c r="M384" i="4"/>
  <c r="A378" i="7"/>
  <c r="W385" i="4"/>
  <c r="U381" i="4"/>
  <c r="Q382" i="7" l="1"/>
  <c r="U383" i="7" s="1"/>
  <c r="G384" i="4"/>
  <c r="AG382" i="4"/>
  <c r="G380" i="7"/>
  <c r="O380" i="7" s="1"/>
  <c r="Z382" i="4"/>
  <c r="H383" i="7"/>
  <c r="AK385" i="4"/>
  <c r="AI382" i="4"/>
  <c r="R381" i="4"/>
  <c r="T381" i="4" s="1"/>
  <c r="AH386" i="4" l="1"/>
  <c r="AF382" i="4"/>
  <c r="S381" i="4"/>
  <c r="AA382" i="4"/>
  <c r="H384" i="4"/>
  <c r="I384" i="4"/>
  <c r="D380" i="7"/>
  <c r="W380" i="7" s="1"/>
  <c r="AB380" i="7" s="1"/>
  <c r="Y382" i="4"/>
  <c r="N380" i="7" l="1"/>
  <c r="S380" i="7" s="1"/>
  <c r="AC382" i="4"/>
  <c r="AD382" i="4" s="1"/>
  <c r="AG383" i="4" s="1"/>
  <c r="AH387" i="4" s="1"/>
  <c r="B383" i="7"/>
  <c r="N385" i="4"/>
  <c r="C383" i="7"/>
  <c r="D385" i="4"/>
  <c r="K385" i="4"/>
  <c r="X382" i="4"/>
  <c r="E380" i="7"/>
  <c r="O382" i="4"/>
  <c r="V382" i="4"/>
  <c r="B390" i="4" l="1"/>
  <c r="J389" i="7" s="1"/>
  <c r="G381" i="7"/>
  <c r="M380" i="7"/>
  <c r="R380" i="7" s="1"/>
  <c r="V381" i="7" s="1"/>
  <c r="L383" i="7"/>
  <c r="K383" i="7"/>
  <c r="AF383" i="4"/>
  <c r="AE382" i="4"/>
  <c r="AJ383" i="4" s="1"/>
  <c r="AL385" i="4" s="1"/>
  <c r="E385" i="4"/>
  <c r="A379" i="7"/>
  <c r="U382" i="4"/>
  <c r="W386" i="4"/>
  <c r="P382" i="4"/>
  <c r="L389" i="4"/>
  <c r="J385" i="4"/>
  <c r="M385" i="4"/>
  <c r="Q383" i="7" l="1"/>
  <c r="U384" i="7" s="1"/>
  <c r="Z383" i="4"/>
  <c r="AA383" i="4" s="1"/>
  <c r="F381" i="7"/>
  <c r="O381" i="7" s="1"/>
  <c r="H384" i="7"/>
  <c r="AI383" i="4"/>
  <c r="AK386" i="4"/>
  <c r="R382" i="4"/>
  <c r="T382" i="4" s="1"/>
  <c r="G385" i="4"/>
  <c r="H385" i="4" s="1"/>
  <c r="I385" i="4" l="1"/>
  <c r="D386" i="4" s="1"/>
  <c r="D381" i="7"/>
  <c r="W381" i="7" s="1"/>
  <c r="AB381" i="7" s="1"/>
  <c r="Y383" i="4"/>
  <c r="AC383" i="4"/>
  <c r="AD383" i="4" s="1"/>
  <c r="S382" i="4"/>
  <c r="K386" i="4"/>
  <c r="C384" i="7"/>
  <c r="B391" i="4" l="1"/>
  <c r="J390" i="7" s="1"/>
  <c r="N381" i="7"/>
  <c r="S381" i="7" s="1"/>
  <c r="N386" i="4"/>
  <c r="M386" i="4" s="1"/>
  <c r="B384" i="7"/>
  <c r="L390" i="4"/>
  <c r="J386" i="4"/>
  <c r="AE383" i="4"/>
  <c r="Z384" i="4" s="1"/>
  <c r="G382" i="7"/>
  <c r="AG384" i="4"/>
  <c r="X383" i="4"/>
  <c r="E386" i="4"/>
  <c r="E381" i="7"/>
  <c r="M381" i="7" s="1"/>
  <c r="V383" i="4"/>
  <c r="O383" i="4"/>
  <c r="A380" i="7" l="1"/>
  <c r="L384" i="7"/>
  <c r="K384" i="7"/>
  <c r="R381" i="7"/>
  <c r="V382" i="7" s="1"/>
  <c r="G386" i="4"/>
  <c r="I386" i="4" s="1"/>
  <c r="AH388" i="4"/>
  <c r="AF384" i="4"/>
  <c r="P383" i="4"/>
  <c r="W387" i="4"/>
  <c r="U383" i="4"/>
  <c r="AA384" i="4"/>
  <c r="F382" i="7"/>
  <c r="O382" i="7" s="1"/>
  <c r="AJ384" i="4"/>
  <c r="AL386" i="4" s="1"/>
  <c r="Q384" i="7" l="1"/>
  <c r="U385" i="7" s="1"/>
  <c r="R383" i="4"/>
  <c r="T383" i="4" s="1"/>
  <c r="D382" i="7" s="1"/>
  <c r="W382" i="7" s="1"/>
  <c r="AB382" i="7" s="1"/>
  <c r="AK387" i="4"/>
  <c r="AI384" i="4"/>
  <c r="AC384" i="4" s="1"/>
  <c r="AE384" i="4" s="1"/>
  <c r="F383" i="7" s="1"/>
  <c r="H385" i="7"/>
  <c r="B385" i="7"/>
  <c r="N387" i="4"/>
  <c r="H386" i="4"/>
  <c r="Y384" i="4" l="1"/>
  <c r="X384" i="4" s="1"/>
  <c r="L385" i="7"/>
  <c r="N382" i="7"/>
  <c r="S382" i="7" s="1"/>
  <c r="S383" i="4"/>
  <c r="V384" i="4" s="1"/>
  <c r="M387" i="4"/>
  <c r="AJ385" i="4"/>
  <c r="AL387" i="4" s="1"/>
  <c r="AD384" i="4"/>
  <c r="C385" i="7"/>
  <c r="K385" i="7" s="1"/>
  <c r="Q385" i="7" s="1"/>
  <c r="U386" i="7" s="1"/>
  <c r="D387" i="4"/>
  <c r="B392" i="4" s="1"/>
  <c r="J391" i="7" s="1"/>
  <c r="K387" i="4"/>
  <c r="E382" i="7" l="1"/>
  <c r="O384" i="4"/>
  <c r="P384" i="4" s="1"/>
  <c r="E387" i="4"/>
  <c r="L391" i="4"/>
  <c r="J387" i="4"/>
  <c r="U384" i="4"/>
  <c r="W388" i="4"/>
  <c r="Z385" i="4"/>
  <c r="G383" i="7"/>
  <c r="O383" i="7" s="1"/>
  <c r="AG385" i="4"/>
  <c r="AI385" i="4"/>
  <c r="H386" i="7"/>
  <c r="AK388" i="4"/>
  <c r="G387" i="4" l="1"/>
  <c r="I387" i="4" s="1"/>
  <c r="M382" i="7"/>
  <c r="R382" i="7" s="1"/>
  <c r="V383" i="7" s="1"/>
  <c r="A381" i="7"/>
  <c r="R384" i="4"/>
  <c r="T384" i="4" s="1"/>
  <c r="D383" i="7" s="1"/>
  <c r="W383" i="7" s="1"/>
  <c r="AH389" i="4"/>
  <c r="AF385" i="4"/>
  <c r="AA385" i="4"/>
  <c r="AB383" i="7" l="1"/>
  <c r="H387" i="4"/>
  <c r="D388" i="4" s="1"/>
  <c r="N383" i="7"/>
  <c r="S383" i="7" s="1"/>
  <c r="Y385" i="4"/>
  <c r="X385" i="4" s="1"/>
  <c r="AC385" i="4"/>
  <c r="AE385" i="4" s="1"/>
  <c r="AJ386" i="4" s="1"/>
  <c r="AL388" i="4" s="1"/>
  <c r="S384" i="4"/>
  <c r="V385" i="4" s="1"/>
  <c r="B386" i="7"/>
  <c r="N388" i="4"/>
  <c r="C386" i="7" l="1"/>
  <c r="K386" i="7" s="1"/>
  <c r="K388" i="4"/>
  <c r="J388" i="4" s="1"/>
  <c r="B393" i="4"/>
  <c r="J392" i="7" s="1"/>
  <c r="L386" i="7"/>
  <c r="AD385" i="4"/>
  <c r="AG386" i="4" s="1"/>
  <c r="F384" i="7"/>
  <c r="E383" i="7"/>
  <c r="O385" i="4"/>
  <c r="P385" i="4" s="1"/>
  <c r="AI386" i="4"/>
  <c r="H387" i="7"/>
  <c r="AK389" i="4"/>
  <c r="M388" i="4"/>
  <c r="U385" i="4"/>
  <c r="W389" i="4"/>
  <c r="E388" i="4"/>
  <c r="L392" i="4" l="1"/>
  <c r="Q386" i="7"/>
  <c r="U387" i="7" s="1"/>
  <c r="M383" i="7"/>
  <c r="R383" i="7" s="1"/>
  <c r="V384" i="7" s="1"/>
  <c r="Z386" i="4"/>
  <c r="AA386" i="4" s="1"/>
  <c r="G384" i="7"/>
  <c r="O384" i="7" s="1"/>
  <c r="A382" i="7"/>
  <c r="G388" i="4"/>
  <c r="H388" i="4" s="1"/>
  <c r="R385" i="4"/>
  <c r="T385" i="4" s="1"/>
  <c r="AH390" i="4"/>
  <c r="AF386" i="4"/>
  <c r="I388" i="4" l="1"/>
  <c r="D389" i="4" s="1"/>
  <c r="B394" i="4" s="1"/>
  <c r="J393" i="7" s="1"/>
  <c r="D384" i="7"/>
  <c r="W384" i="7" s="1"/>
  <c r="AB384" i="7" s="1"/>
  <c r="Y386" i="4"/>
  <c r="AC386" i="4"/>
  <c r="AD386" i="4" s="1"/>
  <c r="C387" i="7"/>
  <c r="K389" i="4"/>
  <c r="S385" i="4"/>
  <c r="N384" i="7" l="1"/>
  <c r="S384" i="7" s="1"/>
  <c r="E389" i="4"/>
  <c r="G385" i="7"/>
  <c r="AG387" i="4"/>
  <c r="E384" i="7"/>
  <c r="M384" i="7" s="1"/>
  <c r="O386" i="4"/>
  <c r="V386" i="4"/>
  <c r="X386" i="4"/>
  <c r="L393" i="4"/>
  <c r="J389" i="4"/>
  <c r="AE386" i="4"/>
  <c r="B387" i="7"/>
  <c r="N389" i="4"/>
  <c r="A383" i="7" l="1"/>
  <c r="L387" i="7"/>
  <c r="K387" i="7"/>
  <c r="R384" i="7"/>
  <c r="V385" i="7" s="1"/>
  <c r="Z387" i="4"/>
  <c r="F385" i="7"/>
  <c r="O385" i="7" s="1"/>
  <c r="AJ387" i="4"/>
  <c r="AL389" i="4" s="1"/>
  <c r="U386" i="4"/>
  <c r="W390" i="4"/>
  <c r="P386" i="4"/>
  <c r="AF387" i="4"/>
  <c r="AH391" i="4"/>
  <c r="M389" i="4"/>
  <c r="Q387" i="7" l="1"/>
  <c r="U388" i="7" s="1"/>
  <c r="R386" i="4"/>
  <c r="T386" i="4" s="1"/>
  <c r="G389" i="4"/>
  <c r="AK390" i="4"/>
  <c r="H388" i="7"/>
  <c r="AI387" i="4"/>
  <c r="AA387" i="4"/>
  <c r="S386" i="4" l="1"/>
  <c r="V387" i="4" s="1"/>
  <c r="AC387" i="4"/>
  <c r="AD387" i="4" s="1"/>
  <c r="AG388" i="4" s="1"/>
  <c r="D385" i="7"/>
  <c r="W385" i="7" s="1"/>
  <c r="AB385" i="7" s="1"/>
  <c r="Y387" i="4"/>
  <c r="I389" i="4"/>
  <c r="H389" i="4"/>
  <c r="E385" i="7" l="1"/>
  <c r="M385" i="7" s="1"/>
  <c r="R385" i="7" s="1"/>
  <c r="V386" i="7" s="1"/>
  <c r="N385" i="7"/>
  <c r="S385" i="7" s="1"/>
  <c r="O387" i="4"/>
  <c r="P387" i="4" s="1"/>
  <c r="G386" i="7"/>
  <c r="AE387" i="4"/>
  <c r="AJ388" i="4" s="1"/>
  <c r="AL390" i="4" s="1"/>
  <c r="D390" i="4"/>
  <c r="C388" i="7"/>
  <c r="K390" i="4"/>
  <c r="B388" i="7"/>
  <c r="N390" i="4"/>
  <c r="X387" i="4"/>
  <c r="AF388" i="4"/>
  <c r="AH392" i="4"/>
  <c r="W391" i="4"/>
  <c r="U387" i="4"/>
  <c r="A384" i="7" l="1"/>
  <c r="B395" i="4"/>
  <c r="J394" i="7" s="1"/>
  <c r="L388" i="7"/>
  <c r="K388" i="7"/>
  <c r="Z388" i="4"/>
  <c r="AA388" i="4" s="1"/>
  <c r="F386" i="7"/>
  <c r="O386" i="7" s="1"/>
  <c r="R387" i="4"/>
  <c r="S387" i="4" s="1"/>
  <c r="E386" i="7" s="1"/>
  <c r="L394" i="4"/>
  <c r="J390" i="4"/>
  <c r="M390" i="4"/>
  <c r="AK391" i="4"/>
  <c r="H389" i="7"/>
  <c r="AI388" i="4"/>
  <c r="E390" i="4"/>
  <c r="Q388" i="7" l="1"/>
  <c r="U389" i="7" s="1"/>
  <c r="AC388" i="4"/>
  <c r="AE388" i="4" s="1"/>
  <c r="F387" i="7" s="1"/>
  <c r="V388" i="4"/>
  <c r="W392" i="4" s="1"/>
  <c r="T387" i="4"/>
  <c r="O388" i="4" s="1"/>
  <c r="P388" i="4" s="1"/>
  <c r="G390" i="4"/>
  <c r="I390" i="4" s="1"/>
  <c r="AJ389" i="4" l="1"/>
  <c r="AK392" i="4" s="1"/>
  <c r="AD388" i="4"/>
  <c r="Z389" i="4" s="1"/>
  <c r="U388" i="4"/>
  <c r="Y388" i="4"/>
  <c r="D386" i="7"/>
  <c r="W386" i="7" s="1"/>
  <c r="AB386" i="7" s="1"/>
  <c r="B389" i="7"/>
  <c r="N391" i="4"/>
  <c r="X388" i="4"/>
  <c r="H390" i="4"/>
  <c r="AI389" i="4" l="1"/>
  <c r="AL391" i="4"/>
  <c r="H390" i="7" s="1"/>
  <c r="L389" i="7"/>
  <c r="M386" i="7"/>
  <c r="R386" i="7" s="1"/>
  <c r="V387" i="7" s="1"/>
  <c r="G387" i="7"/>
  <c r="O387" i="7" s="1"/>
  <c r="AG389" i="4"/>
  <c r="AF389" i="4" s="1"/>
  <c r="N386" i="7"/>
  <c r="S386" i="7" s="1"/>
  <c r="A385" i="7"/>
  <c r="R388" i="4"/>
  <c r="T388" i="4" s="1"/>
  <c r="D387" i="7" s="1"/>
  <c r="AA389" i="4"/>
  <c r="M391" i="4"/>
  <c r="C389" i="7"/>
  <c r="K389" i="7" s="1"/>
  <c r="Q389" i="7" s="1"/>
  <c r="U390" i="7" s="1"/>
  <c r="D391" i="4"/>
  <c r="K391" i="4"/>
  <c r="W387" i="7" l="1"/>
  <c r="AB387" i="7" s="1"/>
  <c r="B396" i="4"/>
  <c r="J395" i="7" s="1"/>
  <c r="N387" i="7"/>
  <c r="S387" i="7" s="1"/>
  <c r="AH393" i="4"/>
  <c r="S388" i="4"/>
  <c r="E387" i="7" s="1"/>
  <c r="M387" i="7" s="1"/>
  <c r="Y389" i="4"/>
  <c r="X389" i="4" s="1"/>
  <c r="AC389" i="4"/>
  <c r="AE389" i="4" s="1"/>
  <c r="F388" i="7" s="1"/>
  <c r="E391" i="4"/>
  <c r="L395" i="4"/>
  <c r="J391" i="4"/>
  <c r="O389" i="4" l="1"/>
  <c r="P389" i="4" s="1"/>
  <c r="R387" i="7"/>
  <c r="V388" i="7" s="1"/>
  <c r="AJ390" i="4"/>
  <c r="AD389" i="4"/>
  <c r="AG390" i="4" s="1"/>
  <c r="A386" i="7"/>
  <c r="V389" i="4"/>
  <c r="U389" i="4" s="1"/>
  <c r="G391" i="4"/>
  <c r="H391" i="4" s="1"/>
  <c r="K392" i="4" s="1"/>
  <c r="AK393" i="4" l="1"/>
  <c r="AL392" i="4"/>
  <c r="H391" i="7" s="1"/>
  <c r="G388" i="7"/>
  <c r="O388" i="7" s="1"/>
  <c r="R389" i="4"/>
  <c r="T389" i="4" s="1"/>
  <c r="Y390" i="4" s="1"/>
  <c r="Z390" i="4"/>
  <c r="AA390" i="4" s="1"/>
  <c r="C390" i="7"/>
  <c r="AI390" i="4"/>
  <c r="W393" i="4"/>
  <c r="I391" i="4"/>
  <c r="N392" i="4" s="1"/>
  <c r="AH394" i="4"/>
  <c r="AF390" i="4"/>
  <c r="L396" i="4"/>
  <c r="J392" i="4"/>
  <c r="S389" i="4" l="1"/>
  <c r="V390" i="4" s="1"/>
  <c r="W394" i="4" s="1"/>
  <c r="D392" i="4"/>
  <c r="D388" i="7"/>
  <c r="W388" i="7" s="1"/>
  <c r="AB388" i="7" s="1"/>
  <c r="B390" i="7"/>
  <c r="AC390" i="4"/>
  <c r="AD390" i="4" s="1"/>
  <c r="M392" i="4"/>
  <c r="X390" i="4"/>
  <c r="U390" i="4" l="1"/>
  <c r="E388" i="7"/>
  <c r="M388" i="7" s="1"/>
  <c r="R388" i="7" s="1"/>
  <c r="V389" i="7" s="1"/>
  <c r="O390" i="4"/>
  <c r="P390" i="4" s="1"/>
  <c r="B397" i="4"/>
  <c r="J396" i="7" s="1"/>
  <c r="N388" i="7"/>
  <c r="S388" i="7" s="1"/>
  <c r="L390" i="7"/>
  <c r="K390" i="7"/>
  <c r="E392" i="4"/>
  <c r="G392" i="4" s="1"/>
  <c r="H392" i="4" s="1"/>
  <c r="AE390" i="4"/>
  <c r="AJ391" i="4" s="1"/>
  <c r="AL393" i="4" s="1"/>
  <c r="G389" i="7"/>
  <c r="AG391" i="4"/>
  <c r="A387" i="7" l="1"/>
  <c r="R390" i="4"/>
  <c r="S390" i="4" s="1"/>
  <c r="E389" i="7" s="1"/>
  <c r="Q390" i="7"/>
  <c r="U391" i="7" s="1"/>
  <c r="Z391" i="4"/>
  <c r="AA391" i="4" s="1"/>
  <c r="F389" i="7"/>
  <c r="O389" i="7" s="1"/>
  <c r="I392" i="4"/>
  <c r="D393" i="4" s="1"/>
  <c r="C391" i="7"/>
  <c r="K393" i="4"/>
  <c r="H392" i="7"/>
  <c r="AK394" i="4"/>
  <c r="AI391" i="4"/>
  <c r="AH395" i="4"/>
  <c r="AF391" i="4"/>
  <c r="B391" i="7" l="1"/>
  <c r="L391" i="7" s="1"/>
  <c r="V391" i="4"/>
  <c r="W395" i="4" s="1"/>
  <c r="T390" i="4"/>
  <c r="Y391" i="4" s="1"/>
  <c r="X391" i="4" s="1"/>
  <c r="B398" i="4"/>
  <c r="J397" i="7" s="1"/>
  <c r="N393" i="4"/>
  <c r="M393" i="4" s="1"/>
  <c r="AC391" i="4"/>
  <c r="AE391" i="4" s="1"/>
  <c r="L397" i="4"/>
  <c r="J393" i="4"/>
  <c r="E393" i="4"/>
  <c r="K391" i="7" l="1"/>
  <c r="Q391" i="7" s="1"/>
  <c r="U392" i="7" s="1"/>
  <c r="O391" i="4"/>
  <c r="P391" i="4" s="1"/>
  <c r="D389" i="7"/>
  <c r="W389" i="7" s="1"/>
  <c r="AB389" i="7" s="1"/>
  <c r="U391" i="4"/>
  <c r="AJ392" i="4"/>
  <c r="AL394" i="4" s="1"/>
  <c r="F390" i="7"/>
  <c r="G393" i="4"/>
  <c r="H393" i="4" s="1"/>
  <c r="AD391" i="4"/>
  <c r="R391" i="4" l="1"/>
  <c r="S391" i="4" s="1"/>
  <c r="E390" i="7" s="1"/>
  <c r="N389" i="7"/>
  <c r="S389" i="7" s="1"/>
  <c r="A388" i="7"/>
  <c r="M389" i="7"/>
  <c r="R389" i="7" s="1"/>
  <c r="V390" i="7" s="1"/>
  <c r="I393" i="4"/>
  <c r="B392" i="7" s="1"/>
  <c r="Z392" i="4"/>
  <c r="G390" i="7"/>
  <c r="O390" i="7" s="1"/>
  <c r="AG392" i="4"/>
  <c r="C392" i="7"/>
  <c r="K394" i="4"/>
  <c r="AI392" i="4"/>
  <c r="H393" i="7"/>
  <c r="AK395" i="4"/>
  <c r="T391" i="4" l="1"/>
  <c r="O392" i="4" s="1"/>
  <c r="P392" i="4" s="1"/>
  <c r="V392" i="4"/>
  <c r="U392" i="4" s="1"/>
  <c r="L392" i="7"/>
  <c r="K392" i="7"/>
  <c r="D394" i="4"/>
  <c r="N394" i="4"/>
  <c r="M394" i="4" s="1"/>
  <c r="L398" i="4"/>
  <c r="J394" i="4"/>
  <c r="AF392" i="4"/>
  <c r="AH396" i="4"/>
  <c r="AA392" i="4"/>
  <c r="W396" i="4" l="1"/>
  <c r="Y392" i="4"/>
  <c r="X392" i="4" s="1"/>
  <c r="R392" i="4" s="1"/>
  <c r="S392" i="4" s="1"/>
  <c r="D390" i="7"/>
  <c r="W390" i="7" s="1"/>
  <c r="AB390" i="7" s="1"/>
  <c r="B399" i="4"/>
  <c r="J398" i="7" s="1"/>
  <c r="Q392" i="7"/>
  <c r="U393" i="7" s="1"/>
  <c r="E394" i="4"/>
  <c r="G394" i="4" s="1"/>
  <c r="H394" i="4" s="1"/>
  <c r="AC392" i="4"/>
  <c r="AD392" i="4" s="1"/>
  <c r="G391" i="7" s="1"/>
  <c r="A389" i="7" l="1"/>
  <c r="M390" i="7"/>
  <c r="R390" i="7" s="1"/>
  <c r="V391" i="7" s="1"/>
  <c r="N390" i="7"/>
  <c r="S390" i="7" s="1"/>
  <c r="AE392" i="4"/>
  <c r="AJ393" i="4" s="1"/>
  <c r="AL395" i="4" s="1"/>
  <c r="AG393" i="4"/>
  <c r="AH397" i="4" s="1"/>
  <c r="T392" i="4"/>
  <c r="Y393" i="4" s="1"/>
  <c r="E391" i="7"/>
  <c r="V393" i="4"/>
  <c r="C393" i="7"/>
  <c r="K395" i="4"/>
  <c r="I394" i="4"/>
  <c r="F391" i="7" l="1"/>
  <c r="O391" i="7" s="1"/>
  <c r="Z393" i="4"/>
  <c r="AA393" i="4" s="1"/>
  <c r="AF393" i="4"/>
  <c r="O393" i="4"/>
  <c r="D391" i="7"/>
  <c r="L399" i="4"/>
  <c r="J395" i="4"/>
  <c r="P393" i="4"/>
  <c r="N395" i="4"/>
  <c r="B393" i="7"/>
  <c r="AK396" i="4"/>
  <c r="AI393" i="4"/>
  <c r="H394" i="7"/>
  <c r="W397" i="4"/>
  <c r="U393" i="4"/>
  <c r="X393" i="4"/>
  <c r="D395" i="4"/>
  <c r="M391" i="7" l="1"/>
  <c r="R391" i="7" s="1"/>
  <c r="V392" i="7" s="1"/>
  <c r="W391" i="7"/>
  <c r="AB391" i="7" s="1"/>
  <c r="B400" i="4"/>
  <c r="J399" i="7" s="1"/>
  <c r="L393" i="7"/>
  <c r="K393" i="7"/>
  <c r="A390" i="7"/>
  <c r="N391" i="7"/>
  <c r="S391" i="7" s="1"/>
  <c r="AC393" i="4"/>
  <c r="AD393" i="4" s="1"/>
  <c r="E395" i="4"/>
  <c r="M395" i="4"/>
  <c r="R393" i="4"/>
  <c r="S393" i="4" s="1"/>
  <c r="Q393" i="7" l="1"/>
  <c r="U394" i="7" s="1"/>
  <c r="AE393" i="4"/>
  <c r="Z394" i="4" s="1"/>
  <c r="G392" i="7"/>
  <c r="AG394" i="4"/>
  <c r="E392" i="7"/>
  <c r="V394" i="4"/>
  <c r="G395" i="4"/>
  <c r="H395" i="4" s="1"/>
  <c r="T393" i="4"/>
  <c r="AJ394" i="4" l="1"/>
  <c r="F392" i="7"/>
  <c r="O392" i="7" s="1"/>
  <c r="I395" i="4"/>
  <c r="D396" i="4" s="1"/>
  <c r="C394" i="7"/>
  <c r="K396" i="4"/>
  <c r="Y394" i="4"/>
  <c r="D392" i="7"/>
  <c r="W392" i="7" s="1"/>
  <c r="AB392" i="7" s="1"/>
  <c r="W398" i="4"/>
  <c r="U394" i="4"/>
  <c r="AA394" i="4"/>
  <c r="O394" i="4"/>
  <c r="AH398" i="4"/>
  <c r="AF394" i="4"/>
  <c r="AK397" i="4" l="1"/>
  <c r="AL396" i="4"/>
  <c r="H395" i="7" s="1"/>
  <c r="B401" i="4"/>
  <c r="J400" i="7" s="1"/>
  <c r="N392" i="7"/>
  <c r="S392" i="7" s="1"/>
  <c r="M392" i="7"/>
  <c r="R392" i="7" s="1"/>
  <c r="V393" i="7" s="1"/>
  <c r="AI394" i="4"/>
  <c r="AC394" i="4" s="1"/>
  <c r="AE394" i="4" s="1"/>
  <c r="N396" i="4"/>
  <c r="M396" i="4" s="1"/>
  <c r="B394" i="7"/>
  <c r="K394" i="7" s="1"/>
  <c r="Q394" i="7" s="1"/>
  <c r="U395" i="7" s="1"/>
  <c r="E396" i="4"/>
  <c r="L400" i="4"/>
  <c r="J396" i="4"/>
  <c r="A391" i="7"/>
  <c r="P394" i="4"/>
  <c r="X394" i="4"/>
  <c r="L394" i="7" l="1"/>
  <c r="R394" i="4"/>
  <c r="T394" i="4" s="1"/>
  <c r="Y395" i="4" s="1"/>
  <c r="F393" i="7"/>
  <c r="AJ395" i="4"/>
  <c r="AL397" i="4" s="1"/>
  <c r="G396" i="4"/>
  <c r="I396" i="4" s="1"/>
  <c r="AD394" i="4"/>
  <c r="D393" i="7" l="1"/>
  <c r="W393" i="7" s="1"/>
  <c r="AB393" i="7" s="1"/>
  <c r="S394" i="4"/>
  <c r="E393" i="7" s="1"/>
  <c r="H396" i="4"/>
  <c r="D397" i="4" s="1"/>
  <c r="G393" i="7"/>
  <c r="O393" i="7" s="1"/>
  <c r="Z395" i="4"/>
  <c r="AG395" i="4"/>
  <c r="H396" i="7"/>
  <c r="AK398" i="4"/>
  <c r="AI395" i="4"/>
  <c r="X395" i="4"/>
  <c r="N397" i="4"/>
  <c r="B395" i="7"/>
  <c r="V395" i="4" l="1"/>
  <c r="W399" i="4" s="1"/>
  <c r="B402" i="4"/>
  <c r="J401" i="7" s="1"/>
  <c r="N393" i="7"/>
  <c r="S393" i="7" s="1"/>
  <c r="M393" i="7"/>
  <c r="R393" i="7" s="1"/>
  <c r="V394" i="7" s="1"/>
  <c r="L395" i="7"/>
  <c r="K397" i="4"/>
  <c r="J397" i="4" s="1"/>
  <c r="O395" i="4"/>
  <c r="P395" i="4" s="1"/>
  <c r="C395" i="7"/>
  <c r="A392" i="7"/>
  <c r="E397" i="4"/>
  <c r="AF395" i="4"/>
  <c r="AH399" i="4"/>
  <c r="AA395" i="4"/>
  <c r="M397" i="4"/>
  <c r="U395" i="4" l="1"/>
  <c r="R395" i="4" s="1"/>
  <c r="S395" i="4" s="1"/>
  <c r="V396" i="4" s="1"/>
  <c r="K395" i="7"/>
  <c r="L401" i="4"/>
  <c r="AC395" i="4"/>
  <c r="AD395" i="4" s="1"/>
  <c r="AG396" i="4" s="1"/>
  <c r="G397" i="4"/>
  <c r="I397" i="4" s="1"/>
  <c r="B396" i="7" s="1"/>
  <c r="Q395" i="7" l="1"/>
  <c r="U396" i="7" s="1"/>
  <c r="L396" i="7"/>
  <c r="E394" i="7"/>
  <c r="T395" i="4"/>
  <c r="Y396" i="4" s="1"/>
  <c r="G394" i="7"/>
  <c r="AE395" i="4"/>
  <c r="F394" i="7" s="1"/>
  <c r="N398" i="4"/>
  <c r="M398" i="4" s="1"/>
  <c r="H397" i="4"/>
  <c r="C396" i="7" s="1"/>
  <c r="K396" i="7" s="1"/>
  <c r="Q396" i="7" s="1"/>
  <c r="W400" i="4"/>
  <c r="U396" i="4"/>
  <c r="AF396" i="4"/>
  <c r="AH400" i="4"/>
  <c r="U397" i="7" l="1"/>
  <c r="O394" i="7"/>
  <c r="D394" i="7"/>
  <c r="W394" i="7" s="1"/>
  <c r="AB394" i="7" s="1"/>
  <c r="O396" i="4"/>
  <c r="P396" i="4" s="1"/>
  <c r="K398" i="4"/>
  <c r="L402" i="4" s="1"/>
  <c r="D398" i="4"/>
  <c r="AJ396" i="4"/>
  <c r="Z396" i="4"/>
  <c r="AA396" i="4" s="1"/>
  <c r="X396" i="4"/>
  <c r="AI396" i="4" l="1"/>
  <c r="AC396" i="4" s="1"/>
  <c r="AD396" i="4" s="1"/>
  <c r="G395" i="7" s="1"/>
  <c r="AL398" i="4"/>
  <c r="H397" i="7" s="1"/>
  <c r="B403" i="4"/>
  <c r="J402" i="7" s="1"/>
  <c r="N394" i="7"/>
  <c r="S394" i="7" s="1"/>
  <c r="M394" i="7"/>
  <c r="R394" i="7" s="1"/>
  <c r="V395" i="7" s="1"/>
  <c r="AK399" i="4"/>
  <c r="A393" i="7"/>
  <c r="J398" i="4"/>
  <c r="E398" i="4"/>
  <c r="R396" i="4"/>
  <c r="T396" i="4" s="1"/>
  <c r="AG397" i="4" l="1"/>
  <c r="AH401" i="4" s="1"/>
  <c r="AE396" i="4"/>
  <c r="Z397" i="4" s="1"/>
  <c r="AA397" i="4" s="1"/>
  <c r="G398" i="4"/>
  <c r="I398" i="4" s="1"/>
  <c r="N399" i="4" s="1"/>
  <c r="D395" i="7"/>
  <c r="W395" i="7" s="1"/>
  <c r="AB395" i="7" s="1"/>
  <c r="Y397" i="4"/>
  <c r="S396" i="4"/>
  <c r="N395" i="7" l="1"/>
  <c r="F395" i="7"/>
  <c r="AJ397" i="4"/>
  <c r="B397" i="7"/>
  <c r="AF397" i="4"/>
  <c r="H398" i="4"/>
  <c r="C397" i="7" s="1"/>
  <c r="E395" i="7"/>
  <c r="M395" i="7" s="1"/>
  <c r="V397" i="4"/>
  <c r="O397" i="4"/>
  <c r="M399" i="4"/>
  <c r="X397" i="4"/>
  <c r="AK400" i="4" l="1"/>
  <c r="AL399" i="4"/>
  <c r="H398" i="7" s="1"/>
  <c r="O395" i="7"/>
  <c r="S395" i="7" s="1"/>
  <c r="R395" i="7"/>
  <c r="V396" i="7" s="1"/>
  <c r="L397" i="7"/>
  <c r="K397" i="7"/>
  <c r="AI397" i="4"/>
  <c r="AC397" i="4" s="1"/>
  <c r="AE397" i="4" s="1"/>
  <c r="F396" i="7" s="1"/>
  <c r="K399" i="4"/>
  <c r="L403" i="4" s="1"/>
  <c r="D399" i="4"/>
  <c r="A394" i="7"/>
  <c r="W401" i="4"/>
  <c r="U397" i="4"/>
  <c r="P397" i="4"/>
  <c r="B404" i="4" l="1"/>
  <c r="J403" i="7" s="1"/>
  <c r="Q397" i="7"/>
  <c r="U398" i="7" s="1"/>
  <c r="E399" i="4"/>
  <c r="J399" i="4"/>
  <c r="AD397" i="4"/>
  <c r="Z398" i="4" s="1"/>
  <c r="AJ398" i="4"/>
  <c r="R397" i="4"/>
  <c r="S397" i="4" s="1"/>
  <c r="AL400" i="4" l="1"/>
  <c r="H399" i="7" s="1"/>
  <c r="AI398" i="4"/>
  <c r="G399" i="4"/>
  <c r="I399" i="4" s="1"/>
  <c r="B398" i="7" s="1"/>
  <c r="AK401" i="4"/>
  <c r="AG398" i="4"/>
  <c r="AH402" i="4" s="1"/>
  <c r="G396" i="7"/>
  <c r="O396" i="7" s="1"/>
  <c r="E396" i="7"/>
  <c r="V398" i="4"/>
  <c r="AA398" i="4"/>
  <c r="T397" i="4"/>
  <c r="L398" i="7" l="1"/>
  <c r="H399" i="4"/>
  <c r="N400" i="4"/>
  <c r="M400" i="4" s="1"/>
  <c r="AF398" i="4"/>
  <c r="AC398" i="4" s="1"/>
  <c r="W402" i="4"/>
  <c r="U398" i="4"/>
  <c r="D396" i="7"/>
  <c r="W396" i="7" s="1"/>
  <c r="AB396" i="7" s="1"/>
  <c r="Y398" i="4"/>
  <c r="O398" i="4"/>
  <c r="N396" i="7" l="1"/>
  <c r="S396" i="7" s="1"/>
  <c r="M396" i="7"/>
  <c r="R396" i="7" s="1"/>
  <c r="V397" i="7" s="1"/>
  <c r="AD398" i="4"/>
  <c r="AG399" i="4" s="1"/>
  <c r="AH403" i="4" s="1"/>
  <c r="AE398" i="4"/>
  <c r="F397" i="7" s="1"/>
  <c r="D400" i="4"/>
  <c r="B405" i="4" s="1"/>
  <c r="J404" i="7" s="1"/>
  <c r="K400" i="4"/>
  <c r="C398" i="7"/>
  <c r="A395" i="7"/>
  <c r="X398" i="4"/>
  <c r="P398" i="4"/>
  <c r="AJ399" i="4" l="1"/>
  <c r="AF399" i="4"/>
  <c r="K398" i="7"/>
  <c r="Z399" i="4"/>
  <c r="AA399" i="4" s="1"/>
  <c r="G397" i="7"/>
  <c r="O397" i="7" s="1"/>
  <c r="E400" i="4"/>
  <c r="J400" i="4"/>
  <c r="L404" i="4"/>
  <c r="R398" i="4"/>
  <c r="S398" i="4" s="1"/>
  <c r="AK402" i="4" l="1"/>
  <c r="AL401" i="4"/>
  <c r="H400" i="7" s="1"/>
  <c r="AI399" i="4"/>
  <c r="AC399" i="4" s="1"/>
  <c r="AD399" i="4" s="1"/>
  <c r="Q398" i="7"/>
  <c r="U399" i="7" s="1"/>
  <c r="G400" i="4"/>
  <c r="I400" i="4" s="1"/>
  <c r="B399" i="7" s="1"/>
  <c r="E397" i="7"/>
  <c r="V399" i="4"/>
  <c r="T398" i="4"/>
  <c r="O399" i="4" s="1"/>
  <c r="L399" i="7" l="1"/>
  <c r="H400" i="4"/>
  <c r="D401" i="4" s="1"/>
  <c r="B406" i="4" s="1"/>
  <c r="J405" i="7" s="1"/>
  <c r="N401" i="4"/>
  <c r="M401" i="4" s="1"/>
  <c r="AE399" i="4"/>
  <c r="F398" i="7" s="1"/>
  <c r="P399" i="4"/>
  <c r="G398" i="7"/>
  <c r="AG400" i="4"/>
  <c r="D397" i="7"/>
  <c r="W397" i="7" s="1"/>
  <c r="AB397" i="7" s="1"/>
  <c r="Y399" i="4"/>
  <c r="U399" i="4"/>
  <c r="W403" i="4"/>
  <c r="K401" i="4" l="1"/>
  <c r="L405" i="4" s="1"/>
  <c r="C399" i="7"/>
  <c r="N397" i="7"/>
  <c r="S397" i="7" s="1"/>
  <c r="M397" i="7"/>
  <c r="R397" i="7" s="1"/>
  <c r="V398" i="7" s="1"/>
  <c r="O398" i="7"/>
  <c r="E401" i="4"/>
  <c r="Z400" i="4"/>
  <c r="AA400" i="4" s="1"/>
  <c r="AJ400" i="4"/>
  <c r="X399" i="4"/>
  <c r="AF400" i="4"/>
  <c r="AH404" i="4"/>
  <c r="A396" i="7"/>
  <c r="AK403" i="4" l="1"/>
  <c r="AL402" i="4"/>
  <c r="H401" i="7" s="1"/>
  <c r="J401" i="4"/>
  <c r="G401" i="4" s="1"/>
  <c r="H401" i="4" s="1"/>
  <c r="C400" i="7" s="1"/>
  <c r="K399" i="7"/>
  <c r="AI400" i="4"/>
  <c r="AC400" i="4" s="1"/>
  <c r="AE400" i="4" s="1"/>
  <c r="R399" i="4"/>
  <c r="I401" i="4" l="1"/>
  <c r="D402" i="4" s="1"/>
  <c r="E402" i="4" s="1"/>
  <c r="Q399" i="7"/>
  <c r="U400" i="7" s="1"/>
  <c r="K402" i="4"/>
  <c r="L406" i="4" s="1"/>
  <c r="AD400" i="4"/>
  <c r="G399" i="7" s="1"/>
  <c r="T399" i="4"/>
  <c r="S399" i="4"/>
  <c r="F399" i="7"/>
  <c r="AJ401" i="4"/>
  <c r="AL403" i="4" s="1"/>
  <c r="B400" i="7" l="1"/>
  <c r="K400" i="7" s="1"/>
  <c r="Q400" i="7" s="1"/>
  <c r="U401" i="7" s="1"/>
  <c r="B407" i="4"/>
  <c r="J406" i="7" s="1"/>
  <c r="J402" i="4"/>
  <c r="N402" i="4"/>
  <c r="M402" i="4" s="1"/>
  <c r="O399" i="7"/>
  <c r="AG401" i="4"/>
  <c r="AF401" i="4" s="1"/>
  <c r="Z401" i="4"/>
  <c r="AA401" i="4" s="1"/>
  <c r="D398" i="7"/>
  <c r="W398" i="7" s="1"/>
  <c r="AB398" i="7" s="1"/>
  <c r="Y400" i="4"/>
  <c r="AI401" i="4"/>
  <c r="H402" i="7"/>
  <c r="AK404" i="4"/>
  <c r="E398" i="7"/>
  <c r="V400" i="4"/>
  <c r="O400" i="4"/>
  <c r="L400" i="7" l="1"/>
  <c r="G402" i="4"/>
  <c r="H402" i="4" s="1"/>
  <c r="K403" i="4" s="1"/>
  <c r="L407" i="4" s="1"/>
  <c r="AH405" i="4"/>
  <c r="N398" i="7"/>
  <c r="S398" i="7" s="1"/>
  <c r="M398" i="7"/>
  <c r="R398" i="7" s="1"/>
  <c r="V399" i="7" s="1"/>
  <c r="P400" i="4"/>
  <c r="AC401" i="4"/>
  <c r="AD401" i="4" s="1"/>
  <c r="X400" i="4"/>
  <c r="W404" i="4"/>
  <c r="U400" i="4"/>
  <c r="A397" i="7"/>
  <c r="J403" i="4" l="1"/>
  <c r="C401" i="7"/>
  <c r="I402" i="4"/>
  <c r="N403" i="4" s="1"/>
  <c r="M403" i="4" s="1"/>
  <c r="G400" i="7"/>
  <c r="AG402" i="4"/>
  <c r="R400" i="4"/>
  <c r="T400" i="4" s="1"/>
  <c r="AE401" i="4"/>
  <c r="Z402" i="4" s="1"/>
  <c r="B401" i="7" l="1"/>
  <c r="K401" i="7" s="1"/>
  <c r="Q401" i="7" s="1"/>
  <c r="U402" i="7" s="1"/>
  <c r="D403" i="4"/>
  <c r="E403" i="4" s="1"/>
  <c r="G403" i="4" s="1"/>
  <c r="H403" i="4" s="1"/>
  <c r="K404" i="4" s="1"/>
  <c r="L408" i="4" s="1"/>
  <c r="AA402" i="4"/>
  <c r="F400" i="7"/>
  <c r="O400" i="7" s="1"/>
  <c r="AJ402" i="4"/>
  <c r="AL404" i="4" s="1"/>
  <c r="D399" i="7"/>
  <c r="W399" i="7" s="1"/>
  <c r="AB399" i="7" s="1"/>
  <c r="Y401" i="4"/>
  <c r="S400" i="4"/>
  <c r="AH406" i="4"/>
  <c r="AF402" i="4"/>
  <c r="L401" i="7" l="1"/>
  <c r="B408" i="4"/>
  <c r="J407" i="7" s="1"/>
  <c r="I403" i="4"/>
  <c r="B402" i="7" s="1"/>
  <c r="L402" i="7" s="1"/>
  <c r="J404" i="4"/>
  <c r="C402" i="7"/>
  <c r="N399" i="7"/>
  <c r="S399" i="7" s="1"/>
  <c r="E399" i="7"/>
  <c r="M399" i="7" s="1"/>
  <c r="O401" i="4"/>
  <c r="V401" i="4"/>
  <c r="X401" i="4"/>
  <c r="H403" i="7"/>
  <c r="AK405" i="4"/>
  <c r="AI402" i="4"/>
  <c r="AC402" i="4" s="1"/>
  <c r="AE402" i="4" s="1"/>
  <c r="D404" i="4" l="1"/>
  <c r="E404" i="4" s="1"/>
  <c r="N404" i="4"/>
  <c r="M404" i="4" s="1"/>
  <c r="K402" i="7"/>
  <c r="Q402" i="7" s="1"/>
  <c r="U403" i="7" s="1"/>
  <c r="R399" i="7"/>
  <c r="V400" i="7" s="1"/>
  <c r="A398" i="7"/>
  <c r="AD402" i="4"/>
  <c r="G401" i="7" s="1"/>
  <c r="P401" i="4"/>
  <c r="AJ403" i="4"/>
  <c r="AL405" i="4" s="1"/>
  <c r="F401" i="7"/>
  <c r="U401" i="4"/>
  <c r="W405" i="4"/>
  <c r="B409" i="4" l="1"/>
  <c r="J408" i="7" s="1"/>
  <c r="G404" i="4"/>
  <c r="I404" i="4" s="1"/>
  <c r="B403" i="7" s="1"/>
  <c r="O401" i="7"/>
  <c r="Z403" i="4"/>
  <c r="AA403" i="4" s="1"/>
  <c r="AG403" i="4"/>
  <c r="AH407" i="4" s="1"/>
  <c r="R401" i="4"/>
  <c r="T401" i="4" s="1"/>
  <c r="AK406" i="4"/>
  <c r="AI403" i="4"/>
  <c r="H404" i="7"/>
  <c r="H404" i="4" l="1"/>
  <c r="C403" i="7" s="1"/>
  <c r="K403" i="7" s="1"/>
  <c r="N405" i="4"/>
  <c r="M405" i="4" s="1"/>
  <c r="L403" i="7"/>
  <c r="AF403" i="4"/>
  <c r="AC403" i="4" s="1"/>
  <c r="D400" i="7"/>
  <c r="W400" i="7" s="1"/>
  <c r="AB400" i="7" s="1"/>
  <c r="Y402" i="4"/>
  <c r="S401" i="4"/>
  <c r="K405" i="4" l="1"/>
  <c r="L409" i="4" s="1"/>
  <c r="D405" i="4"/>
  <c r="E405" i="4" s="1"/>
  <c r="Q403" i="7"/>
  <c r="U404" i="7" s="1"/>
  <c r="N400" i="7"/>
  <c r="S400" i="7" s="1"/>
  <c r="AE403" i="4"/>
  <c r="AD403" i="4"/>
  <c r="AG404" i="4" s="1"/>
  <c r="E400" i="7"/>
  <c r="V402" i="4"/>
  <c r="O402" i="4"/>
  <c r="X402" i="4"/>
  <c r="J405" i="4" l="1"/>
  <c r="G405" i="4" s="1"/>
  <c r="I405" i="4" s="1"/>
  <c r="N406" i="4" s="1"/>
  <c r="B410" i="4"/>
  <c r="J409" i="7" s="1"/>
  <c r="G402" i="7"/>
  <c r="M400" i="7"/>
  <c r="R400" i="7" s="1"/>
  <c r="V401" i="7" s="1"/>
  <c r="Z404" i="4"/>
  <c r="AA404" i="4" s="1"/>
  <c r="F402" i="7"/>
  <c r="AJ404" i="4"/>
  <c r="AL406" i="4" s="1"/>
  <c r="A399" i="7"/>
  <c r="P402" i="4"/>
  <c r="AF404" i="4"/>
  <c r="AH408" i="4"/>
  <c r="W406" i="4"/>
  <c r="U402" i="4"/>
  <c r="O402" i="7" l="1"/>
  <c r="B404" i="7"/>
  <c r="H405" i="4"/>
  <c r="C404" i="7" s="1"/>
  <c r="H405" i="7"/>
  <c r="AK407" i="4"/>
  <c r="AI404" i="4"/>
  <c r="AC404" i="4" s="1"/>
  <c r="AD404" i="4" s="1"/>
  <c r="M406" i="4"/>
  <c r="R402" i="4"/>
  <c r="T402" i="4" s="1"/>
  <c r="L404" i="7" l="1"/>
  <c r="K404" i="7"/>
  <c r="D406" i="4"/>
  <c r="K406" i="4"/>
  <c r="J406" i="4" s="1"/>
  <c r="S402" i="4"/>
  <c r="E401" i="7" s="1"/>
  <c r="D401" i="7"/>
  <c r="W401" i="7" s="1"/>
  <c r="AB401" i="7" s="1"/>
  <c r="Y403" i="4"/>
  <c r="AE404" i="4"/>
  <c r="G403" i="7"/>
  <c r="AG405" i="4"/>
  <c r="E406" i="4" l="1"/>
  <c r="G406" i="4" s="1"/>
  <c r="H406" i="4" s="1"/>
  <c r="B411" i="4"/>
  <c r="J410" i="7" s="1"/>
  <c r="Q404" i="7"/>
  <c r="U405" i="7" s="1"/>
  <c r="N401" i="7"/>
  <c r="S401" i="7" s="1"/>
  <c r="M401" i="7"/>
  <c r="R401" i="7" s="1"/>
  <c r="V402" i="7" s="1"/>
  <c r="L410" i="4"/>
  <c r="V403" i="4"/>
  <c r="W407" i="4" s="1"/>
  <c r="O403" i="4"/>
  <c r="P403" i="4" s="1"/>
  <c r="Z405" i="4"/>
  <c r="AA405" i="4" s="1"/>
  <c r="F403" i="7"/>
  <c r="O403" i="7" s="1"/>
  <c r="AJ405" i="4"/>
  <c r="AL407" i="4" s="1"/>
  <c r="AF405" i="4"/>
  <c r="AH409" i="4"/>
  <c r="X403" i="4"/>
  <c r="A400" i="7"/>
  <c r="U403" i="4" l="1"/>
  <c r="R403" i="4" s="1"/>
  <c r="T403" i="4" s="1"/>
  <c r="I406" i="4"/>
  <c r="D407" i="4" s="1"/>
  <c r="AK408" i="4"/>
  <c r="AI405" i="4"/>
  <c r="AC405" i="4" s="1"/>
  <c r="AE405" i="4" s="1"/>
  <c r="F404" i="7" s="1"/>
  <c r="H406" i="7"/>
  <c r="C405" i="7"/>
  <c r="K407" i="4"/>
  <c r="B412" i="4" l="1"/>
  <c r="J411" i="7" s="1"/>
  <c r="B405" i="7"/>
  <c r="K405" i="7" s="1"/>
  <c r="N407" i="4"/>
  <c r="M407" i="4" s="1"/>
  <c r="E407" i="4"/>
  <c r="D402" i="7"/>
  <c r="W402" i="7" s="1"/>
  <c r="AB402" i="7" s="1"/>
  <c r="Y404" i="4"/>
  <c r="L411" i="4"/>
  <c r="J407" i="4"/>
  <c r="AD405" i="4"/>
  <c r="AJ406" i="4"/>
  <c r="AL408" i="4" s="1"/>
  <c r="S403" i="4"/>
  <c r="L405" i="7" l="1"/>
  <c r="Q405" i="7"/>
  <c r="U406" i="7" s="1"/>
  <c r="N402" i="7"/>
  <c r="S402" i="7" s="1"/>
  <c r="V404" i="4"/>
  <c r="E402" i="7"/>
  <c r="A401" i="7" s="1"/>
  <c r="O404" i="4"/>
  <c r="X404" i="4"/>
  <c r="G407" i="4"/>
  <c r="H407" i="4" s="1"/>
  <c r="AK409" i="4"/>
  <c r="AI406" i="4"/>
  <c r="H407" i="7"/>
  <c r="G404" i="7"/>
  <c r="O404" i="7" s="1"/>
  <c r="AG406" i="4"/>
  <c r="Z406" i="4"/>
  <c r="AA406" i="4" s="1"/>
  <c r="M402" i="7" l="1"/>
  <c r="R402" i="7" s="1"/>
  <c r="V403" i="7" s="1"/>
  <c r="I407" i="4"/>
  <c r="D408" i="4" s="1"/>
  <c r="AF406" i="4"/>
  <c r="AC406" i="4" s="1"/>
  <c r="AD406" i="4" s="1"/>
  <c r="AG407" i="4" s="1"/>
  <c r="AH410" i="4"/>
  <c r="C406" i="7"/>
  <c r="K408" i="4"/>
  <c r="P404" i="4"/>
  <c r="W408" i="4"/>
  <c r="U404" i="4"/>
  <c r="B413" i="4" l="1"/>
  <c r="J412" i="7" s="1"/>
  <c r="N408" i="4"/>
  <c r="M408" i="4" s="1"/>
  <c r="B406" i="7"/>
  <c r="K406" i="7" s="1"/>
  <c r="Q406" i="7" s="1"/>
  <c r="U407" i="7" s="1"/>
  <c r="AE406" i="4"/>
  <c r="Z407" i="4" s="1"/>
  <c r="R404" i="4"/>
  <c r="T404" i="4" s="1"/>
  <c r="L412" i="4"/>
  <c r="J408" i="4"/>
  <c r="E408" i="4"/>
  <c r="AH411" i="4"/>
  <c r="AF407" i="4"/>
  <c r="G405" i="7"/>
  <c r="L406" i="7" l="1"/>
  <c r="F405" i="7"/>
  <c r="O405" i="7" s="1"/>
  <c r="AJ407" i="4"/>
  <c r="S404" i="4"/>
  <c r="E403" i="7" s="1"/>
  <c r="G408" i="4"/>
  <c r="I408" i="4" s="1"/>
  <c r="D403" i="7"/>
  <c r="W403" i="7" s="1"/>
  <c r="AB403" i="7" s="1"/>
  <c r="Y405" i="4"/>
  <c r="AL409" i="4" l="1"/>
  <c r="H408" i="7" s="1"/>
  <c r="N403" i="7"/>
  <c r="S403" i="7" s="1"/>
  <c r="M403" i="7"/>
  <c r="R403" i="7" s="1"/>
  <c r="V404" i="7" s="1"/>
  <c r="AI407" i="4"/>
  <c r="AK410" i="4"/>
  <c r="H408" i="4"/>
  <c r="K409" i="4" s="1"/>
  <c r="O405" i="4"/>
  <c r="P405" i="4" s="1"/>
  <c r="V405" i="4"/>
  <c r="U405" i="4" s="1"/>
  <c r="X405" i="4"/>
  <c r="AA407" i="4"/>
  <c r="B407" i="7"/>
  <c r="N409" i="4"/>
  <c r="A402" i="7"/>
  <c r="L407" i="7" l="1"/>
  <c r="D409" i="4"/>
  <c r="W409" i="4"/>
  <c r="C407" i="7"/>
  <c r="K407" i="7" s="1"/>
  <c r="Q407" i="7" s="1"/>
  <c r="U408" i="7" s="1"/>
  <c r="AC407" i="4"/>
  <c r="AE407" i="4" s="1"/>
  <c r="L413" i="4"/>
  <c r="J409" i="4"/>
  <c r="M409" i="4"/>
  <c r="R405" i="4"/>
  <c r="S405" i="4" s="1"/>
  <c r="E409" i="4" l="1"/>
  <c r="G409" i="4" s="1"/>
  <c r="I409" i="4" s="1"/>
  <c r="B408" i="7" s="1"/>
  <c r="B414" i="4"/>
  <c r="J413" i="7" s="1"/>
  <c r="E404" i="7"/>
  <c r="V406" i="4"/>
  <c r="T405" i="4"/>
  <c r="O406" i="4" s="1"/>
  <c r="F406" i="7"/>
  <c r="AJ408" i="4"/>
  <c r="AL410" i="4" s="1"/>
  <c r="AD407" i="4"/>
  <c r="L408" i="7" l="1"/>
  <c r="H409" i="4"/>
  <c r="C408" i="7" s="1"/>
  <c r="N410" i="4"/>
  <c r="M410" i="4" s="1"/>
  <c r="G406" i="7"/>
  <c r="O406" i="7" s="1"/>
  <c r="Z408" i="4"/>
  <c r="AG408" i="4"/>
  <c r="W410" i="4"/>
  <c r="U406" i="4"/>
  <c r="P406" i="4"/>
  <c r="AK411" i="4"/>
  <c r="H409" i="7"/>
  <c r="AI408" i="4"/>
  <c r="D404" i="7"/>
  <c r="W404" i="7" s="1"/>
  <c r="AB404" i="7" s="1"/>
  <c r="Y406" i="4"/>
  <c r="N404" i="7" l="1"/>
  <c r="S404" i="7" s="1"/>
  <c r="M404" i="7"/>
  <c r="R404" i="7" s="1"/>
  <c r="V405" i="7" s="1"/>
  <c r="K408" i="7"/>
  <c r="D410" i="4"/>
  <c r="K410" i="4"/>
  <c r="J410" i="4" s="1"/>
  <c r="X406" i="4"/>
  <c r="AA408" i="4"/>
  <c r="AH412" i="4"/>
  <c r="AF408" i="4"/>
  <c r="A403" i="7"/>
  <c r="B415" i="4" l="1"/>
  <c r="J414" i="7" s="1"/>
  <c r="Q408" i="7"/>
  <c r="U409" i="7" s="1"/>
  <c r="L414" i="4"/>
  <c r="E410" i="4"/>
  <c r="G410" i="4" s="1"/>
  <c r="H410" i="4" s="1"/>
  <c r="AC408" i="4"/>
  <c r="AD408" i="4" s="1"/>
  <c r="R406" i="4"/>
  <c r="I410" i="4" l="1"/>
  <c r="B409" i="7" s="1"/>
  <c r="C409" i="7"/>
  <c r="K411" i="4"/>
  <c r="AE408" i="4"/>
  <c r="S406" i="4"/>
  <c r="T406" i="4"/>
  <c r="G407" i="7"/>
  <c r="AG409" i="4"/>
  <c r="L409" i="7" l="1"/>
  <c r="K409" i="7"/>
  <c r="D411" i="4"/>
  <c r="N411" i="4"/>
  <c r="M411" i="4" s="1"/>
  <c r="AF409" i="4"/>
  <c r="AH413" i="4"/>
  <c r="E405" i="7"/>
  <c r="O407" i="4"/>
  <c r="V407" i="4"/>
  <c r="Z409" i="4"/>
  <c r="F407" i="7"/>
  <c r="O407" i="7" s="1"/>
  <c r="AJ409" i="4"/>
  <c r="AL411" i="4" s="1"/>
  <c r="L415" i="4"/>
  <c r="J411" i="4"/>
  <c r="D405" i="7"/>
  <c r="W405" i="7" s="1"/>
  <c r="AB405" i="7" s="1"/>
  <c r="Y407" i="4"/>
  <c r="B416" i="4" l="1"/>
  <c r="J415" i="7" s="1"/>
  <c r="Q409" i="7"/>
  <c r="U410" i="7" s="1"/>
  <c r="N405" i="7"/>
  <c r="S405" i="7" s="1"/>
  <c r="M405" i="7"/>
  <c r="R405" i="7" s="1"/>
  <c r="V406" i="7" s="1"/>
  <c r="E411" i="4"/>
  <c r="G411" i="4" s="1"/>
  <c r="I411" i="4" s="1"/>
  <c r="W411" i="4"/>
  <c r="U407" i="4"/>
  <c r="X407" i="4"/>
  <c r="AA409" i="4"/>
  <c r="AK412" i="4"/>
  <c r="H410" i="7"/>
  <c r="AI409" i="4"/>
  <c r="P407" i="4"/>
  <c r="A404" i="7"/>
  <c r="H411" i="4" l="1"/>
  <c r="D412" i="4" s="1"/>
  <c r="AC409" i="4"/>
  <c r="AE409" i="4" s="1"/>
  <c r="F408" i="7" s="1"/>
  <c r="R407" i="4"/>
  <c r="T407" i="4" s="1"/>
  <c r="B410" i="7"/>
  <c r="N412" i="4"/>
  <c r="B417" i="4" l="1"/>
  <c r="J416" i="7" s="1"/>
  <c r="L410" i="7"/>
  <c r="C410" i="7"/>
  <c r="K412" i="4"/>
  <c r="J412" i="4" s="1"/>
  <c r="AJ410" i="4"/>
  <c r="AD409" i="4"/>
  <c r="AG410" i="4" s="1"/>
  <c r="M412" i="4"/>
  <c r="D406" i="7"/>
  <c r="W406" i="7" s="1"/>
  <c r="AB406" i="7" s="1"/>
  <c r="Y408" i="4"/>
  <c r="E412" i="4"/>
  <c r="S407" i="4"/>
  <c r="AI410" i="4" l="1"/>
  <c r="AL412" i="4"/>
  <c r="H411" i="7" s="1"/>
  <c r="K410" i="7"/>
  <c r="N406" i="7"/>
  <c r="S406" i="7" s="1"/>
  <c r="L416" i="4"/>
  <c r="AK413" i="4"/>
  <c r="Z410" i="4"/>
  <c r="AA410" i="4" s="1"/>
  <c r="G408" i="7"/>
  <c r="O408" i="7" s="1"/>
  <c r="G412" i="4"/>
  <c r="I412" i="4" s="1"/>
  <c r="X408" i="4"/>
  <c r="O408" i="4"/>
  <c r="E406" i="7"/>
  <c r="M406" i="7" s="1"/>
  <c r="V408" i="4"/>
  <c r="AH414" i="4"/>
  <c r="AF410" i="4"/>
  <c r="Q410" i="7" l="1"/>
  <c r="U411" i="7" s="1"/>
  <c r="R406" i="7"/>
  <c r="V407" i="7" s="1"/>
  <c r="AC410" i="4"/>
  <c r="AE410" i="4" s="1"/>
  <c r="F409" i="7" s="1"/>
  <c r="H412" i="4"/>
  <c r="C411" i="7" s="1"/>
  <c r="U408" i="4"/>
  <c r="W412" i="4"/>
  <c r="A405" i="7"/>
  <c r="P408" i="4"/>
  <c r="B411" i="7"/>
  <c r="N413" i="4"/>
  <c r="L411" i="7" l="1"/>
  <c r="K411" i="7"/>
  <c r="K413" i="4"/>
  <c r="J413" i="4" s="1"/>
  <c r="D413" i="4"/>
  <c r="AD410" i="4"/>
  <c r="G409" i="7" s="1"/>
  <c r="O409" i="7" s="1"/>
  <c r="AJ411" i="4"/>
  <c r="R408" i="4"/>
  <c r="T408" i="4" s="1"/>
  <c r="D407" i="7" s="1"/>
  <c r="W407" i="7" s="1"/>
  <c r="AB407" i="7" s="1"/>
  <c r="M413" i="4"/>
  <c r="AK414" i="4" l="1"/>
  <c r="AL413" i="4"/>
  <c r="H412" i="7" s="1"/>
  <c r="B418" i="4"/>
  <c r="J417" i="7" s="1"/>
  <c r="Q411" i="7"/>
  <c r="U412" i="7" s="1"/>
  <c r="L417" i="4"/>
  <c r="N407" i="7"/>
  <c r="S407" i="7" s="1"/>
  <c r="E413" i="4"/>
  <c r="G413" i="4" s="1"/>
  <c r="I413" i="4" s="1"/>
  <c r="S408" i="4"/>
  <c r="E407" i="7" s="1"/>
  <c r="M407" i="7" s="1"/>
  <c r="AI411" i="4"/>
  <c r="AG411" i="4"/>
  <c r="AF411" i="4" s="1"/>
  <c r="Y409" i="4"/>
  <c r="Z411" i="4"/>
  <c r="AH415" i="4" l="1"/>
  <c r="R407" i="7"/>
  <c r="V408" i="7" s="1"/>
  <c r="V409" i="4"/>
  <c r="U409" i="4" s="1"/>
  <c r="O409" i="4"/>
  <c r="P409" i="4" s="1"/>
  <c r="AA411" i="4"/>
  <c r="AC411" i="4" s="1"/>
  <c r="AE411" i="4" s="1"/>
  <c r="X409" i="4"/>
  <c r="A406" i="7"/>
  <c r="B412" i="7"/>
  <c r="N414" i="4"/>
  <c r="H413" i="4"/>
  <c r="L412" i="7" l="1"/>
  <c r="W413" i="4"/>
  <c r="AJ412" i="4"/>
  <c r="AL414" i="4" s="1"/>
  <c r="F410" i="7"/>
  <c r="R409" i="4"/>
  <c r="S409" i="4" s="1"/>
  <c r="C412" i="7"/>
  <c r="K414" i="4"/>
  <c r="D414" i="4"/>
  <c r="M414" i="4"/>
  <c r="AD411" i="4"/>
  <c r="B419" i="4" l="1"/>
  <c r="J418" i="7" s="1"/>
  <c r="K412" i="7"/>
  <c r="T409" i="4"/>
  <c r="Y410" i="4" s="1"/>
  <c r="AG412" i="4"/>
  <c r="G410" i="7"/>
  <c r="O410" i="7" s="1"/>
  <c r="Z412" i="4"/>
  <c r="E414" i="4"/>
  <c r="E408" i="7"/>
  <c r="V410" i="4"/>
  <c r="L418" i="4"/>
  <c r="J414" i="4"/>
  <c r="AI412" i="4"/>
  <c r="AK415" i="4"/>
  <c r="H413" i="7"/>
  <c r="Q412" i="7" l="1"/>
  <c r="U413" i="7" s="1"/>
  <c r="O410" i="4"/>
  <c r="P410" i="4" s="1"/>
  <c r="G414" i="4"/>
  <c r="I414" i="4" s="1"/>
  <c r="N415" i="4" s="1"/>
  <c r="D408" i="7"/>
  <c r="AH416" i="4"/>
  <c r="AF412" i="4"/>
  <c r="X410" i="4"/>
  <c r="AA412" i="4"/>
  <c r="W414" i="4"/>
  <c r="U410" i="4"/>
  <c r="M408" i="7" l="1"/>
  <c r="R408" i="7" s="1"/>
  <c r="V409" i="7" s="1"/>
  <c r="W408" i="7"/>
  <c r="AB408" i="7" s="1"/>
  <c r="B413" i="7"/>
  <c r="H414" i="4"/>
  <c r="C413" i="7" s="1"/>
  <c r="N408" i="7"/>
  <c r="S408" i="7" s="1"/>
  <c r="A407" i="7"/>
  <c r="AC412" i="4"/>
  <c r="AD412" i="4" s="1"/>
  <c r="AG413" i="4" s="1"/>
  <c r="R410" i="4"/>
  <c r="T410" i="4" s="1"/>
  <c r="M415" i="4"/>
  <c r="L413" i="7" l="1"/>
  <c r="K413" i="7"/>
  <c r="D415" i="4"/>
  <c r="K415" i="4"/>
  <c r="L419" i="4" s="1"/>
  <c r="G411" i="7"/>
  <c r="AE412" i="4"/>
  <c r="AJ413" i="4" s="1"/>
  <c r="AL415" i="4" s="1"/>
  <c r="S410" i="4"/>
  <c r="O411" i="4" s="1"/>
  <c r="AH417" i="4"/>
  <c r="AF413" i="4"/>
  <c r="D409" i="7"/>
  <c r="W409" i="7" s="1"/>
  <c r="AB409" i="7" s="1"/>
  <c r="Y411" i="4"/>
  <c r="B420" i="4" l="1"/>
  <c r="J419" i="7" s="1"/>
  <c r="Q413" i="7"/>
  <c r="U414" i="7" s="1"/>
  <c r="N409" i="7"/>
  <c r="S409" i="7" s="1"/>
  <c r="E415" i="4"/>
  <c r="J415" i="4"/>
  <c r="V411" i="4"/>
  <c r="U411" i="4" s="1"/>
  <c r="Z413" i="4"/>
  <c r="AA413" i="4" s="1"/>
  <c r="E409" i="7"/>
  <c r="F411" i="7"/>
  <c r="O411" i="7" s="1"/>
  <c r="X411" i="4"/>
  <c r="H414" i="7"/>
  <c r="AK416" i="4"/>
  <c r="AI413" i="4"/>
  <c r="P411" i="4"/>
  <c r="M409" i="7" l="1"/>
  <c r="R409" i="7" s="1"/>
  <c r="V410" i="7" s="1"/>
  <c r="G415" i="4"/>
  <c r="I415" i="4" s="1"/>
  <c r="B414" i="7" s="1"/>
  <c r="W415" i="4"/>
  <c r="A408" i="7"/>
  <c r="AC413" i="4"/>
  <c r="AD413" i="4" s="1"/>
  <c r="R411" i="4"/>
  <c r="T411" i="4" s="1"/>
  <c r="N416" i="4" l="1"/>
  <c r="M416" i="4" s="1"/>
  <c r="L414" i="7"/>
  <c r="H415" i="4"/>
  <c r="K416" i="4" s="1"/>
  <c r="L420" i="4" s="1"/>
  <c r="AE413" i="4"/>
  <c r="F412" i="7" s="1"/>
  <c r="S411" i="4"/>
  <c r="G412" i="7"/>
  <c r="AG414" i="4"/>
  <c r="D410" i="7"/>
  <c r="W410" i="7" s="1"/>
  <c r="AB410" i="7" s="1"/>
  <c r="Y412" i="4"/>
  <c r="J416" i="4" l="1"/>
  <c r="C414" i="7"/>
  <c r="K414" i="7" s="1"/>
  <c r="O412" i="7"/>
  <c r="N410" i="7"/>
  <c r="S410" i="7" s="1"/>
  <c r="D416" i="4"/>
  <c r="AJ414" i="4"/>
  <c r="Z414" i="4"/>
  <c r="AA414" i="4" s="1"/>
  <c r="E410" i="7"/>
  <c r="A409" i="7" s="1"/>
  <c r="V412" i="4"/>
  <c r="O412" i="4"/>
  <c r="AH418" i="4"/>
  <c r="AF414" i="4"/>
  <c r="X412" i="4"/>
  <c r="AI414" i="4" l="1"/>
  <c r="AC414" i="4" s="1"/>
  <c r="AD414" i="4" s="1"/>
  <c r="AG415" i="4" s="1"/>
  <c r="AF415" i="4" s="1"/>
  <c r="AL416" i="4"/>
  <c r="H415" i="7" s="1"/>
  <c r="B421" i="4"/>
  <c r="J420" i="7" s="1"/>
  <c r="Q414" i="7"/>
  <c r="U415" i="7" s="1"/>
  <c r="E416" i="4"/>
  <c r="G416" i="4" s="1"/>
  <c r="AK417" i="4"/>
  <c r="M410" i="7"/>
  <c r="R410" i="7" s="1"/>
  <c r="V411" i="7" s="1"/>
  <c r="P412" i="4"/>
  <c r="U412" i="4"/>
  <c r="W416" i="4"/>
  <c r="I416" i="4" l="1"/>
  <c r="N417" i="4" s="1"/>
  <c r="M417" i="4" s="1"/>
  <c r="H416" i="4"/>
  <c r="R412" i="4"/>
  <c r="T412" i="4" s="1"/>
  <c r="Y413" i="4" s="1"/>
  <c r="AH419" i="4"/>
  <c r="AE414" i="4"/>
  <c r="Z415" i="4" s="1"/>
  <c r="G413" i="7"/>
  <c r="B415" i="7" l="1"/>
  <c r="D417" i="4"/>
  <c r="K417" i="4"/>
  <c r="C415" i="7"/>
  <c r="D411" i="7"/>
  <c r="W411" i="7" s="1"/>
  <c r="AB411" i="7" s="1"/>
  <c r="S412" i="4"/>
  <c r="E411" i="7" s="1"/>
  <c r="AJ415" i="4"/>
  <c r="F413" i="7"/>
  <c r="O413" i="7" s="1"/>
  <c r="X413" i="4"/>
  <c r="AA415" i="4"/>
  <c r="AI415" i="4" l="1"/>
  <c r="AC415" i="4" s="1"/>
  <c r="AD415" i="4" s="1"/>
  <c r="AL417" i="4"/>
  <c r="H416" i="7" s="1"/>
  <c r="A410" i="7"/>
  <c r="B422" i="4"/>
  <c r="J421" i="7" s="1"/>
  <c r="E417" i="4"/>
  <c r="L415" i="7"/>
  <c r="K415" i="7"/>
  <c r="L421" i="4"/>
  <c r="J417" i="4"/>
  <c r="V413" i="4"/>
  <c r="W417" i="4" s="1"/>
  <c r="O413" i="4"/>
  <c r="P413" i="4" s="1"/>
  <c r="N411" i="7"/>
  <c r="S411" i="7" s="1"/>
  <c r="M411" i="7"/>
  <c r="R411" i="7" s="1"/>
  <c r="V412" i="7" s="1"/>
  <c r="AK418" i="4"/>
  <c r="G417" i="4" l="1"/>
  <c r="H417" i="4" s="1"/>
  <c r="C416" i="7" s="1"/>
  <c r="Q415" i="7"/>
  <c r="U416" i="7" s="1"/>
  <c r="U413" i="4"/>
  <c r="R413" i="4" s="1"/>
  <c r="S413" i="4" s="1"/>
  <c r="G414" i="7"/>
  <c r="AG416" i="4"/>
  <c r="AE415" i="4"/>
  <c r="I417" i="4" l="1"/>
  <c r="B416" i="7" s="1"/>
  <c r="K416" i="7" s="1"/>
  <c r="Q416" i="7" s="1"/>
  <c r="U417" i="7" s="1"/>
  <c r="K418" i="4"/>
  <c r="E412" i="7"/>
  <c r="V414" i="4"/>
  <c r="AH420" i="4"/>
  <c r="AF416" i="4"/>
  <c r="T413" i="4"/>
  <c r="F414" i="7"/>
  <c r="O414" i="7" s="1"/>
  <c r="AJ416" i="4"/>
  <c r="AL418" i="4" s="1"/>
  <c r="Z416" i="4"/>
  <c r="L416" i="7" l="1"/>
  <c r="D418" i="4"/>
  <c r="B423" i="4" s="1"/>
  <c r="J422" i="7" s="1"/>
  <c r="N418" i="4"/>
  <c r="M418" i="4" s="1"/>
  <c r="J418" i="4"/>
  <c r="L422" i="4"/>
  <c r="E418" i="4"/>
  <c r="O414" i="4"/>
  <c r="D412" i="7"/>
  <c r="W412" i="7" s="1"/>
  <c r="AB412" i="7" s="1"/>
  <c r="Y414" i="4"/>
  <c r="U414" i="4"/>
  <c r="W418" i="4"/>
  <c r="H417" i="7"/>
  <c r="AI416" i="4"/>
  <c r="AK419" i="4"/>
  <c r="G418" i="4" l="1"/>
  <c r="H418" i="4" s="1"/>
  <c r="C417" i="7" s="1"/>
  <c r="N412" i="7"/>
  <c r="S412" i="7" s="1"/>
  <c r="M412" i="7"/>
  <c r="R412" i="7" s="1"/>
  <c r="V413" i="7" s="1"/>
  <c r="A411" i="7"/>
  <c r="X414" i="4"/>
  <c r="AA416" i="4"/>
  <c r="P414" i="4"/>
  <c r="K419" i="4" l="1"/>
  <c r="L423" i="4" s="1"/>
  <c r="I418" i="4"/>
  <c r="N419" i="4" s="1"/>
  <c r="M419" i="4" s="1"/>
  <c r="AC416" i="4"/>
  <c r="AE416" i="4" s="1"/>
  <c r="R414" i="4"/>
  <c r="S414" i="4" s="1"/>
  <c r="J419" i="4" l="1"/>
  <c r="D419" i="4"/>
  <c r="B417" i="7"/>
  <c r="L417" i="7" s="1"/>
  <c r="F415" i="7"/>
  <c r="AJ417" i="4"/>
  <c r="AL419" i="4" s="1"/>
  <c r="E413" i="7"/>
  <c r="V415" i="4"/>
  <c r="T414" i="4"/>
  <c r="O415" i="4" s="1"/>
  <c r="AD416" i="4"/>
  <c r="E419" i="4" l="1"/>
  <c r="G419" i="4" s="1"/>
  <c r="H419" i="4" s="1"/>
  <c r="K420" i="4" s="1"/>
  <c r="B424" i="4"/>
  <c r="J423" i="7" s="1"/>
  <c r="K417" i="7"/>
  <c r="Q417" i="7" s="1"/>
  <c r="U418" i="7" s="1"/>
  <c r="Z417" i="4"/>
  <c r="G415" i="7"/>
  <c r="O415" i="7" s="1"/>
  <c r="AG417" i="4"/>
  <c r="P415" i="4"/>
  <c r="AI417" i="4"/>
  <c r="AK420" i="4"/>
  <c r="H418" i="7"/>
  <c r="D413" i="7"/>
  <c r="W413" i="7" s="1"/>
  <c r="AB413" i="7" s="1"/>
  <c r="Y415" i="4"/>
  <c r="W419" i="4"/>
  <c r="U415" i="4"/>
  <c r="C418" i="7" l="1"/>
  <c r="I419" i="4"/>
  <c r="B418" i="7" s="1"/>
  <c r="L418" i="7" s="1"/>
  <c r="N413" i="7"/>
  <c r="S413" i="7" s="1"/>
  <c r="M413" i="7"/>
  <c r="R413" i="7" s="1"/>
  <c r="V414" i="7" s="1"/>
  <c r="X415" i="4"/>
  <c r="R415" i="4" s="1"/>
  <c r="T415" i="4" s="1"/>
  <c r="D414" i="7" s="1"/>
  <c r="AA417" i="4"/>
  <c r="A412" i="7"/>
  <c r="L424" i="4"/>
  <c r="J420" i="4"/>
  <c r="AH421" i="4"/>
  <c r="AF417" i="4"/>
  <c r="W414" i="7" l="1"/>
  <c r="AB414" i="7" s="1"/>
  <c r="K418" i="7"/>
  <c r="Q418" i="7" s="1"/>
  <c r="U419" i="7" s="1"/>
  <c r="N420" i="4"/>
  <c r="M420" i="4" s="1"/>
  <c r="D420" i="4"/>
  <c r="N414" i="7"/>
  <c r="S414" i="7" s="1"/>
  <c r="S415" i="4"/>
  <c r="AC417" i="4"/>
  <c r="AE417" i="4" s="1"/>
  <c r="Y416" i="4"/>
  <c r="E420" i="4" l="1"/>
  <c r="G420" i="4" s="1"/>
  <c r="I420" i="4" s="1"/>
  <c r="B419" i="7" s="1"/>
  <c r="B425" i="4"/>
  <c r="J424" i="7" s="1"/>
  <c r="AD417" i="4"/>
  <c r="X416" i="4"/>
  <c r="F416" i="7"/>
  <c r="AJ418" i="4"/>
  <c r="AL420" i="4" s="1"/>
  <c r="E414" i="7"/>
  <c r="V416" i="4"/>
  <c r="O416" i="4"/>
  <c r="N421" i="4" l="1"/>
  <c r="M421" i="4" s="1"/>
  <c r="H420" i="4"/>
  <c r="C419" i="7" s="1"/>
  <c r="M414" i="7"/>
  <c r="R414" i="7" s="1"/>
  <c r="V415" i="7" s="1"/>
  <c r="L419" i="7"/>
  <c r="P416" i="4"/>
  <c r="W420" i="4"/>
  <c r="U416" i="4"/>
  <c r="AI418" i="4"/>
  <c r="H419" i="7"/>
  <c r="AK421" i="4"/>
  <c r="AG418" i="4"/>
  <c r="G416" i="7"/>
  <c r="O416" i="7" s="1"/>
  <c r="Z418" i="4"/>
  <c r="A413" i="7"/>
  <c r="D421" i="4" l="1"/>
  <c r="E421" i="4" s="1"/>
  <c r="K421" i="4"/>
  <c r="J421" i="4" s="1"/>
  <c r="K419" i="7"/>
  <c r="R416" i="4"/>
  <c r="S416" i="4" s="1"/>
  <c r="V417" i="4" s="1"/>
  <c r="U417" i="4" s="1"/>
  <c r="AF418" i="4"/>
  <c r="AH422" i="4"/>
  <c r="AA418" i="4"/>
  <c r="B426" i="4" l="1"/>
  <c r="J425" i="7" s="1"/>
  <c r="L425" i="4"/>
  <c r="Q419" i="7"/>
  <c r="U420" i="7" s="1"/>
  <c r="E415" i="7"/>
  <c r="T416" i="4"/>
  <c r="O417" i="4" s="1"/>
  <c r="W421" i="4"/>
  <c r="G421" i="4"/>
  <c r="I421" i="4" s="1"/>
  <c r="AC418" i="4"/>
  <c r="AE418" i="4" s="1"/>
  <c r="Y417" i="4" l="1"/>
  <c r="X417" i="4" s="1"/>
  <c r="D415" i="7"/>
  <c r="AD418" i="4"/>
  <c r="AG419" i="4" s="1"/>
  <c r="B420" i="7"/>
  <c r="N422" i="4"/>
  <c r="H421" i="4"/>
  <c r="P417" i="4"/>
  <c r="AJ419" i="4"/>
  <c r="AL421" i="4" s="1"/>
  <c r="F417" i="7"/>
  <c r="M415" i="7" l="1"/>
  <c r="R415" i="7" s="1"/>
  <c r="V416" i="7" s="1"/>
  <c r="W415" i="7"/>
  <c r="L420" i="7"/>
  <c r="A414" i="7"/>
  <c r="N415" i="7"/>
  <c r="S415" i="7" s="1"/>
  <c r="G417" i="7"/>
  <c r="O417" i="7" s="1"/>
  <c r="Z419" i="4"/>
  <c r="AA419" i="4" s="1"/>
  <c r="C420" i="7"/>
  <c r="K420" i="7" s="1"/>
  <c r="Q420" i="7" s="1"/>
  <c r="U421" i="7" s="1"/>
  <c r="K422" i="4"/>
  <c r="D422" i="4"/>
  <c r="M422" i="4"/>
  <c r="AI419" i="4"/>
  <c r="H420" i="7"/>
  <c r="AK422" i="4"/>
  <c r="AF419" i="4"/>
  <c r="AH423" i="4"/>
  <c r="R417" i="4"/>
  <c r="S417" i="4" s="1"/>
  <c r="B427" i="4" l="1"/>
  <c r="J426" i="7" s="1"/>
  <c r="AC419" i="4"/>
  <c r="AD419" i="4" s="1"/>
  <c r="T417" i="4"/>
  <c r="O418" i="4" s="1"/>
  <c r="E416" i="7"/>
  <c r="V418" i="4"/>
  <c r="J422" i="4"/>
  <c r="L426" i="4"/>
  <c r="E422" i="4"/>
  <c r="AE419" i="4" l="1"/>
  <c r="F418" i="7" s="1"/>
  <c r="D416" i="7"/>
  <c r="W416" i="7" s="1"/>
  <c r="Y418" i="4"/>
  <c r="X418" i="4" s="1"/>
  <c r="G422" i="4"/>
  <c r="I422" i="4" s="1"/>
  <c r="P418" i="4"/>
  <c r="G418" i="7"/>
  <c r="AG420" i="4"/>
  <c r="U418" i="4"/>
  <c r="W422" i="4"/>
  <c r="M416" i="7" l="1"/>
  <c r="R416" i="7" s="1"/>
  <c r="V417" i="7" s="1"/>
  <c r="O418" i="7"/>
  <c r="A415" i="7"/>
  <c r="N416" i="7"/>
  <c r="S416" i="7" s="1"/>
  <c r="AJ420" i="4"/>
  <c r="Z420" i="4"/>
  <c r="AA420" i="4" s="1"/>
  <c r="H422" i="4"/>
  <c r="C421" i="7" s="1"/>
  <c r="R418" i="4"/>
  <c r="T418" i="4" s="1"/>
  <c r="AH424" i="4"/>
  <c r="AF420" i="4"/>
  <c r="B421" i="7"/>
  <c r="N423" i="4"/>
  <c r="AL422" i="4" l="1"/>
  <c r="H421" i="7" s="1"/>
  <c r="L421" i="7"/>
  <c r="K421" i="7"/>
  <c r="AI420" i="4"/>
  <c r="AC420" i="4" s="1"/>
  <c r="AE420" i="4" s="1"/>
  <c r="F419" i="7" s="1"/>
  <c r="D423" i="4"/>
  <c r="K423" i="4"/>
  <c r="J423" i="4" s="1"/>
  <c r="AK423" i="4"/>
  <c r="M423" i="4"/>
  <c r="D417" i="7"/>
  <c r="W417" i="7" s="1"/>
  <c r="Y419" i="4"/>
  <c r="S418" i="4"/>
  <c r="B428" i="4" l="1"/>
  <c r="J427" i="7" s="1"/>
  <c r="Q421" i="7"/>
  <c r="U422" i="7" s="1"/>
  <c r="N417" i="7"/>
  <c r="S417" i="7" s="1"/>
  <c r="E423" i="4"/>
  <c r="G423" i="4" s="1"/>
  <c r="H423" i="4" s="1"/>
  <c r="AJ421" i="4"/>
  <c r="AD420" i="4"/>
  <c r="G419" i="7" s="1"/>
  <c r="O419" i="7" s="1"/>
  <c r="L427" i="4"/>
  <c r="E417" i="7"/>
  <c r="A416" i="7" s="1"/>
  <c r="O419" i="4"/>
  <c r="V419" i="4"/>
  <c r="X419" i="4"/>
  <c r="AL423" i="4" l="1"/>
  <c r="H422" i="7" s="1"/>
  <c r="M417" i="7"/>
  <c r="R417" i="7" s="1"/>
  <c r="V418" i="7" s="1"/>
  <c r="AK424" i="4"/>
  <c r="AG421" i="4"/>
  <c r="AF421" i="4" s="1"/>
  <c r="AI421" i="4"/>
  <c r="Z421" i="4"/>
  <c r="AA421" i="4" s="1"/>
  <c r="C422" i="7"/>
  <c r="K424" i="4"/>
  <c r="U419" i="4"/>
  <c r="W423" i="4"/>
  <c r="P419" i="4"/>
  <c r="I423" i="4"/>
  <c r="AH425" i="4" l="1"/>
  <c r="AC421" i="4"/>
  <c r="AD421" i="4" s="1"/>
  <c r="G420" i="7" s="1"/>
  <c r="L428" i="4"/>
  <c r="J424" i="4"/>
  <c r="B422" i="7"/>
  <c r="N424" i="4"/>
  <c r="D424" i="4"/>
  <c r="R419" i="4"/>
  <c r="T419" i="4" s="1"/>
  <c r="B429" i="4" l="1"/>
  <c r="J428" i="7" s="1"/>
  <c r="L422" i="7"/>
  <c r="K422" i="7"/>
  <c r="AG422" i="4"/>
  <c r="AH426" i="4" s="1"/>
  <c r="AE421" i="4"/>
  <c r="Z422" i="4" s="1"/>
  <c r="M424" i="4"/>
  <c r="D418" i="7"/>
  <c r="W418" i="7" s="1"/>
  <c r="Y420" i="4"/>
  <c r="S419" i="4"/>
  <c r="E424" i="4"/>
  <c r="Q422" i="7" l="1"/>
  <c r="U423" i="7" s="1"/>
  <c r="AJ422" i="4"/>
  <c r="AF422" i="4"/>
  <c r="F420" i="7"/>
  <c r="O420" i="7" s="1"/>
  <c r="N418" i="7"/>
  <c r="S418" i="7" s="1"/>
  <c r="G424" i="4"/>
  <c r="H424" i="4" s="1"/>
  <c r="K425" i="4" s="1"/>
  <c r="X420" i="4"/>
  <c r="AA422" i="4"/>
  <c r="E418" i="7"/>
  <c r="A417" i="7" s="1"/>
  <c r="V420" i="4"/>
  <c r="O420" i="4"/>
  <c r="AL424" i="4" l="1"/>
  <c r="H423" i="7" s="1"/>
  <c r="AK425" i="4"/>
  <c r="AI422" i="4"/>
  <c r="AC422" i="4" s="1"/>
  <c r="AE422" i="4" s="1"/>
  <c r="M418" i="7"/>
  <c r="R418" i="7" s="1"/>
  <c r="V419" i="7" s="1"/>
  <c r="I424" i="4"/>
  <c r="D425" i="4" s="1"/>
  <c r="E425" i="4" s="1"/>
  <c r="C423" i="7"/>
  <c r="U420" i="4"/>
  <c r="W424" i="4"/>
  <c r="J425" i="4"/>
  <c r="L429" i="4"/>
  <c r="P420" i="4"/>
  <c r="B430" i="4" l="1"/>
  <c r="J429" i="7" s="1"/>
  <c r="N425" i="4"/>
  <c r="M425" i="4" s="1"/>
  <c r="B423" i="7"/>
  <c r="K423" i="7" s="1"/>
  <c r="AD422" i="4"/>
  <c r="G421" i="7" s="1"/>
  <c r="R420" i="4"/>
  <c r="T420" i="4" s="1"/>
  <c r="F421" i="7"/>
  <c r="AJ423" i="4"/>
  <c r="AL425" i="4" s="1"/>
  <c r="L423" i="7" l="1"/>
  <c r="Q423" i="7"/>
  <c r="U424" i="7" s="1"/>
  <c r="O421" i="7"/>
  <c r="Z423" i="4"/>
  <c r="AG423" i="4"/>
  <c r="AH427" i="4" s="1"/>
  <c r="S420" i="4"/>
  <c r="O421" i="4" s="1"/>
  <c r="H424" i="7"/>
  <c r="AK426" i="4"/>
  <c r="AI423" i="4"/>
  <c r="G425" i="4"/>
  <c r="D419" i="7"/>
  <c r="W419" i="7" s="1"/>
  <c r="Y421" i="4"/>
  <c r="N419" i="7" l="1"/>
  <c r="S419" i="7" s="1"/>
  <c r="AF423" i="4"/>
  <c r="V421" i="4"/>
  <c r="W425" i="4" s="1"/>
  <c r="E419" i="7"/>
  <c r="A418" i="7" s="1"/>
  <c r="H425" i="4"/>
  <c r="I425" i="4"/>
  <c r="P421" i="4"/>
  <c r="X421" i="4"/>
  <c r="AA423" i="4"/>
  <c r="M419" i="7" l="1"/>
  <c r="R419" i="7" s="1"/>
  <c r="V420" i="7" s="1"/>
  <c r="U421" i="4"/>
  <c r="R421" i="4" s="1"/>
  <c r="B424" i="7"/>
  <c r="N426" i="4"/>
  <c r="AC423" i="4"/>
  <c r="AD423" i="4" s="1"/>
  <c r="C424" i="7"/>
  <c r="D426" i="4"/>
  <c r="K426" i="4"/>
  <c r="B431" i="4" l="1"/>
  <c r="J430" i="7" s="1"/>
  <c r="L424" i="7"/>
  <c r="K424" i="7"/>
  <c r="S421" i="4"/>
  <c r="V422" i="4" s="1"/>
  <c r="T421" i="4"/>
  <c r="D420" i="7" s="1"/>
  <c r="W420" i="7" s="1"/>
  <c r="M426" i="4"/>
  <c r="E426" i="4"/>
  <c r="G422" i="7"/>
  <c r="AG424" i="4"/>
  <c r="J426" i="4"/>
  <c r="L430" i="4"/>
  <c r="AE423" i="4"/>
  <c r="Q424" i="7" l="1"/>
  <c r="U425" i="7" s="1"/>
  <c r="O422" i="4"/>
  <c r="P422" i="4" s="1"/>
  <c r="E420" i="7"/>
  <c r="M420" i="7" s="1"/>
  <c r="R420" i="7" s="1"/>
  <c r="V421" i="7" s="1"/>
  <c r="N420" i="7"/>
  <c r="S420" i="7" s="1"/>
  <c r="Y422" i="4"/>
  <c r="X422" i="4" s="1"/>
  <c r="G426" i="4"/>
  <c r="I426" i="4" s="1"/>
  <c r="AH428" i="4"/>
  <c r="AF424" i="4"/>
  <c r="U422" i="4"/>
  <c r="W426" i="4"/>
  <c r="F422" i="7"/>
  <c r="O422" i="7" s="1"/>
  <c r="AJ424" i="4"/>
  <c r="AL426" i="4" s="1"/>
  <c r="Z424" i="4"/>
  <c r="A419" i="7" l="1"/>
  <c r="R422" i="4"/>
  <c r="S422" i="4" s="1"/>
  <c r="E421" i="7" s="1"/>
  <c r="B425" i="7"/>
  <c r="N427" i="4"/>
  <c r="H426" i="4"/>
  <c r="AI424" i="4"/>
  <c r="AK427" i="4"/>
  <c r="H425" i="7"/>
  <c r="AA424" i="4"/>
  <c r="L425" i="7" l="1"/>
  <c r="T422" i="4"/>
  <c r="D421" i="7" s="1"/>
  <c r="W421" i="7" s="1"/>
  <c r="V423" i="4"/>
  <c r="C425" i="7"/>
  <c r="K425" i="7" s="1"/>
  <c r="Q425" i="7" s="1"/>
  <c r="U426" i="7" s="1"/>
  <c r="D427" i="4"/>
  <c r="K427" i="4"/>
  <c r="M427" i="4"/>
  <c r="AC424" i="4"/>
  <c r="AE424" i="4" s="1"/>
  <c r="B432" i="4" l="1"/>
  <c r="J431" i="7" s="1"/>
  <c r="N421" i="7"/>
  <c r="S421" i="7" s="1"/>
  <c r="M421" i="7"/>
  <c r="R421" i="7" s="1"/>
  <c r="V422" i="7" s="1"/>
  <c r="Y423" i="4"/>
  <c r="X423" i="4" s="1"/>
  <c r="O423" i="4"/>
  <c r="P423" i="4" s="1"/>
  <c r="W427" i="4"/>
  <c r="U423" i="4"/>
  <c r="AD424" i="4"/>
  <c r="Z425" i="4" s="1"/>
  <c r="AA425" i="4" s="1"/>
  <c r="E427" i="4"/>
  <c r="F423" i="7"/>
  <c r="AJ425" i="4"/>
  <c r="AL427" i="4" s="1"/>
  <c r="A420" i="7"/>
  <c r="J427" i="4"/>
  <c r="L431" i="4"/>
  <c r="AG425" i="4" l="1"/>
  <c r="AF425" i="4" s="1"/>
  <c r="G423" i="7"/>
  <c r="O423" i="7" s="1"/>
  <c r="G427" i="4"/>
  <c r="I427" i="4" s="1"/>
  <c r="B426" i="7" s="1"/>
  <c r="AI425" i="4"/>
  <c r="H426" i="7"/>
  <c r="AK428" i="4"/>
  <c r="R423" i="4"/>
  <c r="T423" i="4" s="1"/>
  <c r="AH429" i="4" l="1"/>
  <c r="L426" i="7"/>
  <c r="AC425" i="4"/>
  <c r="AE425" i="4" s="1"/>
  <c r="F424" i="7" s="1"/>
  <c r="H427" i="4"/>
  <c r="D428" i="4" s="1"/>
  <c r="B433" i="4" s="1"/>
  <c r="J432" i="7" s="1"/>
  <c r="N428" i="4"/>
  <c r="M428" i="4" s="1"/>
  <c r="D422" i="7"/>
  <c r="W422" i="7" s="1"/>
  <c r="Y424" i="4"/>
  <c r="S423" i="4"/>
  <c r="N422" i="7" l="1"/>
  <c r="S422" i="7" s="1"/>
  <c r="AJ426" i="4"/>
  <c r="C426" i="7"/>
  <c r="K428" i="4"/>
  <c r="J428" i="4" s="1"/>
  <c r="AD425" i="4"/>
  <c r="AG426" i="4" s="1"/>
  <c r="E428" i="4"/>
  <c r="X424" i="4"/>
  <c r="E422" i="7"/>
  <c r="A421" i="7" s="1"/>
  <c r="V424" i="4"/>
  <c r="O424" i="4"/>
  <c r="AK429" i="4" l="1"/>
  <c r="AL428" i="4"/>
  <c r="H427" i="7" s="1"/>
  <c r="AI426" i="4"/>
  <c r="M422" i="7"/>
  <c r="R422" i="7" s="1"/>
  <c r="V423" i="7" s="1"/>
  <c r="K426" i="7"/>
  <c r="L432" i="4"/>
  <c r="Z426" i="4"/>
  <c r="AA426" i="4" s="1"/>
  <c r="G424" i="7"/>
  <c r="O424" i="7" s="1"/>
  <c r="G428" i="4"/>
  <c r="H428" i="4" s="1"/>
  <c r="K429" i="4" s="1"/>
  <c r="W428" i="4"/>
  <c r="U424" i="4"/>
  <c r="AH430" i="4"/>
  <c r="AF426" i="4"/>
  <c r="P424" i="4"/>
  <c r="Q426" i="7" l="1"/>
  <c r="U427" i="7" s="1"/>
  <c r="AC426" i="4"/>
  <c r="AE426" i="4" s="1"/>
  <c r="F425" i="7" s="1"/>
  <c r="I428" i="4"/>
  <c r="B427" i="7" s="1"/>
  <c r="C427" i="7"/>
  <c r="R424" i="4"/>
  <c r="S424" i="4" s="1"/>
  <c r="J429" i="4"/>
  <c r="L433" i="4"/>
  <c r="AJ427" i="4" l="1"/>
  <c r="N429" i="4"/>
  <c r="M429" i="4" s="1"/>
  <c r="D429" i="4"/>
  <c r="AD426" i="4"/>
  <c r="Z427" i="4" s="1"/>
  <c r="L427" i="7"/>
  <c r="K427" i="7"/>
  <c r="T424" i="4"/>
  <c r="E423" i="7"/>
  <c r="V425" i="4"/>
  <c r="AL429" i="4" l="1"/>
  <c r="H428" i="7" s="1"/>
  <c r="AI427" i="4"/>
  <c r="AK430" i="4"/>
  <c r="B434" i="4"/>
  <c r="J433" i="7" s="1"/>
  <c r="Q427" i="7"/>
  <c r="U428" i="7" s="1"/>
  <c r="E429" i="4"/>
  <c r="G429" i="4" s="1"/>
  <c r="H429" i="4" s="1"/>
  <c r="G425" i="7"/>
  <c r="O425" i="7" s="1"/>
  <c r="AG427" i="4"/>
  <c r="AF427" i="4" s="1"/>
  <c r="W429" i="4"/>
  <c r="U425" i="4"/>
  <c r="O425" i="4"/>
  <c r="D423" i="7"/>
  <c r="W423" i="7" s="1"/>
  <c r="Y425" i="4"/>
  <c r="AH431" i="4" l="1"/>
  <c r="N423" i="7"/>
  <c r="S423" i="7" s="1"/>
  <c r="M423" i="7"/>
  <c r="R423" i="7" s="1"/>
  <c r="V424" i="7" s="1"/>
  <c r="I429" i="4"/>
  <c r="N430" i="4" s="1"/>
  <c r="X425" i="4"/>
  <c r="AA427" i="4"/>
  <c r="A422" i="7"/>
  <c r="K430" i="4"/>
  <c r="C428" i="7"/>
  <c r="P425" i="4"/>
  <c r="D430" i="4" l="1"/>
  <c r="B428" i="7"/>
  <c r="L434" i="4"/>
  <c r="J430" i="4"/>
  <c r="AC427" i="4"/>
  <c r="AE427" i="4" s="1"/>
  <c r="M430" i="4"/>
  <c r="R425" i="4"/>
  <c r="S425" i="4" s="1"/>
  <c r="B435" i="4" l="1"/>
  <c r="J434" i="7" s="1"/>
  <c r="E430" i="4"/>
  <c r="G430" i="4" s="1"/>
  <c r="H430" i="4" s="1"/>
  <c r="K431" i="4" s="1"/>
  <c r="J431" i="4" s="1"/>
  <c r="L428" i="7"/>
  <c r="K428" i="7"/>
  <c r="T425" i="4"/>
  <c r="Y426" i="4" s="1"/>
  <c r="AD427" i="4"/>
  <c r="G426" i="7" s="1"/>
  <c r="F426" i="7"/>
  <c r="AJ428" i="4"/>
  <c r="AL430" i="4" s="1"/>
  <c r="E424" i="7"/>
  <c r="V426" i="4"/>
  <c r="Q428" i="7" l="1"/>
  <c r="U429" i="7" s="1"/>
  <c r="O426" i="7"/>
  <c r="O426" i="4"/>
  <c r="P426" i="4" s="1"/>
  <c r="D424" i="7"/>
  <c r="W424" i="7" s="1"/>
  <c r="Z428" i="4"/>
  <c r="AA428" i="4" s="1"/>
  <c r="AG428" i="4"/>
  <c r="AH432" i="4" s="1"/>
  <c r="L435" i="4"/>
  <c r="I430" i="4"/>
  <c r="B429" i="7" s="1"/>
  <c r="C429" i="7"/>
  <c r="W430" i="4"/>
  <c r="U426" i="4"/>
  <c r="AK431" i="4"/>
  <c r="H429" i="7"/>
  <c r="AI428" i="4"/>
  <c r="X426" i="4"/>
  <c r="L429" i="7" l="1"/>
  <c r="K429" i="7"/>
  <c r="N424" i="7"/>
  <c r="S424" i="7" s="1"/>
  <c r="M424" i="7"/>
  <c r="R424" i="7" s="1"/>
  <c r="V425" i="7" s="1"/>
  <c r="A423" i="7"/>
  <c r="N431" i="4"/>
  <c r="M431" i="4" s="1"/>
  <c r="AF428" i="4"/>
  <c r="AC428" i="4" s="1"/>
  <c r="AE428" i="4" s="1"/>
  <c r="D431" i="4"/>
  <c r="B436" i="4" s="1"/>
  <c r="J435" i="7" s="1"/>
  <c r="R426" i="4"/>
  <c r="T426" i="4" s="1"/>
  <c r="Q429" i="7" l="1"/>
  <c r="U430" i="7" s="1"/>
  <c r="E431" i="4"/>
  <c r="G431" i="4" s="1"/>
  <c r="S426" i="4"/>
  <c r="AD428" i="4"/>
  <c r="D425" i="7"/>
  <c r="W425" i="7" s="1"/>
  <c r="Y427" i="4"/>
  <c r="F427" i="7"/>
  <c r="AJ429" i="4"/>
  <c r="AL431" i="4" s="1"/>
  <c r="N425" i="7" l="1"/>
  <c r="S425" i="7" s="1"/>
  <c r="AK432" i="4"/>
  <c r="AI429" i="4"/>
  <c r="H430" i="7"/>
  <c r="G427" i="7"/>
  <c r="O427" i="7" s="1"/>
  <c r="AG429" i="4"/>
  <c r="Z429" i="4"/>
  <c r="AA429" i="4" s="1"/>
  <c r="X427" i="4"/>
  <c r="E425" i="7"/>
  <c r="V427" i="4"/>
  <c r="O427" i="4"/>
  <c r="I431" i="4"/>
  <c r="H431" i="4"/>
  <c r="M425" i="7" l="1"/>
  <c r="R425" i="7" s="1"/>
  <c r="V426" i="7" s="1"/>
  <c r="A424" i="7"/>
  <c r="C430" i="7"/>
  <c r="K432" i="4"/>
  <c r="D432" i="4"/>
  <c r="P427" i="4"/>
  <c r="W431" i="4"/>
  <c r="U427" i="4"/>
  <c r="AH433" i="4"/>
  <c r="AF429" i="4"/>
  <c r="AC429" i="4" s="1"/>
  <c r="AE429" i="4" s="1"/>
  <c r="B430" i="7"/>
  <c r="N432" i="4"/>
  <c r="B437" i="4" l="1"/>
  <c r="J436" i="7" s="1"/>
  <c r="L430" i="7"/>
  <c r="K430" i="7"/>
  <c r="L436" i="4"/>
  <c r="J432" i="4"/>
  <c r="M432" i="4"/>
  <c r="F428" i="7"/>
  <c r="AJ430" i="4"/>
  <c r="AL432" i="4" s="1"/>
  <c r="R427" i="4"/>
  <c r="T427" i="4" s="1"/>
  <c r="AD429" i="4"/>
  <c r="E432" i="4"/>
  <c r="Q430" i="7" l="1"/>
  <c r="U431" i="7" s="1"/>
  <c r="G432" i="4"/>
  <c r="H432" i="4" s="1"/>
  <c r="G428" i="7"/>
  <c r="O428" i="7" s="1"/>
  <c r="AG430" i="4"/>
  <c r="Z430" i="4"/>
  <c r="D426" i="7"/>
  <c r="W426" i="7" s="1"/>
  <c r="Y428" i="4"/>
  <c r="AI430" i="4"/>
  <c r="H431" i="7"/>
  <c r="AK433" i="4"/>
  <c r="S427" i="4"/>
  <c r="N426" i="7" l="1"/>
  <c r="S426" i="7" s="1"/>
  <c r="I432" i="4"/>
  <c r="D433" i="4" s="1"/>
  <c r="E426" i="7"/>
  <c r="A425" i="7" s="1"/>
  <c r="O428" i="4"/>
  <c r="V428" i="4"/>
  <c r="C431" i="7"/>
  <c r="K433" i="4"/>
  <c r="AF430" i="4"/>
  <c r="AH434" i="4"/>
  <c r="X428" i="4"/>
  <c r="AA430" i="4"/>
  <c r="B438" i="4" l="1"/>
  <c r="J437" i="7" s="1"/>
  <c r="M426" i="7"/>
  <c r="R426" i="7" s="1"/>
  <c r="V427" i="7" s="1"/>
  <c r="B431" i="7"/>
  <c r="N433" i="4"/>
  <c r="M433" i="4" s="1"/>
  <c r="P428" i="4"/>
  <c r="E433" i="4"/>
  <c r="W432" i="4"/>
  <c r="U428" i="4"/>
  <c r="AC430" i="4"/>
  <c r="AE430" i="4" s="1"/>
  <c r="J433" i="4"/>
  <c r="L437" i="4"/>
  <c r="L431" i="7" l="1"/>
  <c r="K431" i="7"/>
  <c r="R428" i="4"/>
  <c r="S428" i="4" s="1"/>
  <c r="E427" i="7" s="1"/>
  <c r="G433" i="4"/>
  <c r="I433" i="4" s="1"/>
  <c r="F429" i="7"/>
  <c r="AJ431" i="4"/>
  <c r="AL433" i="4" s="1"/>
  <c r="AD430" i="4"/>
  <c r="Q431" i="7" l="1"/>
  <c r="U432" i="7" s="1"/>
  <c r="T428" i="4"/>
  <c r="O429" i="4" s="1"/>
  <c r="P429" i="4" s="1"/>
  <c r="V429" i="4"/>
  <c r="U429" i="4" s="1"/>
  <c r="B432" i="7"/>
  <c r="N434" i="4"/>
  <c r="G429" i="7"/>
  <c r="O429" i="7" s="1"/>
  <c r="Z431" i="4"/>
  <c r="AG431" i="4"/>
  <c r="H433" i="4"/>
  <c r="H432" i="7"/>
  <c r="AK434" i="4"/>
  <c r="AI431" i="4"/>
  <c r="D427" i="7" l="1"/>
  <c r="Y429" i="4"/>
  <c r="X429" i="4" s="1"/>
  <c r="W433" i="4"/>
  <c r="L432" i="7"/>
  <c r="C432" i="7"/>
  <c r="D434" i="4"/>
  <c r="K434" i="4"/>
  <c r="AH435" i="4"/>
  <c r="AF431" i="4"/>
  <c r="M434" i="4"/>
  <c r="N427" i="7" l="1"/>
  <c r="S427" i="7" s="1"/>
  <c r="W427" i="7"/>
  <c r="AA431" i="4"/>
  <c r="AC431" i="4" s="1"/>
  <c r="AE431" i="4" s="1"/>
  <c r="B439" i="4"/>
  <c r="J438" i="7" s="1"/>
  <c r="A426" i="7"/>
  <c r="M427" i="7"/>
  <c r="R427" i="7" s="1"/>
  <c r="V428" i="7" s="1"/>
  <c r="K432" i="7"/>
  <c r="R429" i="4"/>
  <c r="S429" i="4" s="1"/>
  <c r="E428" i="7" s="1"/>
  <c r="L438" i="4"/>
  <c r="J434" i="4"/>
  <c r="E434" i="4"/>
  <c r="Q432" i="7" l="1"/>
  <c r="U433" i="7" s="1"/>
  <c r="T429" i="4"/>
  <c r="Y430" i="4" s="1"/>
  <c r="V430" i="4"/>
  <c r="W434" i="4" s="1"/>
  <c r="G434" i="4"/>
  <c r="H434" i="4" s="1"/>
  <c r="C433" i="7" s="1"/>
  <c r="F430" i="7"/>
  <c r="AJ432" i="4"/>
  <c r="AL434" i="4" s="1"/>
  <c r="AD431" i="4"/>
  <c r="D428" i="7" l="1"/>
  <c r="O430" i="4"/>
  <c r="P430" i="4" s="1"/>
  <c r="U430" i="4"/>
  <c r="I434" i="4"/>
  <c r="B433" i="7" s="1"/>
  <c r="K435" i="4"/>
  <c r="L439" i="4" s="1"/>
  <c r="G430" i="7"/>
  <c r="O430" i="7" s="1"/>
  <c r="Z432" i="4"/>
  <c r="AG432" i="4"/>
  <c r="H433" i="7"/>
  <c r="AK435" i="4"/>
  <c r="AI432" i="4"/>
  <c r="X430" i="4"/>
  <c r="N428" i="7" l="1"/>
  <c r="S428" i="7" s="1"/>
  <c r="W428" i="7"/>
  <c r="A427" i="7"/>
  <c r="M428" i="7"/>
  <c r="R428" i="7" s="1"/>
  <c r="V429" i="7" s="1"/>
  <c r="D435" i="4"/>
  <c r="L433" i="7"/>
  <c r="K433" i="7"/>
  <c r="J435" i="4"/>
  <c r="N435" i="4"/>
  <c r="M435" i="4" s="1"/>
  <c r="AF432" i="4"/>
  <c r="AH436" i="4"/>
  <c r="AA432" i="4"/>
  <c r="R430" i="4"/>
  <c r="T430" i="4" s="1"/>
  <c r="B440" i="4" l="1"/>
  <c r="J439" i="7" s="1"/>
  <c r="Q433" i="7"/>
  <c r="U434" i="7" s="1"/>
  <c r="E435" i="4"/>
  <c r="G435" i="4" s="1"/>
  <c r="I435" i="4" s="1"/>
  <c r="D429" i="7"/>
  <c r="W429" i="7" s="1"/>
  <c r="Y431" i="4"/>
  <c r="S430" i="4"/>
  <c r="AC432" i="4"/>
  <c r="AE432" i="4" s="1"/>
  <c r="N429" i="7" l="1"/>
  <c r="S429" i="7" s="1"/>
  <c r="B434" i="7"/>
  <c r="N436" i="4"/>
  <c r="X431" i="4"/>
  <c r="F431" i="7"/>
  <c r="AJ433" i="4"/>
  <c r="AL435" i="4" s="1"/>
  <c r="AD432" i="4"/>
  <c r="E429" i="7"/>
  <c r="A428" i="7" s="1"/>
  <c r="V431" i="4"/>
  <c r="O431" i="4"/>
  <c r="H435" i="4"/>
  <c r="M429" i="7" l="1"/>
  <c r="R429" i="7" s="1"/>
  <c r="V430" i="7" s="1"/>
  <c r="L434" i="7"/>
  <c r="C434" i="7"/>
  <c r="K434" i="7" s="1"/>
  <c r="Q434" i="7" s="1"/>
  <c r="U435" i="7" s="1"/>
  <c r="K436" i="4"/>
  <c r="D436" i="4"/>
  <c r="M436" i="4"/>
  <c r="P431" i="4"/>
  <c r="G431" i="7"/>
  <c r="O431" i="7" s="1"/>
  <c r="AG433" i="4"/>
  <c r="Z433" i="4"/>
  <c r="U431" i="4"/>
  <c r="W435" i="4"/>
  <c r="H434" i="7"/>
  <c r="AK436" i="4"/>
  <c r="AI433" i="4"/>
  <c r="B441" i="4" l="1"/>
  <c r="J440" i="7" s="1"/>
  <c r="R431" i="4"/>
  <c r="T431" i="4" s="1"/>
  <c r="Y432" i="4" s="1"/>
  <c r="AA433" i="4"/>
  <c r="E436" i="4"/>
  <c r="AH437" i="4"/>
  <c r="AF433" i="4"/>
  <c r="J436" i="4"/>
  <c r="L440" i="4"/>
  <c r="D430" i="7" l="1"/>
  <c r="AC433" i="4"/>
  <c r="AD433" i="4" s="1"/>
  <c r="AG434" i="4" s="1"/>
  <c r="AH438" i="4" s="1"/>
  <c r="S431" i="4"/>
  <c r="V432" i="4" s="1"/>
  <c r="G436" i="4"/>
  <c r="I436" i="4" s="1"/>
  <c r="B435" i="7" s="1"/>
  <c r="X432" i="4"/>
  <c r="N430" i="7" l="1"/>
  <c r="S430" i="7" s="1"/>
  <c r="W430" i="7"/>
  <c r="AF434" i="4"/>
  <c r="O432" i="4"/>
  <c r="P432" i="4" s="1"/>
  <c r="E430" i="7"/>
  <c r="A429" i="7" s="1"/>
  <c r="G432" i="7"/>
  <c r="AE433" i="4"/>
  <c r="Z434" i="4" s="1"/>
  <c r="AA434" i="4" s="1"/>
  <c r="L435" i="7"/>
  <c r="H436" i="4"/>
  <c r="C435" i="7" s="1"/>
  <c r="N437" i="4"/>
  <c r="U432" i="4"/>
  <c r="W436" i="4"/>
  <c r="F432" i="7" l="1"/>
  <c r="O432" i="7" s="1"/>
  <c r="M430" i="7"/>
  <c r="R430" i="7" s="1"/>
  <c r="V431" i="7" s="1"/>
  <c r="M437" i="4"/>
  <c r="AJ434" i="4"/>
  <c r="K437" i="4"/>
  <c r="L441" i="4" s="1"/>
  <c r="K435" i="7"/>
  <c r="D437" i="4"/>
  <c r="B442" i="4" s="1"/>
  <c r="J441" i="7" s="1"/>
  <c r="R432" i="4"/>
  <c r="T432" i="4" s="1"/>
  <c r="J437" i="4" l="1"/>
  <c r="AL436" i="4"/>
  <c r="H435" i="7" s="1"/>
  <c r="AI434" i="4"/>
  <c r="AC434" i="4" s="1"/>
  <c r="AD434" i="4" s="1"/>
  <c r="G433" i="7" s="1"/>
  <c r="AK437" i="4"/>
  <c r="Q435" i="7"/>
  <c r="U436" i="7" s="1"/>
  <c r="E437" i="4"/>
  <c r="D431" i="7"/>
  <c r="W431" i="7" s="1"/>
  <c r="Y433" i="4"/>
  <c r="S432" i="4"/>
  <c r="AG435" i="4" l="1"/>
  <c r="AF435" i="4" s="1"/>
  <c r="AE434" i="4"/>
  <c r="Z435" i="4" s="1"/>
  <c r="AA435" i="4" s="1"/>
  <c r="N431" i="7"/>
  <c r="S431" i="7" s="1"/>
  <c r="G437" i="4"/>
  <c r="H437" i="4" s="1"/>
  <c r="E431" i="7"/>
  <c r="O433" i="4"/>
  <c r="V433" i="4"/>
  <c r="X433" i="4"/>
  <c r="AH439" i="4" l="1"/>
  <c r="AJ435" i="4"/>
  <c r="AL437" i="4" s="1"/>
  <c r="H436" i="7" s="1"/>
  <c r="F433" i="7"/>
  <c r="O433" i="7" s="1"/>
  <c r="M431" i="7"/>
  <c r="R431" i="7" s="1"/>
  <c r="V432" i="7" s="1"/>
  <c r="I437" i="4"/>
  <c r="B436" i="7" s="1"/>
  <c r="K438" i="4"/>
  <c r="C436" i="7"/>
  <c r="A430" i="7"/>
  <c r="P433" i="4"/>
  <c r="AK438" i="4"/>
  <c r="U433" i="4"/>
  <c r="W437" i="4"/>
  <c r="AI435" i="4" l="1"/>
  <c r="AC435" i="4" s="1"/>
  <c r="AD435" i="4" s="1"/>
  <c r="AG436" i="4" s="1"/>
  <c r="L436" i="7"/>
  <c r="K436" i="7"/>
  <c r="N438" i="4"/>
  <c r="M438" i="4" s="1"/>
  <c r="D438" i="4"/>
  <c r="J438" i="4"/>
  <c r="L442" i="4"/>
  <c r="R433" i="4"/>
  <c r="S433" i="4" s="1"/>
  <c r="G434" i="7" l="1"/>
  <c r="AE435" i="4"/>
  <c r="Z436" i="4" s="1"/>
  <c r="E438" i="4"/>
  <c r="G438" i="4" s="1"/>
  <c r="H438" i="4" s="1"/>
  <c r="B443" i="4"/>
  <c r="J442" i="7" s="1"/>
  <c r="Q436" i="7"/>
  <c r="U437" i="7" s="1"/>
  <c r="T433" i="4"/>
  <c r="E432" i="7"/>
  <c r="V434" i="4"/>
  <c r="AH440" i="4"/>
  <c r="AF436" i="4"/>
  <c r="F434" i="7" l="1"/>
  <c r="O434" i="7" s="1"/>
  <c r="AJ436" i="4"/>
  <c r="AI436" i="4" s="1"/>
  <c r="C437" i="7"/>
  <c r="K439" i="4"/>
  <c r="I438" i="4"/>
  <c r="D439" i="4" s="1"/>
  <c r="B444" i="4" s="1"/>
  <c r="J443" i="7" s="1"/>
  <c r="W438" i="4"/>
  <c r="U434" i="4"/>
  <c r="O434" i="4"/>
  <c r="D432" i="7"/>
  <c r="W432" i="7" s="1"/>
  <c r="Y434" i="4"/>
  <c r="AK439" i="4" l="1"/>
  <c r="AL438" i="4"/>
  <c r="H437" i="7" s="1"/>
  <c r="N432" i="7"/>
  <c r="S432" i="7" s="1"/>
  <c r="M432" i="7"/>
  <c r="R432" i="7" s="1"/>
  <c r="V433" i="7" s="1"/>
  <c r="J439" i="4"/>
  <c r="L443" i="4"/>
  <c r="B437" i="7"/>
  <c r="N439" i="4"/>
  <c r="M439" i="4" s="1"/>
  <c r="E439" i="4"/>
  <c r="A431" i="7"/>
  <c r="P434" i="4"/>
  <c r="X434" i="4"/>
  <c r="AA436" i="4"/>
  <c r="L437" i="7" l="1"/>
  <c r="K437" i="7"/>
  <c r="AC436" i="4"/>
  <c r="AD436" i="4" s="1"/>
  <c r="G439" i="4"/>
  <c r="R434" i="4"/>
  <c r="S434" i="4" s="1"/>
  <c r="Q437" i="7" l="1"/>
  <c r="U438" i="7" s="1"/>
  <c r="H439" i="4"/>
  <c r="I439" i="4"/>
  <c r="V435" i="4"/>
  <c r="E433" i="7"/>
  <c r="G435" i="7"/>
  <c r="AG437" i="4"/>
  <c r="T434" i="4"/>
  <c r="AE436" i="4"/>
  <c r="Z437" i="4" s="1"/>
  <c r="O435" i="4" l="1"/>
  <c r="D433" i="7"/>
  <c r="W433" i="7" s="1"/>
  <c r="Y435" i="4"/>
  <c r="N440" i="4"/>
  <c r="B438" i="7"/>
  <c r="F435" i="7"/>
  <c r="O435" i="7" s="1"/>
  <c r="AJ437" i="4"/>
  <c r="AL439" i="4" s="1"/>
  <c r="W439" i="4"/>
  <c r="U435" i="4"/>
  <c r="AH441" i="4"/>
  <c r="AF437" i="4"/>
  <c r="C438" i="7"/>
  <c r="D440" i="4"/>
  <c r="K440" i="4"/>
  <c r="B445" i="4" l="1"/>
  <c r="J444" i="7" s="1"/>
  <c r="N433" i="7"/>
  <c r="S433" i="7" s="1"/>
  <c r="M433" i="7"/>
  <c r="R433" i="7" s="1"/>
  <c r="V434" i="7" s="1"/>
  <c r="L438" i="7"/>
  <c r="K438" i="7"/>
  <c r="J440" i="4"/>
  <c r="L444" i="4"/>
  <c r="M440" i="4"/>
  <c r="E440" i="4"/>
  <c r="X435" i="4"/>
  <c r="AA437" i="4"/>
  <c r="AK440" i="4"/>
  <c r="AI437" i="4"/>
  <c r="H438" i="7"/>
  <c r="A432" i="7"/>
  <c r="P435" i="4"/>
  <c r="Q438" i="7" l="1"/>
  <c r="U439" i="7" s="1"/>
  <c r="AC437" i="4"/>
  <c r="AE437" i="4" s="1"/>
  <c r="AJ438" i="4" s="1"/>
  <c r="AL440" i="4" s="1"/>
  <c r="G440" i="4"/>
  <c r="H440" i="4" s="1"/>
  <c r="R435" i="4"/>
  <c r="T435" i="4" s="1"/>
  <c r="F436" i="7" l="1"/>
  <c r="AD437" i="4"/>
  <c r="AG438" i="4" s="1"/>
  <c r="S435" i="4"/>
  <c r="V436" i="4" s="1"/>
  <c r="I440" i="4"/>
  <c r="B439" i="7" s="1"/>
  <c r="D434" i="7"/>
  <c r="W434" i="7" s="1"/>
  <c r="Y436" i="4"/>
  <c r="C439" i="7"/>
  <c r="K441" i="4"/>
  <c r="AI438" i="4"/>
  <c r="H439" i="7"/>
  <c r="AK441" i="4"/>
  <c r="L439" i="7" l="1"/>
  <c r="K439" i="7"/>
  <c r="N434" i="7"/>
  <c r="S434" i="7" s="1"/>
  <c r="E434" i="7"/>
  <c r="A433" i="7" s="1"/>
  <c r="G436" i="7"/>
  <c r="O436" i="7" s="1"/>
  <c r="Z438" i="4"/>
  <c r="AA438" i="4" s="1"/>
  <c r="O436" i="4"/>
  <c r="P436" i="4" s="1"/>
  <c r="D441" i="4"/>
  <c r="N441" i="4"/>
  <c r="W440" i="4"/>
  <c r="U436" i="4"/>
  <c r="AF438" i="4"/>
  <c r="AH442" i="4"/>
  <c r="X436" i="4"/>
  <c r="L445" i="4"/>
  <c r="J441" i="4"/>
  <c r="B446" i="4" l="1"/>
  <c r="J445" i="7" s="1"/>
  <c r="Q439" i="7"/>
  <c r="U440" i="7" s="1"/>
  <c r="M434" i="7"/>
  <c r="R434" i="7" s="1"/>
  <c r="V435" i="7" s="1"/>
  <c r="M441" i="4"/>
  <c r="E441" i="4"/>
  <c r="R436" i="4"/>
  <c r="S436" i="4" s="1"/>
  <c r="AC438" i="4"/>
  <c r="AD438" i="4" s="1"/>
  <c r="G441" i="4" l="1"/>
  <c r="H441" i="4" s="1"/>
  <c r="K442" i="4" s="1"/>
  <c r="AE438" i="4"/>
  <c r="AJ439" i="4" s="1"/>
  <c r="AL441" i="4" s="1"/>
  <c r="T436" i="4"/>
  <c r="O437" i="4" s="1"/>
  <c r="G437" i="7"/>
  <c r="AG439" i="4"/>
  <c r="V437" i="4"/>
  <c r="E435" i="7"/>
  <c r="C440" i="7" l="1"/>
  <c r="I441" i="4"/>
  <c r="D442" i="4" s="1"/>
  <c r="F437" i="7"/>
  <c r="O437" i="7" s="1"/>
  <c r="Z439" i="4"/>
  <c r="AK442" i="4"/>
  <c r="H440" i="7"/>
  <c r="AI439" i="4"/>
  <c r="W441" i="4"/>
  <c r="U437" i="4"/>
  <c r="AF439" i="4"/>
  <c r="AH443" i="4"/>
  <c r="L446" i="4"/>
  <c r="J442" i="4"/>
  <c r="P437" i="4"/>
  <c r="Y437" i="4"/>
  <c r="D435" i="7"/>
  <c r="W435" i="7" s="1"/>
  <c r="B447" i="4" l="1"/>
  <c r="J446" i="7" s="1"/>
  <c r="N442" i="4"/>
  <c r="M442" i="4" s="1"/>
  <c r="N435" i="7"/>
  <c r="S435" i="7" s="1"/>
  <c r="M435" i="7"/>
  <c r="R435" i="7" s="1"/>
  <c r="V436" i="7" s="1"/>
  <c r="B440" i="7"/>
  <c r="E442" i="4"/>
  <c r="A434" i="7"/>
  <c r="X437" i="4"/>
  <c r="AA439" i="4"/>
  <c r="AC439" i="4" s="1"/>
  <c r="AE439" i="4" s="1"/>
  <c r="L440" i="7" l="1"/>
  <c r="K440" i="7"/>
  <c r="F438" i="7"/>
  <c r="AJ440" i="4"/>
  <c r="AL442" i="4" s="1"/>
  <c r="R437" i="4"/>
  <c r="AD439" i="4"/>
  <c r="G442" i="4"/>
  <c r="Q440" i="7" l="1"/>
  <c r="U441" i="7" s="1"/>
  <c r="H442" i="4"/>
  <c r="I442" i="4"/>
  <c r="S437" i="4"/>
  <c r="T437" i="4"/>
  <c r="G438" i="7"/>
  <c r="O438" i="7" s="1"/>
  <c r="Z440" i="4"/>
  <c r="AG440" i="4"/>
  <c r="AK443" i="4"/>
  <c r="AI440" i="4"/>
  <c r="H441" i="7"/>
  <c r="AF440" i="4" l="1"/>
  <c r="AH444" i="4"/>
  <c r="D436" i="7"/>
  <c r="W436" i="7" s="1"/>
  <c r="Y438" i="4"/>
  <c r="E436" i="7"/>
  <c r="V438" i="4"/>
  <c r="O438" i="4"/>
  <c r="B441" i="7"/>
  <c r="N443" i="4"/>
  <c r="C441" i="7"/>
  <c r="K443" i="4"/>
  <c r="D443" i="4"/>
  <c r="B448" i="4" l="1"/>
  <c r="J447" i="7" s="1"/>
  <c r="N436" i="7"/>
  <c r="S436" i="7" s="1"/>
  <c r="M436" i="7"/>
  <c r="R436" i="7" s="1"/>
  <c r="V437" i="7" s="1"/>
  <c r="L441" i="7"/>
  <c r="K441" i="7"/>
  <c r="M443" i="4"/>
  <c r="W442" i="4"/>
  <c r="U438" i="4"/>
  <c r="L447" i="4"/>
  <c r="J443" i="4"/>
  <c r="A435" i="7"/>
  <c r="P438" i="4"/>
  <c r="E443" i="4"/>
  <c r="X438" i="4"/>
  <c r="AA440" i="4"/>
  <c r="AC440" i="4" s="1"/>
  <c r="AD440" i="4" s="1"/>
  <c r="Q441" i="7" l="1"/>
  <c r="U442" i="7" s="1"/>
  <c r="G443" i="4"/>
  <c r="H443" i="4" s="1"/>
  <c r="G439" i="7"/>
  <c r="AG441" i="4"/>
  <c r="AE440" i="4"/>
  <c r="R438" i="4"/>
  <c r="T438" i="4" s="1"/>
  <c r="I443" i="4" l="1"/>
  <c r="B442" i="7" s="1"/>
  <c r="F439" i="7"/>
  <c r="O439" i="7" s="1"/>
  <c r="AJ441" i="4"/>
  <c r="AL443" i="4" s="1"/>
  <c r="D437" i="7"/>
  <c r="W437" i="7" s="1"/>
  <c r="Y439" i="4"/>
  <c r="AF441" i="4"/>
  <c r="AH445" i="4"/>
  <c r="C442" i="7"/>
  <c r="K444" i="4"/>
  <c r="Z441" i="4"/>
  <c r="S438" i="4"/>
  <c r="N444" i="4" l="1"/>
  <c r="D444" i="4"/>
  <c r="L442" i="7"/>
  <c r="K442" i="7"/>
  <c r="N437" i="7"/>
  <c r="S437" i="7" s="1"/>
  <c r="J444" i="4"/>
  <c r="L448" i="4"/>
  <c r="X439" i="4"/>
  <c r="AA441" i="4"/>
  <c r="AI441" i="4"/>
  <c r="H442" i="7"/>
  <c r="AK444" i="4"/>
  <c r="E437" i="7"/>
  <c r="O439" i="4"/>
  <c r="V439" i="4"/>
  <c r="B449" i="4" l="1"/>
  <c r="J448" i="7" s="1"/>
  <c r="Q442" i="7"/>
  <c r="U443" i="7" s="1"/>
  <c r="E444" i="4"/>
  <c r="M437" i="7"/>
  <c r="R437" i="7" s="1"/>
  <c r="V438" i="7" s="1"/>
  <c r="A436" i="7"/>
  <c r="W443" i="4"/>
  <c r="U439" i="4"/>
  <c r="P439" i="4"/>
  <c r="M444" i="4"/>
  <c r="AC441" i="4"/>
  <c r="AD441" i="4" s="1"/>
  <c r="AE441" i="4" l="1"/>
  <c r="F440" i="7" s="1"/>
  <c r="G444" i="4"/>
  <c r="H444" i="4" s="1"/>
  <c r="G440" i="7"/>
  <c r="AG442" i="4"/>
  <c r="R439" i="4"/>
  <c r="T439" i="4" s="1"/>
  <c r="Z442" i="4" l="1"/>
  <c r="O440" i="7"/>
  <c r="AJ442" i="4"/>
  <c r="I444" i="4"/>
  <c r="B443" i="7" s="1"/>
  <c r="C443" i="7"/>
  <c r="K445" i="4"/>
  <c r="J445" i="4" s="1"/>
  <c r="AH446" i="4"/>
  <c r="AF442" i="4"/>
  <c r="D438" i="7"/>
  <c r="W438" i="7" s="1"/>
  <c r="Y440" i="4"/>
  <c r="S439" i="4"/>
  <c r="AI442" i="4" l="1"/>
  <c r="AL444" i="4"/>
  <c r="H443" i="7" s="1"/>
  <c r="AK445" i="4"/>
  <c r="N438" i="7"/>
  <c r="S438" i="7" s="1"/>
  <c r="L443" i="7"/>
  <c r="K443" i="7"/>
  <c r="N445" i="4"/>
  <c r="L449" i="4"/>
  <c r="D445" i="4"/>
  <c r="B450" i="4" s="1"/>
  <c r="J449" i="7" s="1"/>
  <c r="O440" i="4"/>
  <c r="E438" i="7"/>
  <c r="A437" i="7" s="1"/>
  <c r="V440" i="4"/>
  <c r="X440" i="4"/>
  <c r="AA442" i="4"/>
  <c r="Q443" i="7" l="1"/>
  <c r="U444" i="7" s="1"/>
  <c r="M438" i="7"/>
  <c r="R438" i="7" s="1"/>
  <c r="V439" i="7" s="1"/>
  <c r="E445" i="4"/>
  <c r="AC442" i="4"/>
  <c r="AE442" i="4" s="1"/>
  <c r="P440" i="4"/>
  <c r="M445" i="4"/>
  <c r="W444" i="4"/>
  <c r="U440" i="4"/>
  <c r="AD442" i="4" l="1"/>
  <c r="Z443" i="4" s="1"/>
  <c r="R440" i="4"/>
  <c r="T440" i="4" s="1"/>
  <c r="D439" i="7" s="1"/>
  <c r="W439" i="7" s="1"/>
  <c r="F441" i="7"/>
  <c r="AJ443" i="4"/>
  <c r="AL445" i="4" s="1"/>
  <c r="G445" i="4"/>
  <c r="N439" i="7" l="1"/>
  <c r="S439" i="7" s="1"/>
  <c r="G441" i="7"/>
  <c r="O441" i="7" s="1"/>
  <c r="S440" i="4"/>
  <c r="V441" i="4" s="1"/>
  <c r="Y441" i="4"/>
  <c r="AA443" i="4" s="1"/>
  <c r="AG443" i="4"/>
  <c r="AF443" i="4" s="1"/>
  <c r="H445" i="4"/>
  <c r="I445" i="4"/>
  <c r="AK446" i="4"/>
  <c r="AI443" i="4"/>
  <c r="H444" i="7"/>
  <c r="AH447" i="4" l="1"/>
  <c r="E439" i="7"/>
  <c r="O441" i="4"/>
  <c r="X441" i="4"/>
  <c r="AC443" i="4"/>
  <c r="AE443" i="4" s="1"/>
  <c r="AJ444" i="4" s="1"/>
  <c r="AL446" i="4" s="1"/>
  <c r="A438" i="7"/>
  <c r="P441" i="4"/>
  <c r="N446" i="4"/>
  <c r="B444" i="7"/>
  <c r="W445" i="4"/>
  <c r="U441" i="4"/>
  <c r="C444" i="7"/>
  <c r="D446" i="4"/>
  <c r="B451" i="4" s="1"/>
  <c r="J450" i="7" s="1"/>
  <c r="K446" i="4"/>
  <c r="M439" i="7" l="1"/>
  <c r="R439" i="7" s="1"/>
  <c r="V440" i="7" s="1"/>
  <c r="L444" i="7"/>
  <c r="K444" i="7"/>
  <c r="F442" i="7"/>
  <c r="AD443" i="4"/>
  <c r="G442" i="7" s="1"/>
  <c r="E446" i="4"/>
  <c r="R441" i="4"/>
  <c r="T441" i="4" s="1"/>
  <c r="Y442" i="4" s="1"/>
  <c r="L450" i="4"/>
  <c r="J446" i="4"/>
  <c r="M446" i="4"/>
  <c r="AK447" i="4"/>
  <c r="AI444" i="4"/>
  <c r="H445" i="7"/>
  <c r="Q444" i="7" l="1"/>
  <c r="U445" i="7" s="1"/>
  <c r="O442" i="7"/>
  <c r="Z444" i="4"/>
  <c r="AA444" i="4" s="1"/>
  <c r="AG444" i="4"/>
  <c r="AF444" i="4" s="1"/>
  <c r="S441" i="4"/>
  <c r="V442" i="4" s="1"/>
  <c r="D440" i="7"/>
  <c r="W440" i="7" s="1"/>
  <c r="X442" i="4"/>
  <c r="AH448" i="4"/>
  <c r="G446" i="4"/>
  <c r="N440" i="7" l="1"/>
  <c r="S440" i="7" s="1"/>
  <c r="O442" i="4"/>
  <c r="P442" i="4" s="1"/>
  <c r="E440" i="7"/>
  <c r="A439" i="7" s="1"/>
  <c r="I446" i="4"/>
  <c r="H446" i="4"/>
  <c r="AC444" i="4"/>
  <c r="AD444" i="4" s="1"/>
  <c r="W446" i="4"/>
  <c r="U442" i="4"/>
  <c r="M440" i="7" l="1"/>
  <c r="R440" i="7" s="1"/>
  <c r="V441" i="7" s="1"/>
  <c r="R442" i="4"/>
  <c r="S442" i="4" s="1"/>
  <c r="E441" i="7" s="1"/>
  <c r="AE444" i="4"/>
  <c r="F443" i="7" s="1"/>
  <c r="G443" i="7"/>
  <c r="AG445" i="4"/>
  <c r="D447" i="4"/>
  <c r="C445" i="7"/>
  <c r="K447" i="4"/>
  <c r="B445" i="7"/>
  <c r="N447" i="4"/>
  <c r="B452" i="4" l="1"/>
  <c r="J451" i="7" s="1"/>
  <c r="O443" i="7"/>
  <c r="L445" i="7"/>
  <c r="K445" i="7"/>
  <c r="V443" i="4"/>
  <c r="U443" i="4" s="1"/>
  <c r="T442" i="4"/>
  <c r="Y443" i="4" s="1"/>
  <c r="AJ445" i="4"/>
  <c r="Z445" i="4"/>
  <c r="L451" i="4"/>
  <c r="J447" i="4"/>
  <c r="M447" i="4"/>
  <c r="E447" i="4"/>
  <c r="AH449" i="4"/>
  <c r="AF445" i="4"/>
  <c r="AL447" i="4" l="1"/>
  <c r="H446" i="7" s="1"/>
  <c r="Q445" i="7"/>
  <c r="U446" i="7" s="1"/>
  <c r="W447" i="4"/>
  <c r="O443" i="4"/>
  <c r="P443" i="4" s="1"/>
  <c r="D441" i="7"/>
  <c r="W441" i="7" s="1"/>
  <c r="AK448" i="4"/>
  <c r="AI445" i="4"/>
  <c r="X443" i="4"/>
  <c r="AA445" i="4"/>
  <c r="G447" i="4"/>
  <c r="H447" i="4" s="1"/>
  <c r="N441" i="7" l="1"/>
  <c r="S441" i="7" s="1"/>
  <c r="M441" i="7"/>
  <c r="R441" i="7" s="1"/>
  <c r="V442" i="7" s="1"/>
  <c r="A440" i="7"/>
  <c r="I447" i="4"/>
  <c r="B446" i="7" s="1"/>
  <c r="C446" i="7"/>
  <c r="K448" i="4"/>
  <c r="R443" i="4"/>
  <c r="T443" i="4" s="1"/>
  <c r="AC445" i="4"/>
  <c r="AD445" i="4" s="1"/>
  <c r="L446" i="7" l="1"/>
  <c r="K446" i="7"/>
  <c r="D448" i="4"/>
  <c r="N448" i="4"/>
  <c r="M448" i="4" s="1"/>
  <c r="S443" i="4"/>
  <c r="AE445" i="4"/>
  <c r="L452" i="4"/>
  <c r="J448" i="4"/>
  <c r="G444" i="7"/>
  <c r="AG446" i="4"/>
  <c r="D442" i="7"/>
  <c r="W442" i="7" s="1"/>
  <c r="Y444" i="4"/>
  <c r="B453" i="4" l="1"/>
  <c r="J452" i="7" s="1"/>
  <c r="Q446" i="7"/>
  <c r="U447" i="7" s="1"/>
  <c r="E448" i="4"/>
  <c r="G448" i="4" s="1"/>
  <c r="H448" i="4" s="1"/>
  <c r="K449" i="4" s="1"/>
  <c r="N442" i="7"/>
  <c r="S442" i="7" s="1"/>
  <c r="Z446" i="4"/>
  <c r="AA446" i="4" s="1"/>
  <c r="F444" i="7"/>
  <c r="O444" i="7" s="1"/>
  <c r="AJ446" i="4"/>
  <c r="AL448" i="4" s="1"/>
  <c r="AH450" i="4"/>
  <c r="AF446" i="4"/>
  <c r="X444" i="4"/>
  <c r="V444" i="4"/>
  <c r="E442" i="7"/>
  <c r="O444" i="4"/>
  <c r="M442" i="7" l="1"/>
  <c r="R442" i="7" s="1"/>
  <c r="V443" i="7" s="1"/>
  <c r="C447" i="7"/>
  <c r="I448" i="4"/>
  <c r="D449" i="4" s="1"/>
  <c r="A441" i="7"/>
  <c r="P444" i="4"/>
  <c r="W448" i="4"/>
  <c r="U444" i="4"/>
  <c r="J449" i="4"/>
  <c r="L453" i="4"/>
  <c r="AI446" i="4"/>
  <c r="AC446" i="4" s="1"/>
  <c r="H447" i="7"/>
  <c r="AK449" i="4"/>
  <c r="B454" i="4" l="1"/>
  <c r="J453" i="7" s="1"/>
  <c r="B447" i="7"/>
  <c r="N449" i="4"/>
  <c r="M449" i="4" s="1"/>
  <c r="R444" i="4"/>
  <c r="S444" i="4" s="1"/>
  <c r="E443" i="7" s="1"/>
  <c r="AD446" i="4"/>
  <c r="AE446" i="4"/>
  <c r="E449" i="4"/>
  <c r="L447" i="7" l="1"/>
  <c r="K447" i="7"/>
  <c r="T444" i="4"/>
  <c r="O445" i="4" s="1"/>
  <c r="V445" i="4"/>
  <c r="W449" i="4" s="1"/>
  <c r="G449" i="4"/>
  <c r="H449" i="4" s="1"/>
  <c r="AJ447" i="4"/>
  <c r="AL449" i="4" s="1"/>
  <c r="F445" i="7"/>
  <c r="G445" i="7"/>
  <c r="AG447" i="4"/>
  <c r="Z447" i="4"/>
  <c r="Q447" i="7" l="1"/>
  <c r="U448" i="7" s="1"/>
  <c r="O445" i="7"/>
  <c r="Y445" i="4"/>
  <c r="AA447" i="4" s="1"/>
  <c r="U445" i="4"/>
  <c r="D443" i="7"/>
  <c r="C448" i="7"/>
  <c r="K450" i="4"/>
  <c r="AK450" i="4"/>
  <c r="AI447" i="4"/>
  <c r="H448" i="7"/>
  <c r="X445" i="4"/>
  <c r="I449" i="4"/>
  <c r="D450" i="4" s="1"/>
  <c r="P445" i="4"/>
  <c r="AF447" i="4"/>
  <c r="AH451" i="4"/>
  <c r="A442" i="7" l="1"/>
  <c r="W443" i="7"/>
  <c r="B455" i="4"/>
  <c r="J454" i="7" s="1"/>
  <c r="N443" i="7"/>
  <c r="S443" i="7" s="1"/>
  <c r="M443" i="7"/>
  <c r="R443" i="7" s="1"/>
  <c r="V444" i="7" s="1"/>
  <c r="AC447" i="4"/>
  <c r="AD447" i="4" s="1"/>
  <c r="N450" i="4"/>
  <c r="B448" i="7"/>
  <c r="E450" i="4"/>
  <c r="L454" i="4"/>
  <c r="J450" i="4"/>
  <c r="R445" i="4"/>
  <c r="S445" i="4" s="1"/>
  <c r="L448" i="7" l="1"/>
  <c r="K448" i="7"/>
  <c r="T445" i="4"/>
  <c r="D444" i="7" s="1"/>
  <c r="W444" i="7" s="1"/>
  <c r="M450" i="4"/>
  <c r="G446" i="7"/>
  <c r="AG448" i="4"/>
  <c r="E444" i="7"/>
  <c r="V446" i="4"/>
  <c r="AE447" i="4"/>
  <c r="Q448" i="7" l="1"/>
  <c r="U449" i="7" s="1"/>
  <c r="N444" i="7"/>
  <c r="S444" i="7" s="1"/>
  <c r="M444" i="7"/>
  <c r="R444" i="7" s="1"/>
  <c r="V445" i="7" s="1"/>
  <c r="O446" i="4"/>
  <c r="P446" i="4" s="1"/>
  <c r="A443" i="7"/>
  <c r="Y446" i="4"/>
  <c r="X446" i="4" s="1"/>
  <c r="F446" i="7"/>
  <c r="O446" i="7" s="1"/>
  <c r="AJ448" i="4"/>
  <c r="AL450" i="4" s="1"/>
  <c r="W450" i="4"/>
  <c r="U446" i="4"/>
  <c r="Z448" i="4"/>
  <c r="G450" i="4"/>
  <c r="AH452" i="4"/>
  <c r="AF448" i="4"/>
  <c r="AA448" i="4" l="1"/>
  <c r="H450" i="4"/>
  <c r="I450" i="4"/>
  <c r="AI448" i="4"/>
  <c r="H449" i="7"/>
  <c r="AK451" i="4"/>
  <c r="R446" i="4"/>
  <c r="S446" i="4" s="1"/>
  <c r="AC448" i="4" l="1"/>
  <c r="AD448" i="4" s="1"/>
  <c r="G447" i="7" s="1"/>
  <c r="T446" i="4"/>
  <c r="D445" i="7" s="1"/>
  <c r="W445" i="7" s="1"/>
  <c r="N451" i="4"/>
  <c r="B449" i="7"/>
  <c r="C449" i="7"/>
  <c r="D451" i="4"/>
  <c r="K451" i="4"/>
  <c r="E445" i="7"/>
  <c r="V447" i="4"/>
  <c r="O447" i="4" l="1"/>
  <c r="B456" i="4"/>
  <c r="J455" i="7" s="1"/>
  <c r="Y447" i="4"/>
  <c r="X447" i="4" s="1"/>
  <c r="AG449" i="4"/>
  <c r="AF449" i="4" s="1"/>
  <c r="AE448" i="4"/>
  <c r="Z449" i="4" s="1"/>
  <c r="L449" i="7"/>
  <c r="K449" i="7"/>
  <c r="N445" i="7"/>
  <c r="S445" i="7" s="1"/>
  <c r="M445" i="7"/>
  <c r="R445" i="7" s="1"/>
  <c r="V446" i="7" s="1"/>
  <c r="M451" i="4"/>
  <c r="P447" i="4"/>
  <c r="L455" i="4"/>
  <c r="J451" i="4"/>
  <c r="W451" i="4"/>
  <c r="U447" i="4"/>
  <c r="E451" i="4"/>
  <c r="A444" i="7"/>
  <c r="AA449" i="4" l="1"/>
  <c r="Q449" i="7"/>
  <c r="U450" i="7" s="1"/>
  <c r="F447" i="7"/>
  <c r="O447" i="7" s="1"/>
  <c r="AJ449" i="4"/>
  <c r="AH453" i="4"/>
  <c r="R447" i="4"/>
  <c r="S447" i="4" s="1"/>
  <c r="G451" i="4"/>
  <c r="I451" i="4" s="1"/>
  <c r="AI449" i="4" l="1"/>
  <c r="AC449" i="4" s="1"/>
  <c r="AD449" i="4" s="1"/>
  <c r="AG450" i="4" s="1"/>
  <c r="AL451" i="4"/>
  <c r="H450" i="7" s="1"/>
  <c r="AK452" i="4"/>
  <c r="T447" i="4"/>
  <c r="O448" i="4" s="1"/>
  <c r="H451" i="4"/>
  <c r="D452" i="4" s="1"/>
  <c r="N452" i="4"/>
  <c r="B450" i="7"/>
  <c r="E446" i="7"/>
  <c r="V448" i="4"/>
  <c r="AE449" i="4" l="1"/>
  <c r="Z450" i="4" s="1"/>
  <c r="G448" i="7"/>
  <c r="B457" i="4"/>
  <c r="J456" i="7" s="1"/>
  <c r="Y448" i="4"/>
  <c r="D446" i="7"/>
  <c r="L450" i="7"/>
  <c r="K452" i="4"/>
  <c r="J452" i="4" s="1"/>
  <c r="C450" i="7"/>
  <c r="K450" i="7" s="1"/>
  <c r="Q450" i="7" s="1"/>
  <c r="U451" i="7" s="1"/>
  <c r="E452" i="4"/>
  <c r="AH454" i="4"/>
  <c r="AF450" i="4"/>
  <c r="W452" i="4"/>
  <c r="U448" i="4"/>
  <c r="M452" i="4"/>
  <c r="P448" i="4"/>
  <c r="M446" i="7" l="1"/>
  <c r="R446" i="7" s="1"/>
  <c r="V447" i="7" s="1"/>
  <c r="W446" i="7"/>
  <c r="AA450" i="4"/>
  <c r="AJ450" i="4"/>
  <c r="AI450" i="4" s="1"/>
  <c r="F448" i="7"/>
  <c r="O448" i="7" s="1"/>
  <c r="X448" i="4"/>
  <c r="R448" i="4" s="1"/>
  <c r="T448" i="4" s="1"/>
  <c r="A445" i="7"/>
  <c r="N446" i="7"/>
  <c r="S446" i="7" s="1"/>
  <c r="L456" i="4"/>
  <c r="G452" i="4"/>
  <c r="H452" i="4" s="1"/>
  <c r="AK453" i="4" l="1"/>
  <c r="AL452" i="4"/>
  <c r="H451" i="7" s="1"/>
  <c r="AC450" i="4"/>
  <c r="AD450" i="4" s="1"/>
  <c r="AG451" i="4" s="1"/>
  <c r="C451" i="7"/>
  <c r="K453" i="4"/>
  <c r="I452" i="4"/>
  <c r="D447" i="7"/>
  <c r="W447" i="7" s="1"/>
  <c r="Y449" i="4"/>
  <c r="S448" i="4"/>
  <c r="G449" i="7" l="1"/>
  <c r="AE450" i="4"/>
  <c r="AJ451" i="4" s="1"/>
  <c r="AI451" i="4" s="1"/>
  <c r="N447" i="7"/>
  <c r="S447" i="7" s="1"/>
  <c r="L457" i="4"/>
  <c r="J453" i="4"/>
  <c r="E447" i="7"/>
  <c r="V449" i="4"/>
  <c r="O449" i="4"/>
  <c r="B451" i="7"/>
  <c r="N453" i="4"/>
  <c r="D453" i="4"/>
  <c r="AF451" i="4"/>
  <c r="AH455" i="4"/>
  <c r="X449" i="4"/>
  <c r="AL453" i="4" l="1"/>
  <c r="H452" i="7" s="1"/>
  <c r="Z451" i="4"/>
  <c r="AA451" i="4" s="1"/>
  <c r="AC451" i="4" s="1"/>
  <c r="AD451" i="4" s="1"/>
  <c r="AK454" i="4"/>
  <c r="F449" i="7"/>
  <c r="O449" i="7" s="1"/>
  <c r="B458" i="4"/>
  <c r="J457" i="7" s="1"/>
  <c r="L451" i="7"/>
  <c r="K451" i="7"/>
  <c r="M447" i="7"/>
  <c r="R447" i="7" s="1"/>
  <c r="V448" i="7" s="1"/>
  <c r="A446" i="7"/>
  <c r="E453" i="4"/>
  <c r="W453" i="4"/>
  <c r="U449" i="4"/>
  <c r="M453" i="4"/>
  <c r="P449" i="4"/>
  <c r="Q451" i="7" l="1"/>
  <c r="U452" i="7" s="1"/>
  <c r="G453" i="4"/>
  <c r="I453" i="4" s="1"/>
  <c r="B452" i="7" s="1"/>
  <c r="G450" i="7"/>
  <c r="AG452" i="4"/>
  <c r="R449" i="4"/>
  <c r="S449" i="4" s="1"/>
  <c r="AE451" i="4"/>
  <c r="Z452" i="4" s="1"/>
  <c r="L452" i="7" l="1"/>
  <c r="H453" i="4"/>
  <c r="D454" i="4" s="1"/>
  <c r="N454" i="4"/>
  <c r="M454" i="4" s="1"/>
  <c r="T449" i="4"/>
  <c r="Y450" i="4" s="1"/>
  <c r="AF452" i="4"/>
  <c r="AH456" i="4"/>
  <c r="F450" i="7"/>
  <c r="O450" i="7" s="1"/>
  <c r="AJ452" i="4"/>
  <c r="AL454" i="4" s="1"/>
  <c r="E448" i="7"/>
  <c r="V450" i="4"/>
  <c r="B459" i="4" l="1"/>
  <c r="J458" i="7" s="1"/>
  <c r="C452" i="7"/>
  <c r="K452" i="7" s="1"/>
  <c r="K454" i="4"/>
  <c r="L458" i="4" s="1"/>
  <c r="D448" i="7"/>
  <c r="W448" i="7" s="1"/>
  <c r="O450" i="4"/>
  <c r="P450" i="4" s="1"/>
  <c r="W454" i="4"/>
  <c r="U450" i="4"/>
  <c r="E454" i="4"/>
  <c r="AI452" i="4"/>
  <c r="H453" i="7"/>
  <c r="AK455" i="4"/>
  <c r="X450" i="4"/>
  <c r="AA452" i="4"/>
  <c r="Q452" i="7" l="1"/>
  <c r="U453" i="7" s="1"/>
  <c r="J454" i="4"/>
  <c r="G454" i="4" s="1"/>
  <c r="H454" i="4" s="1"/>
  <c r="N448" i="7"/>
  <c r="S448" i="7" s="1"/>
  <c r="M448" i="7"/>
  <c r="R448" i="7" s="1"/>
  <c r="V449" i="7" s="1"/>
  <c r="A447" i="7"/>
  <c r="AC452" i="4"/>
  <c r="AD452" i="4" s="1"/>
  <c r="R450" i="4"/>
  <c r="S450" i="4" s="1"/>
  <c r="I454" i="4" l="1"/>
  <c r="B453" i="7" s="1"/>
  <c r="E449" i="7"/>
  <c r="V451" i="4"/>
  <c r="T450" i="4"/>
  <c r="G451" i="7"/>
  <c r="AG453" i="4"/>
  <c r="C453" i="7"/>
  <c r="K455" i="4"/>
  <c r="AE452" i="4"/>
  <c r="L453" i="7" l="1"/>
  <c r="K453" i="7"/>
  <c r="D455" i="4"/>
  <c r="N455" i="4"/>
  <c r="M455" i="4" s="1"/>
  <c r="Z453" i="4"/>
  <c r="F451" i="7"/>
  <c r="O451" i="7" s="1"/>
  <c r="AJ453" i="4"/>
  <c r="AL455" i="4" s="1"/>
  <c r="W455" i="4"/>
  <c r="U451" i="4"/>
  <c r="L459" i="4"/>
  <c r="J455" i="4"/>
  <c r="AH457" i="4"/>
  <c r="AF453" i="4"/>
  <c r="D449" i="7"/>
  <c r="Y451" i="4"/>
  <c r="O451" i="4"/>
  <c r="M449" i="7" l="1"/>
  <c r="R449" i="7" s="1"/>
  <c r="V450" i="7" s="1"/>
  <c r="W449" i="7"/>
  <c r="B460" i="4"/>
  <c r="J459" i="7" s="1"/>
  <c r="Q453" i="7"/>
  <c r="U454" i="7" s="1"/>
  <c r="E455" i="4"/>
  <c r="G455" i="4" s="1"/>
  <c r="I455" i="4" s="1"/>
  <c r="A448" i="7"/>
  <c r="N449" i="7"/>
  <c r="S449" i="7" s="1"/>
  <c r="P451" i="4"/>
  <c r="H454" i="7"/>
  <c r="AI453" i="4"/>
  <c r="AK456" i="4"/>
  <c r="X451" i="4"/>
  <c r="AA453" i="4"/>
  <c r="R451" i="4" l="1"/>
  <c r="T451" i="4" s="1"/>
  <c r="D450" i="7" s="1"/>
  <c r="W450" i="7" s="1"/>
  <c r="H455" i="4"/>
  <c r="C454" i="7" s="1"/>
  <c r="AC453" i="4"/>
  <c r="AD453" i="4" s="1"/>
  <c r="B454" i="7"/>
  <c r="N456" i="4"/>
  <c r="D456" i="4" l="1"/>
  <c r="E456" i="4" s="1"/>
  <c r="L454" i="7"/>
  <c r="K454" i="7"/>
  <c r="N450" i="7"/>
  <c r="S450" i="7" s="1"/>
  <c r="S451" i="4"/>
  <c r="V452" i="4" s="1"/>
  <c r="Y452" i="4"/>
  <c r="X452" i="4" s="1"/>
  <c r="K456" i="4"/>
  <c r="L460" i="4" s="1"/>
  <c r="G452" i="7"/>
  <c r="AG454" i="4"/>
  <c r="AE453" i="4"/>
  <c r="Z454" i="4" s="1"/>
  <c r="M456" i="4"/>
  <c r="B461" i="4" l="1"/>
  <c r="J460" i="7" s="1"/>
  <c r="Q454" i="7"/>
  <c r="U455" i="7" s="1"/>
  <c r="E450" i="7"/>
  <c r="A449" i="7" s="1"/>
  <c r="O452" i="4"/>
  <c r="P452" i="4" s="1"/>
  <c r="AA454" i="4"/>
  <c r="J456" i="4"/>
  <c r="G456" i="4" s="1"/>
  <c r="I456" i="4" s="1"/>
  <c r="F452" i="7"/>
  <c r="O452" i="7" s="1"/>
  <c r="AJ454" i="4"/>
  <c r="AL456" i="4" s="1"/>
  <c r="AF454" i="4"/>
  <c r="AH458" i="4"/>
  <c r="W456" i="4"/>
  <c r="U452" i="4"/>
  <c r="M450" i="7" l="1"/>
  <c r="R450" i="7" s="1"/>
  <c r="V451" i="7" s="1"/>
  <c r="H456" i="4"/>
  <c r="C455" i="7" s="1"/>
  <c r="R452" i="4"/>
  <c r="T452" i="4" s="1"/>
  <c r="D451" i="7" s="1"/>
  <c r="B455" i="7"/>
  <c r="N457" i="4"/>
  <c r="AK457" i="4"/>
  <c r="AI454" i="4"/>
  <c r="AC454" i="4" s="1"/>
  <c r="H455" i="7"/>
  <c r="W451" i="7" l="1"/>
  <c r="L455" i="7"/>
  <c r="K455" i="7"/>
  <c r="N451" i="7"/>
  <c r="S451" i="7" s="1"/>
  <c r="D457" i="4"/>
  <c r="K457" i="4"/>
  <c r="L461" i="4" s="1"/>
  <c r="Y453" i="4"/>
  <c r="X453" i="4" s="1"/>
  <c r="S452" i="4"/>
  <c r="V453" i="4" s="1"/>
  <c r="AD454" i="4"/>
  <c r="AE454" i="4"/>
  <c r="M457" i="4"/>
  <c r="B462" i="4" l="1"/>
  <c r="J461" i="7" s="1"/>
  <c r="Q455" i="7"/>
  <c r="U456" i="7" s="1"/>
  <c r="E457" i="4"/>
  <c r="J457" i="4"/>
  <c r="E451" i="7"/>
  <c r="O453" i="4"/>
  <c r="P453" i="4" s="1"/>
  <c r="W457" i="4"/>
  <c r="U453" i="4"/>
  <c r="Z455" i="4"/>
  <c r="F453" i="7"/>
  <c r="AJ455" i="4"/>
  <c r="AL457" i="4" s="1"/>
  <c r="G453" i="7"/>
  <c r="AG455" i="4"/>
  <c r="G457" i="4" l="1"/>
  <c r="I457" i="4" s="1"/>
  <c r="B456" i="7" s="1"/>
  <c r="L456" i="7" s="1"/>
  <c r="O453" i="7"/>
  <c r="M451" i="7"/>
  <c r="R451" i="7" s="1"/>
  <c r="V452" i="7" s="1"/>
  <c r="A450" i="7"/>
  <c r="AA455" i="4"/>
  <c r="AH459" i="4"/>
  <c r="AF455" i="4"/>
  <c r="R453" i="4"/>
  <c r="S453" i="4" s="1"/>
  <c r="AI455" i="4"/>
  <c r="H456" i="7"/>
  <c r="AK458" i="4"/>
  <c r="N458" i="4" l="1"/>
  <c r="M458" i="4" s="1"/>
  <c r="H457" i="4"/>
  <c r="C456" i="7" s="1"/>
  <c r="K456" i="7" s="1"/>
  <c r="Q456" i="7" s="1"/>
  <c r="U457" i="7" s="1"/>
  <c r="AC455" i="4"/>
  <c r="AD455" i="4" s="1"/>
  <c r="E452" i="7"/>
  <c r="V454" i="4"/>
  <c r="T453" i="4"/>
  <c r="D458" i="4" l="1"/>
  <c r="E458" i="4" s="1"/>
  <c r="K458" i="4"/>
  <c r="J458" i="4" s="1"/>
  <c r="AE455" i="4"/>
  <c r="Z456" i="4" s="1"/>
  <c r="G454" i="7"/>
  <c r="AG456" i="4"/>
  <c r="D452" i="7"/>
  <c r="W452" i="7" s="1"/>
  <c r="Y454" i="4"/>
  <c r="W458" i="4"/>
  <c r="U454" i="4"/>
  <c r="O454" i="4"/>
  <c r="B463" i="4" l="1"/>
  <c r="J462" i="7" s="1"/>
  <c r="L462" i="4"/>
  <c r="G458" i="4"/>
  <c r="H458" i="4" s="1"/>
  <c r="K459" i="4" s="1"/>
  <c r="L463" i="4" s="1"/>
  <c r="N452" i="7"/>
  <c r="S452" i="7" s="1"/>
  <c r="M452" i="7"/>
  <c r="R452" i="7" s="1"/>
  <c r="V453" i="7" s="1"/>
  <c r="AJ456" i="4"/>
  <c r="F454" i="7"/>
  <c r="O454" i="7" s="1"/>
  <c r="P454" i="4"/>
  <c r="A451" i="7"/>
  <c r="X454" i="4"/>
  <c r="AA456" i="4"/>
  <c r="AF456" i="4"/>
  <c r="AH460" i="4"/>
  <c r="AK459" i="4" l="1"/>
  <c r="AL458" i="4"/>
  <c r="H457" i="7" s="1"/>
  <c r="C457" i="7"/>
  <c r="I458" i="4"/>
  <c r="N459" i="4" s="1"/>
  <c r="M459" i="4" s="1"/>
  <c r="AI456" i="4"/>
  <c r="AC456" i="4" s="1"/>
  <c r="AD456" i="4" s="1"/>
  <c r="J459" i="4"/>
  <c r="R454" i="4"/>
  <c r="S454" i="4" s="1"/>
  <c r="D459" i="4" l="1"/>
  <c r="E459" i="4" s="1"/>
  <c r="G459" i="4" s="1"/>
  <c r="B457" i="7"/>
  <c r="L457" i="7" s="1"/>
  <c r="T454" i="4"/>
  <c r="O455" i="4" s="1"/>
  <c r="AE456" i="4"/>
  <c r="AJ457" i="4" s="1"/>
  <c r="AL459" i="4" s="1"/>
  <c r="G455" i="7"/>
  <c r="AG457" i="4"/>
  <c r="E453" i="7"/>
  <c r="V455" i="4"/>
  <c r="B464" i="4" l="1"/>
  <c r="J463" i="7" s="1"/>
  <c r="K457" i="7"/>
  <c r="Q457" i="7" s="1"/>
  <c r="U458" i="7" s="1"/>
  <c r="Y455" i="4"/>
  <c r="X455" i="4" s="1"/>
  <c r="F455" i="7"/>
  <c r="O455" i="7" s="1"/>
  <c r="Z457" i="4"/>
  <c r="D453" i="7"/>
  <c r="I459" i="4"/>
  <c r="H459" i="4"/>
  <c r="W459" i="4"/>
  <c r="U455" i="4"/>
  <c r="P455" i="4"/>
  <c r="AH461" i="4"/>
  <c r="AF457" i="4"/>
  <c r="AK460" i="4"/>
  <c r="AI457" i="4"/>
  <c r="H458" i="7"/>
  <c r="M453" i="7" l="1"/>
  <c r="R453" i="7" s="1"/>
  <c r="V454" i="7" s="1"/>
  <c r="W453" i="7"/>
  <c r="AA457" i="4"/>
  <c r="AC457" i="4" s="1"/>
  <c r="AD457" i="4" s="1"/>
  <c r="A452" i="7"/>
  <c r="N453" i="7"/>
  <c r="S453" i="7" s="1"/>
  <c r="R455" i="4"/>
  <c r="S455" i="4" s="1"/>
  <c r="D460" i="4"/>
  <c r="C458" i="7"/>
  <c r="K460" i="4"/>
  <c r="B458" i="7"/>
  <c r="N460" i="4"/>
  <c r="B465" i="4" l="1"/>
  <c r="J464" i="7" s="1"/>
  <c r="L458" i="7"/>
  <c r="K458" i="7"/>
  <c r="E460" i="4"/>
  <c r="E454" i="7"/>
  <c r="V456" i="4"/>
  <c r="M460" i="4"/>
  <c r="L464" i="4"/>
  <c r="J460" i="4"/>
  <c r="G456" i="7"/>
  <c r="AG458" i="4"/>
  <c r="T455" i="4"/>
  <c r="O456" i="4" s="1"/>
  <c r="AE457" i="4"/>
  <c r="Z458" i="4" s="1"/>
  <c r="Q458" i="7" l="1"/>
  <c r="U459" i="7" s="1"/>
  <c r="G460" i="4"/>
  <c r="H460" i="4" s="1"/>
  <c r="F456" i="7"/>
  <c r="O456" i="7" s="1"/>
  <c r="AJ458" i="4"/>
  <c r="AL460" i="4" s="1"/>
  <c r="P456" i="4"/>
  <c r="D454" i="7"/>
  <c r="Y456" i="4"/>
  <c r="W460" i="4"/>
  <c r="U456" i="4"/>
  <c r="AH462" i="4"/>
  <c r="AF458" i="4"/>
  <c r="I460" i="4" l="1"/>
  <c r="N461" i="4" s="1"/>
  <c r="A453" i="7"/>
  <c r="W454" i="7"/>
  <c r="N454" i="7"/>
  <c r="S454" i="7" s="1"/>
  <c r="M454" i="7"/>
  <c r="R454" i="7" s="1"/>
  <c r="V455" i="7" s="1"/>
  <c r="X456" i="4"/>
  <c r="AA458" i="4"/>
  <c r="K461" i="4"/>
  <c r="C459" i="7"/>
  <c r="AK461" i="4"/>
  <c r="AI458" i="4"/>
  <c r="H459" i="7"/>
  <c r="B459" i="7" l="1"/>
  <c r="L459" i="7" s="1"/>
  <c r="D461" i="4"/>
  <c r="B466" i="4" s="1"/>
  <c r="J465" i="7" s="1"/>
  <c r="R456" i="4"/>
  <c r="S456" i="4" s="1"/>
  <c r="E455" i="7" s="1"/>
  <c r="M461" i="4"/>
  <c r="L465" i="4"/>
  <c r="J461" i="4"/>
  <c r="AC458" i="4"/>
  <c r="AE458" i="4" s="1"/>
  <c r="E461" i="4" l="1"/>
  <c r="G461" i="4" s="1"/>
  <c r="H461" i="4" s="1"/>
  <c r="K459" i="7"/>
  <c r="Q459" i="7" s="1"/>
  <c r="U460" i="7" s="1"/>
  <c r="V457" i="4"/>
  <c r="U457" i="4" s="1"/>
  <c r="T456" i="4"/>
  <c r="O457" i="4" s="1"/>
  <c r="P457" i="4" s="1"/>
  <c r="F457" i="7"/>
  <c r="AJ459" i="4"/>
  <c r="AL461" i="4" s="1"/>
  <c r="W461" i="4"/>
  <c r="AD458" i="4"/>
  <c r="D455" i="7" l="1"/>
  <c r="W455" i="7" s="1"/>
  <c r="Y457" i="4"/>
  <c r="X457" i="4" s="1"/>
  <c r="I461" i="4"/>
  <c r="D462" i="4" s="1"/>
  <c r="K462" i="4"/>
  <c r="C460" i="7"/>
  <c r="AK462" i="4"/>
  <c r="H460" i="7"/>
  <c r="AI459" i="4"/>
  <c r="G457" i="7"/>
  <c r="O457" i="7" s="1"/>
  <c r="AG459" i="4"/>
  <c r="Z459" i="4"/>
  <c r="A454" i="7" l="1"/>
  <c r="B467" i="4"/>
  <c r="J466" i="7" s="1"/>
  <c r="N455" i="7"/>
  <c r="S455" i="7" s="1"/>
  <c r="M455" i="7"/>
  <c r="R455" i="7" s="1"/>
  <c r="V456" i="7" s="1"/>
  <c r="N462" i="4"/>
  <c r="M462" i="4" s="1"/>
  <c r="B460" i="7"/>
  <c r="AF459" i="4"/>
  <c r="AH463" i="4"/>
  <c r="R457" i="4"/>
  <c r="E462" i="4"/>
  <c r="AA459" i="4"/>
  <c r="J462" i="4"/>
  <c r="L466" i="4"/>
  <c r="L460" i="7" l="1"/>
  <c r="K460" i="7"/>
  <c r="T457" i="4"/>
  <c r="S457" i="4"/>
  <c r="G462" i="4"/>
  <c r="I462" i="4" s="1"/>
  <c r="AC459" i="4"/>
  <c r="AE459" i="4" s="1"/>
  <c r="Q460" i="7" l="1"/>
  <c r="U461" i="7" s="1"/>
  <c r="D456" i="7"/>
  <c r="W456" i="7" s="1"/>
  <c r="Y458" i="4"/>
  <c r="B461" i="7"/>
  <c r="N463" i="4"/>
  <c r="H462" i="4"/>
  <c r="F458" i="7"/>
  <c r="AJ460" i="4"/>
  <c r="AL462" i="4" s="1"/>
  <c r="E456" i="7"/>
  <c r="V458" i="4"/>
  <c r="O458" i="4"/>
  <c r="AD459" i="4"/>
  <c r="L461" i="7" l="1"/>
  <c r="N456" i="7"/>
  <c r="S456" i="7" s="1"/>
  <c r="M456" i="7"/>
  <c r="R456" i="7" s="1"/>
  <c r="V457" i="7" s="1"/>
  <c r="H461" i="7"/>
  <c r="AK463" i="4"/>
  <c r="AI460" i="4"/>
  <c r="M463" i="4"/>
  <c r="W462" i="4"/>
  <c r="U458" i="4"/>
  <c r="P458" i="4"/>
  <c r="X458" i="4"/>
  <c r="G458" i="7"/>
  <c r="O458" i="7" s="1"/>
  <c r="Z460" i="4"/>
  <c r="AA460" i="4" s="1"/>
  <c r="AG460" i="4"/>
  <c r="C461" i="7"/>
  <c r="K463" i="4"/>
  <c r="D463" i="4"/>
  <c r="A455" i="7"/>
  <c r="B468" i="4" l="1"/>
  <c r="J467" i="7" s="1"/>
  <c r="K461" i="7"/>
  <c r="E463" i="4"/>
  <c r="AF460" i="4"/>
  <c r="AC460" i="4" s="1"/>
  <c r="AD460" i="4" s="1"/>
  <c r="AH464" i="4"/>
  <c r="R458" i="4"/>
  <c r="S458" i="4" s="1"/>
  <c r="L467" i="4"/>
  <c r="J463" i="4"/>
  <c r="Q461" i="7" l="1"/>
  <c r="U462" i="7" s="1"/>
  <c r="G463" i="4"/>
  <c r="I463" i="4" s="1"/>
  <c r="B462" i="7" s="1"/>
  <c r="AE460" i="4"/>
  <c r="F459" i="7" s="1"/>
  <c r="T458" i="4"/>
  <c r="Y459" i="4" s="1"/>
  <c r="G459" i="7"/>
  <c r="E457" i="7"/>
  <c r="V459" i="4"/>
  <c r="AG461" i="4"/>
  <c r="H463" i="4" l="1"/>
  <c r="K464" i="4" s="1"/>
  <c r="N464" i="4"/>
  <c r="L462" i="7"/>
  <c r="O459" i="7"/>
  <c r="D457" i="7"/>
  <c r="AJ461" i="4"/>
  <c r="Z461" i="4"/>
  <c r="AA461" i="4" s="1"/>
  <c r="O459" i="4"/>
  <c r="AF461" i="4"/>
  <c r="AH465" i="4"/>
  <c r="X459" i="4"/>
  <c r="W463" i="4"/>
  <c r="U459" i="4"/>
  <c r="A456" i="7" l="1"/>
  <c r="W457" i="7"/>
  <c r="AI461" i="4"/>
  <c r="AC461" i="4" s="1"/>
  <c r="AE461" i="4" s="1"/>
  <c r="AL463" i="4"/>
  <c r="H462" i="7" s="1"/>
  <c r="D464" i="4"/>
  <c r="B469" i="4" s="1"/>
  <c r="J468" i="7" s="1"/>
  <c r="C462" i="7"/>
  <c r="K462" i="7" s="1"/>
  <c r="Q462" i="7" s="1"/>
  <c r="U463" i="7" s="1"/>
  <c r="M464" i="4"/>
  <c r="N457" i="7"/>
  <c r="S457" i="7" s="1"/>
  <c r="M457" i="7"/>
  <c r="R457" i="7" s="1"/>
  <c r="V458" i="7" s="1"/>
  <c r="AK464" i="4"/>
  <c r="P459" i="4"/>
  <c r="R459" i="4" s="1"/>
  <c r="T459" i="4" s="1"/>
  <c r="L468" i="4"/>
  <c r="J464" i="4"/>
  <c r="E464" i="4" l="1"/>
  <c r="G464" i="4" s="1"/>
  <c r="I464" i="4" s="1"/>
  <c r="N465" i="4" s="1"/>
  <c r="S459" i="4"/>
  <c r="V460" i="4" s="1"/>
  <c r="D458" i="7"/>
  <c r="W458" i="7" s="1"/>
  <c r="Y460" i="4"/>
  <c r="X460" i="4" s="1"/>
  <c r="AJ462" i="4"/>
  <c r="AL464" i="4" s="1"/>
  <c r="F460" i="7"/>
  <c r="AD461" i="4"/>
  <c r="H464" i="4" l="1"/>
  <c r="K465" i="4" s="1"/>
  <c r="B463" i="7"/>
  <c r="L463" i="7" s="1"/>
  <c r="N458" i="7"/>
  <c r="S458" i="7" s="1"/>
  <c r="O460" i="4"/>
  <c r="P460" i="4" s="1"/>
  <c r="E458" i="7"/>
  <c r="M458" i="7" s="1"/>
  <c r="W464" i="4"/>
  <c r="U460" i="4"/>
  <c r="AG462" i="4"/>
  <c r="G460" i="7"/>
  <c r="O460" i="7" s="1"/>
  <c r="Z462" i="4"/>
  <c r="AI462" i="4"/>
  <c r="H463" i="7"/>
  <c r="AK465" i="4"/>
  <c r="C463" i="7" l="1"/>
  <c r="K463" i="7" s="1"/>
  <c r="D465" i="4"/>
  <c r="B470" i="4" s="1"/>
  <c r="J469" i="7" s="1"/>
  <c r="M465" i="4"/>
  <c r="R458" i="7"/>
  <c r="V459" i="7" s="1"/>
  <c r="A457" i="7"/>
  <c r="R460" i="4"/>
  <c r="S460" i="4" s="1"/>
  <c r="V461" i="4" s="1"/>
  <c r="U461" i="4" s="1"/>
  <c r="AA462" i="4"/>
  <c r="AF462" i="4"/>
  <c r="AH466" i="4"/>
  <c r="L469" i="4"/>
  <c r="J465" i="4"/>
  <c r="E465" i="4" l="1"/>
  <c r="G465" i="4" s="1"/>
  <c r="H465" i="4" s="1"/>
  <c r="C464" i="7" s="1"/>
  <c r="Q463" i="7"/>
  <c r="U464" i="7" s="1"/>
  <c r="T460" i="4"/>
  <c r="O461" i="4" s="1"/>
  <c r="E459" i="7"/>
  <c r="W465" i="4"/>
  <c r="AC462" i="4"/>
  <c r="AE462" i="4" s="1"/>
  <c r="I465" i="4" l="1"/>
  <c r="D466" i="4" s="1"/>
  <c r="E466" i="4" s="1"/>
  <c r="K466" i="4"/>
  <c r="L470" i="4" s="1"/>
  <c r="Y461" i="4"/>
  <c r="X461" i="4" s="1"/>
  <c r="D459" i="7"/>
  <c r="W459" i="7" s="1"/>
  <c r="AD462" i="4"/>
  <c r="G461" i="7" s="1"/>
  <c r="F461" i="7"/>
  <c r="AJ463" i="4"/>
  <c r="AL465" i="4" s="1"/>
  <c r="P461" i="4"/>
  <c r="J466" i="4" l="1"/>
  <c r="B471" i="4"/>
  <c r="J470" i="7" s="1"/>
  <c r="N466" i="4"/>
  <c r="B464" i="7"/>
  <c r="L464" i="7" s="1"/>
  <c r="O461" i="7"/>
  <c r="N459" i="7"/>
  <c r="S459" i="7" s="1"/>
  <c r="M459" i="7"/>
  <c r="R459" i="7" s="1"/>
  <c r="V460" i="7" s="1"/>
  <c r="A458" i="7"/>
  <c r="AG463" i="4"/>
  <c r="AF463" i="4" s="1"/>
  <c r="Z463" i="4"/>
  <c r="AA463" i="4" s="1"/>
  <c r="M466" i="4"/>
  <c r="H464" i="7"/>
  <c r="AI463" i="4"/>
  <c r="AK466" i="4"/>
  <c r="R461" i="4"/>
  <c r="S461" i="4" s="1"/>
  <c r="K464" i="7" l="1"/>
  <c r="Q464" i="7" s="1"/>
  <c r="U465" i="7" s="1"/>
  <c r="AH467" i="4"/>
  <c r="AC463" i="4"/>
  <c r="AE463" i="4" s="1"/>
  <c r="F462" i="7" s="1"/>
  <c r="T461" i="4"/>
  <c r="O462" i="4" s="1"/>
  <c r="E460" i="7"/>
  <c r="V462" i="4"/>
  <c r="G466" i="4"/>
  <c r="D460" i="7" l="1"/>
  <c r="AJ464" i="4"/>
  <c r="AD463" i="4"/>
  <c r="AG464" i="4" s="1"/>
  <c r="Y462" i="4"/>
  <c r="X462" i="4" s="1"/>
  <c r="P462" i="4"/>
  <c r="W466" i="4"/>
  <c r="U462" i="4"/>
  <c r="I466" i="4"/>
  <c r="H466" i="4"/>
  <c r="N460" i="7" l="1"/>
  <c r="S460" i="7" s="1"/>
  <c r="W460" i="7"/>
  <c r="AL466" i="4"/>
  <c r="H465" i="7" s="1"/>
  <c r="G462" i="7"/>
  <c r="O462" i="7" s="1"/>
  <c r="M460" i="7"/>
  <c r="R460" i="7" s="1"/>
  <c r="V461" i="7" s="1"/>
  <c r="A459" i="7"/>
  <c r="AI464" i="4"/>
  <c r="AK467" i="4"/>
  <c r="Z464" i="4"/>
  <c r="AA464" i="4" s="1"/>
  <c r="C465" i="7"/>
  <c r="K467" i="4"/>
  <c r="D467" i="4"/>
  <c r="R462" i="4"/>
  <c r="S462" i="4" s="1"/>
  <c r="B465" i="7"/>
  <c r="N467" i="4"/>
  <c r="AH468" i="4"/>
  <c r="AF464" i="4"/>
  <c r="B472" i="4" l="1"/>
  <c r="J471" i="7" s="1"/>
  <c r="AC464" i="4"/>
  <c r="AD464" i="4" s="1"/>
  <c r="AG465" i="4" s="1"/>
  <c r="AH469" i="4" s="1"/>
  <c r="L465" i="7"/>
  <c r="K465" i="7"/>
  <c r="T462" i="4"/>
  <c r="D461" i="7" s="1"/>
  <c r="W461" i="7" s="1"/>
  <c r="M467" i="4"/>
  <c r="E467" i="4"/>
  <c r="J467" i="4"/>
  <c r="L471" i="4"/>
  <c r="E461" i="7"/>
  <c r="V463" i="4"/>
  <c r="AF465" i="4" l="1"/>
  <c r="AE464" i="4"/>
  <c r="Z465" i="4" s="1"/>
  <c r="Q465" i="7"/>
  <c r="U466" i="7" s="1"/>
  <c r="G463" i="7"/>
  <c r="N461" i="7"/>
  <c r="S461" i="7" s="1"/>
  <c r="M461" i="7"/>
  <c r="R461" i="7" s="1"/>
  <c r="V462" i="7" s="1"/>
  <c r="O463" i="4"/>
  <c r="P463" i="4" s="1"/>
  <c r="Y463" i="4"/>
  <c r="A460" i="7"/>
  <c r="W467" i="4"/>
  <c r="U463" i="4"/>
  <c r="G467" i="4"/>
  <c r="H467" i="4" s="1"/>
  <c r="AJ465" i="4" l="1"/>
  <c r="AL467" i="4" s="1"/>
  <c r="F463" i="7"/>
  <c r="O463" i="7" s="1"/>
  <c r="AA465" i="4"/>
  <c r="X463" i="4"/>
  <c r="I467" i="4"/>
  <c r="B466" i="7" s="1"/>
  <c r="C466" i="7"/>
  <c r="K468" i="4"/>
  <c r="H466" i="7" l="1"/>
  <c r="AK468" i="4"/>
  <c r="AI465" i="4"/>
  <c r="AC465" i="4" s="1"/>
  <c r="L466" i="7"/>
  <c r="K466" i="7"/>
  <c r="D468" i="4"/>
  <c r="R463" i="4"/>
  <c r="T463" i="4" s="1"/>
  <c r="D462" i="7" s="1"/>
  <c r="W462" i="7" s="1"/>
  <c r="N468" i="4"/>
  <c r="M468" i="4" s="1"/>
  <c r="L472" i="4"/>
  <c r="J468" i="4"/>
  <c r="AE465" i="4" l="1"/>
  <c r="AD465" i="4"/>
  <c r="G464" i="7" s="1"/>
  <c r="B473" i="4"/>
  <c r="J472" i="7" s="1"/>
  <c r="Q466" i="7"/>
  <c r="U467" i="7" s="1"/>
  <c r="E468" i="4"/>
  <c r="G468" i="4" s="1"/>
  <c r="I468" i="4" s="1"/>
  <c r="B467" i="7" s="1"/>
  <c r="Y464" i="4"/>
  <c r="X464" i="4" s="1"/>
  <c r="S463" i="4"/>
  <c r="O464" i="4" s="1"/>
  <c r="P464" i="4" s="1"/>
  <c r="N462" i="7"/>
  <c r="S462" i="7" s="1"/>
  <c r="AG466" i="4" l="1"/>
  <c r="AH470" i="4" s="1"/>
  <c r="Z466" i="4"/>
  <c r="AA466" i="4" s="1"/>
  <c r="F464" i="7"/>
  <c r="O464" i="7" s="1"/>
  <c r="AJ466" i="4"/>
  <c r="AL468" i="4" s="1"/>
  <c r="L467" i="7"/>
  <c r="V464" i="4"/>
  <c r="U464" i="4" s="1"/>
  <c r="R464" i="4" s="1"/>
  <c r="S464" i="4" s="1"/>
  <c r="E462" i="7"/>
  <c r="N469" i="4"/>
  <c r="M469" i="4" s="1"/>
  <c r="H468" i="4"/>
  <c r="C467" i="7" s="1"/>
  <c r="K467" i="7" s="1"/>
  <c r="Q467" i="7" s="1"/>
  <c r="U468" i="7" s="1"/>
  <c r="AF466" i="4" l="1"/>
  <c r="AK469" i="4"/>
  <c r="H467" i="7"/>
  <c r="AI466" i="4"/>
  <c r="M462" i="7"/>
  <c r="R462" i="7" s="1"/>
  <c r="V463" i="7" s="1"/>
  <c r="W468" i="4"/>
  <c r="K469" i="4"/>
  <c r="J469" i="4" s="1"/>
  <c r="A461" i="7"/>
  <c r="D469" i="4"/>
  <c r="T464" i="4"/>
  <c r="D463" i="7" s="1"/>
  <c r="E463" i="7"/>
  <c r="V465" i="4"/>
  <c r="L473" i="4" l="1"/>
  <c r="AC466" i="4"/>
  <c r="AD466" i="4" s="1"/>
  <c r="G465" i="7" s="1"/>
  <c r="W463" i="7"/>
  <c r="B474" i="4"/>
  <c r="J473" i="7" s="1"/>
  <c r="E469" i="4"/>
  <c r="G469" i="4" s="1"/>
  <c r="H469" i="4" s="1"/>
  <c r="N463" i="7"/>
  <c r="S463" i="7" s="1"/>
  <c r="M463" i="7"/>
  <c r="R463" i="7" s="1"/>
  <c r="V464" i="7" s="1"/>
  <c r="Y465" i="4"/>
  <c r="X465" i="4" s="1"/>
  <c r="O465" i="4"/>
  <c r="P465" i="4" s="1"/>
  <c r="W469" i="4"/>
  <c r="U465" i="4"/>
  <c r="A462" i="7"/>
  <c r="AE466" i="4" l="1"/>
  <c r="F465" i="7" s="1"/>
  <c r="O465" i="7" s="1"/>
  <c r="AG467" i="4"/>
  <c r="AH471" i="4" s="1"/>
  <c r="C468" i="7"/>
  <c r="K470" i="4"/>
  <c r="I469" i="4"/>
  <c r="R465" i="4"/>
  <c r="T465" i="4" s="1"/>
  <c r="AJ467" i="4" l="1"/>
  <c r="AK470" i="4" s="1"/>
  <c r="Z467" i="4"/>
  <c r="AA467" i="4" s="1"/>
  <c r="AF467" i="4"/>
  <c r="D464" i="7"/>
  <c r="W464" i="7" s="1"/>
  <c r="Y466" i="4"/>
  <c r="S465" i="4"/>
  <c r="B468" i="7"/>
  <c r="N470" i="4"/>
  <c r="D470" i="4"/>
  <c r="J470" i="4"/>
  <c r="L474" i="4"/>
  <c r="AL469" i="4" l="1"/>
  <c r="H468" i="7" s="1"/>
  <c r="AI467" i="4"/>
  <c r="AC467" i="4" s="1"/>
  <c r="AD467" i="4" s="1"/>
  <c r="B475" i="4"/>
  <c r="J474" i="7" s="1"/>
  <c r="N464" i="7"/>
  <c r="S464" i="7" s="1"/>
  <c r="L468" i="7"/>
  <c r="K468" i="7"/>
  <c r="E470" i="4"/>
  <c r="E464" i="7"/>
  <c r="V466" i="4"/>
  <c r="O466" i="4"/>
  <c r="M470" i="4"/>
  <c r="X466" i="4"/>
  <c r="AE467" i="4" l="1"/>
  <c r="F466" i="7" s="1"/>
  <c r="Q468" i="7"/>
  <c r="U469" i="7" s="1"/>
  <c r="M464" i="7"/>
  <c r="R464" i="7" s="1"/>
  <c r="V465" i="7" s="1"/>
  <c r="A463" i="7"/>
  <c r="W470" i="4"/>
  <c r="U466" i="4"/>
  <c r="P466" i="4"/>
  <c r="G470" i="4"/>
  <c r="H470" i="4" s="1"/>
  <c r="G466" i="7"/>
  <c r="AG468" i="4"/>
  <c r="Z468" i="4" l="1"/>
  <c r="AA468" i="4" s="1"/>
  <c r="AJ468" i="4"/>
  <c r="AL470" i="4" s="1"/>
  <c r="H469" i="7" s="1"/>
  <c r="O466" i="7"/>
  <c r="I470" i="4"/>
  <c r="B469" i="7" s="1"/>
  <c r="AF468" i="4"/>
  <c r="AH472" i="4"/>
  <c r="R466" i="4"/>
  <c r="T466" i="4" s="1"/>
  <c r="C469" i="7"/>
  <c r="K471" i="4"/>
  <c r="AI468" i="4" l="1"/>
  <c r="AC468" i="4" s="1"/>
  <c r="AE468" i="4" s="1"/>
  <c r="AK471" i="4"/>
  <c r="L469" i="7"/>
  <c r="K469" i="7"/>
  <c r="D471" i="4"/>
  <c r="N471" i="4"/>
  <c r="M471" i="4" s="1"/>
  <c r="L475" i="4"/>
  <c r="J471" i="4"/>
  <c r="S466" i="4"/>
  <c r="D465" i="7"/>
  <c r="W465" i="7" s="1"/>
  <c r="Y467" i="4"/>
  <c r="B476" i="4" l="1"/>
  <c r="J475" i="7" s="1"/>
  <c r="Q469" i="7"/>
  <c r="U470" i="7" s="1"/>
  <c r="E471" i="4"/>
  <c r="G471" i="4" s="1"/>
  <c r="I471" i="4" s="1"/>
  <c r="N465" i="7"/>
  <c r="S465" i="7" s="1"/>
  <c r="AD468" i="4"/>
  <c r="G467" i="7" s="1"/>
  <c r="F467" i="7"/>
  <c r="AJ469" i="4"/>
  <c r="AL471" i="4" s="1"/>
  <c r="X467" i="4"/>
  <c r="E465" i="7"/>
  <c r="V467" i="4"/>
  <c r="O467" i="4"/>
  <c r="O467" i="7" l="1"/>
  <c r="AG469" i="4"/>
  <c r="AH473" i="4" s="1"/>
  <c r="M465" i="7"/>
  <c r="R465" i="7" s="1"/>
  <c r="V466" i="7" s="1"/>
  <c r="Z469" i="4"/>
  <c r="AA469" i="4" s="1"/>
  <c r="A464" i="7"/>
  <c r="B470" i="7"/>
  <c r="N472" i="4"/>
  <c r="AK472" i="4"/>
  <c r="AI469" i="4"/>
  <c r="H470" i="7"/>
  <c r="W471" i="4"/>
  <c r="U467" i="4"/>
  <c r="P467" i="4"/>
  <c r="H471" i="4"/>
  <c r="AF469" i="4" l="1"/>
  <c r="AC469" i="4" s="1"/>
  <c r="AD469" i="4" s="1"/>
  <c r="AG470" i="4" s="1"/>
  <c r="AH474" i="4" s="1"/>
  <c r="L470" i="7"/>
  <c r="R467" i="4"/>
  <c r="S467" i="4" s="1"/>
  <c r="E466" i="7" s="1"/>
  <c r="C470" i="7"/>
  <c r="K470" i="7" s="1"/>
  <c r="Q470" i="7" s="1"/>
  <c r="U471" i="7" s="1"/>
  <c r="D472" i="4"/>
  <c r="B477" i="4" s="1"/>
  <c r="J476" i="7" s="1"/>
  <c r="K472" i="4"/>
  <c r="M472" i="4"/>
  <c r="G468" i="7" l="1"/>
  <c r="AF470" i="4"/>
  <c r="AE469" i="4"/>
  <c r="AJ470" i="4" s="1"/>
  <c r="T467" i="4"/>
  <c r="O468" i="4" s="1"/>
  <c r="P468" i="4" s="1"/>
  <c r="V468" i="4"/>
  <c r="U468" i="4" s="1"/>
  <c r="E472" i="4"/>
  <c r="L476" i="4"/>
  <c r="J472" i="4"/>
  <c r="AI470" i="4" l="1"/>
  <c r="AL472" i="4"/>
  <c r="H471" i="7" s="1"/>
  <c r="AK473" i="4"/>
  <c r="F468" i="7"/>
  <c r="O468" i="7" s="1"/>
  <c r="Z470" i="4"/>
  <c r="Y468" i="4"/>
  <c r="X468" i="4" s="1"/>
  <c r="D466" i="7"/>
  <c r="W466" i="7" s="1"/>
  <c r="W472" i="4"/>
  <c r="G472" i="4"/>
  <c r="I472" i="4" s="1"/>
  <c r="N473" i="4" s="1"/>
  <c r="AA470" i="4" l="1"/>
  <c r="AC470" i="4" s="1"/>
  <c r="AE470" i="4" s="1"/>
  <c r="F469" i="7" s="1"/>
  <c r="N466" i="7"/>
  <c r="S466" i="7" s="1"/>
  <c r="M466" i="7"/>
  <c r="R466" i="7" s="1"/>
  <c r="V467" i="7" s="1"/>
  <c r="A465" i="7"/>
  <c r="B471" i="7"/>
  <c r="H472" i="4"/>
  <c r="K473" i="4" s="1"/>
  <c r="M473" i="4"/>
  <c r="R468" i="4"/>
  <c r="AJ471" i="4" l="1"/>
  <c r="AI471" i="4" s="1"/>
  <c r="AD470" i="4"/>
  <c r="Z471" i="4" s="1"/>
  <c r="L471" i="7"/>
  <c r="C471" i="7"/>
  <c r="K471" i="7" s="1"/>
  <c r="Q471" i="7" s="1"/>
  <c r="U472" i="7" s="1"/>
  <c r="D473" i="4"/>
  <c r="L477" i="4"/>
  <c r="J473" i="4"/>
  <c r="T468" i="4"/>
  <c r="S468" i="4"/>
  <c r="AG471" i="4" l="1"/>
  <c r="AF471" i="4" s="1"/>
  <c r="AK474" i="4"/>
  <c r="AL473" i="4"/>
  <c r="H472" i="7" s="1"/>
  <c r="G469" i="7"/>
  <c r="O469" i="7" s="1"/>
  <c r="B478" i="4"/>
  <c r="J477" i="7" s="1"/>
  <c r="E473" i="4"/>
  <c r="G473" i="4" s="1"/>
  <c r="H473" i="4" s="1"/>
  <c r="K474" i="4" s="1"/>
  <c r="D467" i="7"/>
  <c r="W467" i="7" s="1"/>
  <c r="Y469" i="4"/>
  <c r="E467" i="7"/>
  <c r="V469" i="4"/>
  <c r="O469" i="4"/>
  <c r="AH475" i="4" l="1"/>
  <c r="N467" i="7"/>
  <c r="S467" i="7" s="1"/>
  <c r="M467" i="7"/>
  <c r="R467" i="7" s="1"/>
  <c r="V468" i="7" s="1"/>
  <c r="I473" i="4"/>
  <c r="B472" i="7" s="1"/>
  <c r="C472" i="7"/>
  <c r="A466" i="7"/>
  <c r="P469" i="4"/>
  <c r="W473" i="4"/>
  <c r="U469" i="4"/>
  <c r="X469" i="4"/>
  <c r="AA471" i="4"/>
  <c r="L478" i="4"/>
  <c r="J474" i="4"/>
  <c r="L472" i="7" l="1"/>
  <c r="K472" i="7"/>
  <c r="D474" i="4"/>
  <c r="N474" i="4"/>
  <c r="M474" i="4" s="1"/>
  <c r="AC471" i="4"/>
  <c r="AD471" i="4" s="1"/>
  <c r="R469" i="4"/>
  <c r="T469" i="4" s="1"/>
  <c r="B479" i="4" l="1"/>
  <c r="J478" i="7" s="1"/>
  <c r="Q472" i="7"/>
  <c r="U473" i="7" s="1"/>
  <c r="E474" i="4"/>
  <c r="G474" i="4" s="1"/>
  <c r="H474" i="4" s="1"/>
  <c r="AE471" i="4"/>
  <c r="AJ472" i="4" s="1"/>
  <c r="AL474" i="4" s="1"/>
  <c r="S469" i="4"/>
  <c r="O470" i="4" s="1"/>
  <c r="D468" i="7"/>
  <c r="W468" i="7" s="1"/>
  <c r="Y470" i="4"/>
  <c r="G470" i="7"/>
  <c r="AG472" i="4"/>
  <c r="F470" i="7" l="1"/>
  <c r="O470" i="7" s="1"/>
  <c r="Z472" i="4"/>
  <c r="AA472" i="4" s="1"/>
  <c r="N468" i="7"/>
  <c r="S468" i="7" s="1"/>
  <c r="I474" i="4"/>
  <c r="D475" i="4" s="1"/>
  <c r="V470" i="4"/>
  <c r="U470" i="4" s="1"/>
  <c r="E468" i="7"/>
  <c r="M468" i="7" s="1"/>
  <c r="AF472" i="4"/>
  <c r="AH476" i="4"/>
  <c r="AK475" i="4"/>
  <c r="AI472" i="4"/>
  <c r="H473" i="7"/>
  <c r="P470" i="4"/>
  <c r="X470" i="4"/>
  <c r="C473" i="7"/>
  <c r="K475" i="4"/>
  <c r="W474" i="4" l="1"/>
  <c r="B480" i="4"/>
  <c r="J479" i="7" s="1"/>
  <c r="N475" i="4"/>
  <c r="M475" i="4" s="1"/>
  <c r="B473" i="7"/>
  <c r="R468" i="7"/>
  <c r="V469" i="7" s="1"/>
  <c r="A467" i="7"/>
  <c r="AC472" i="4"/>
  <c r="AE472" i="4" s="1"/>
  <c r="L479" i="4"/>
  <c r="J475" i="4"/>
  <c r="R470" i="4"/>
  <c r="S470" i="4" s="1"/>
  <c r="E475" i="4"/>
  <c r="L473" i="7" l="1"/>
  <c r="K473" i="7"/>
  <c r="AD472" i="4"/>
  <c r="AG473" i="4" s="1"/>
  <c r="E469" i="7"/>
  <c r="V471" i="4"/>
  <c r="F471" i="7"/>
  <c r="AJ473" i="4"/>
  <c r="AL475" i="4" s="1"/>
  <c r="G475" i="4"/>
  <c r="H475" i="4" s="1"/>
  <c r="T470" i="4"/>
  <c r="Q473" i="7" l="1"/>
  <c r="U474" i="7" s="1"/>
  <c r="Z473" i="4"/>
  <c r="G471" i="7"/>
  <c r="O471" i="7" s="1"/>
  <c r="I475" i="4"/>
  <c r="D476" i="4" s="1"/>
  <c r="C474" i="7"/>
  <c r="K476" i="4"/>
  <c r="O471" i="4"/>
  <c r="D469" i="7"/>
  <c r="W469" i="7" s="1"/>
  <c r="Y471" i="4"/>
  <c r="U471" i="4"/>
  <c r="W475" i="4"/>
  <c r="AH477" i="4"/>
  <c r="AF473" i="4"/>
  <c r="H474" i="7"/>
  <c r="AK476" i="4"/>
  <c r="AI473" i="4"/>
  <c r="B474" i="7" l="1"/>
  <c r="K474" i="7" s="1"/>
  <c r="B481" i="4"/>
  <c r="J480" i="7" s="1"/>
  <c r="N469" i="7"/>
  <c r="S469" i="7" s="1"/>
  <c r="M469" i="7"/>
  <c r="R469" i="7" s="1"/>
  <c r="V470" i="7" s="1"/>
  <c r="N476" i="4"/>
  <c r="X471" i="4"/>
  <c r="AA473" i="4"/>
  <c r="E476" i="4"/>
  <c r="L480" i="4"/>
  <c r="J476" i="4"/>
  <c r="P471" i="4"/>
  <c r="A468" i="7"/>
  <c r="M476" i="4"/>
  <c r="L474" i="7" l="1"/>
  <c r="Q474" i="7"/>
  <c r="U475" i="7" s="1"/>
  <c r="AC473" i="4"/>
  <c r="AE473" i="4" s="1"/>
  <c r="R471" i="4"/>
  <c r="T471" i="4" s="1"/>
  <c r="G476" i="4"/>
  <c r="H476" i="4" s="1"/>
  <c r="AD473" i="4" l="1"/>
  <c r="AG474" i="4" s="1"/>
  <c r="D470" i="7"/>
  <c r="W470" i="7" s="1"/>
  <c r="Y472" i="4"/>
  <c r="I476" i="4"/>
  <c r="S471" i="4"/>
  <c r="K477" i="4"/>
  <c r="C475" i="7"/>
  <c r="F472" i="7"/>
  <c r="AJ474" i="4"/>
  <c r="AL476" i="4" s="1"/>
  <c r="N470" i="7" l="1"/>
  <c r="S470" i="7" s="1"/>
  <c r="Z474" i="4"/>
  <c r="G472" i="7"/>
  <c r="O472" i="7" s="1"/>
  <c r="H475" i="7"/>
  <c r="AI474" i="4"/>
  <c r="AK477" i="4"/>
  <c r="B475" i="7"/>
  <c r="N477" i="4"/>
  <c r="J477" i="4"/>
  <c r="L481" i="4"/>
  <c r="AF474" i="4"/>
  <c r="AH478" i="4"/>
  <c r="X472" i="4"/>
  <c r="AA474" i="4"/>
  <c r="D477" i="4"/>
  <c r="E470" i="7"/>
  <c r="V472" i="4"/>
  <c r="O472" i="4"/>
  <c r="B482" i="4" l="1"/>
  <c r="J481" i="7" s="1"/>
  <c r="L475" i="7"/>
  <c r="K475" i="7"/>
  <c r="M470" i="7"/>
  <c r="R470" i="7" s="1"/>
  <c r="V471" i="7" s="1"/>
  <c r="A469" i="7"/>
  <c r="U472" i="4"/>
  <c r="W476" i="4"/>
  <c r="AC474" i="4"/>
  <c r="AD474" i="4" s="1"/>
  <c r="M477" i="4"/>
  <c r="P472" i="4"/>
  <c r="E477" i="4"/>
  <c r="Q475" i="7" l="1"/>
  <c r="U476" i="7" s="1"/>
  <c r="AE474" i="4"/>
  <c r="AJ475" i="4" s="1"/>
  <c r="AL477" i="4" s="1"/>
  <c r="R472" i="4"/>
  <c r="S472" i="4" s="1"/>
  <c r="G477" i="4"/>
  <c r="I477" i="4" s="1"/>
  <c r="G473" i="7"/>
  <c r="AG475" i="4"/>
  <c r="F473" i="7" l="1"/>
  <c r="O473" i="7" s="1"/>
  <c r="Z475" i="4"/>
  <c r="H477" i="4"/>
  <c r="D478" i="4" s="1"/>
  <c r="B476" i="7"/>
  <c r="N478" i="4"/>
  <c r="AK478" i="4"/>
  <c r="H476" i="7"/>
  <c r="AI475" i="4"/>
  <c r="T472" i="4"/>
  <c r="O473" i="4" s="1"/>
  <c r="E471" i="7"/>
  <c r="V473" i="4"/>
  <c r="AF475" i="4"/>
  <c r="AH479" i="4"/>
  <c r="B483" i="4" l="1"/>
  <c r="J482" i="7" s="1"/>
  <c r="L476" i="7"/>
  <c r="C476" i="7"/>
  <c r="K478" i="4"/>
  <c r="J478" i="4" s="1"/>
  <c r="D471" i="7"/>
  <c r="W471" i="7" s="1"/>
  <c r="Y473" i="4"/>
  <c r="M478" i="4"/>
  <c r="P473" i="4"/>
  <c r="E478" i="4"/>
  <c r="U473" i="4"/>
  <c r="W477" i="4"/>
  <c r="L482" i="4" l="1"/>
  <c r="K476" i="7"/>
  <c r="N471" i="7"/>
  <c r="S471" i="7" s="1"/>
  <c r="M471" i="7"/>
  <c r="R471" i="7" s="1"/>
  <c r="V472" i="7" s="1"/>
  <c r="G478" i="4"/>
  <c r="H478" i="4" s="1"/>
  <c r="C477" i="7" s="1"/>
  <c r="A470" i="7"/>
  <c r="X473" i="4"/>
  <c r="AA475" i="4"/>
  <c r="Q476" i="7" l="1"/>
  <c r="U477" i="7" s="1"/>
  <c r="I478" i="4"/>
  <c r="D479" i="4" s="1"/>
  <c r="K479" i="4"/>
  <c r="L483" i="4" s="1"/>
  <c r="AC475" i="4"/>
  <c r="AD475" i="4" s="1"/>
  <c r="R473" i="4"/>
  <c r="N479" i="4" l="1"/>
  <c r="B484" i="4"/>
  <c r="J483" i="7" s="1"/>
  <c r="J479" i="4"/>
  <c r="E479" i="4"/>
  <c r="B477" i="7"/>
  <c r="G474" i="7"/>
  <c r="AG476" i="4"/>
  <c r="T473" i="4"/>
  <c r="S473" i="4"/>
  <c r="AE475" i="4"/>
  <c r="L477" i="7" l="1"/>
  <c r="K477" i="7"/>
  <c r="F474" i="7"/>
  <c r="O474" i="7" s="1"/>
  <c r="AJ476" i="4"/>
  <c r="AL478" i="4" s="1"/>
  <c r="D472" i="7"/>
  <c r="W472" i="7" s="1"/>
  <c r="Y474" i="4"/>
  <c r="Z476" i="4"/>
  <c r="E472" i="7"/>
  <c r="V474" i="4"/>
  <c r="O474" i="4"/>
  <c r="AH480" i="4"/>
  <c r="AF476" i="4"/>
  <c r="Q477" i="7" l="1"/>
  <c r="U478" i="7" s="1"/>
  <c r="N472" i="7"/>
  <c r="S472" i="7" s="1"/>
  <c r="M472" i="7"/>
  <c r="R472" i="7" s="1"/>
  <c r="V473" i="7" s="1"/>
  <c r="A471" i="7"/>
  <c r="P474" i="4"/>
  <c r="M479" i="4"/>
  <c r="H477" i="7"/>
  <c r="AI476" i="4"/>
  <c r="AK479" i="4"/>
  <c r="W478" i="4"/>
  <c r="U474" i="4"/>
  <c r="X474" i="4"/>
  <c r="AA476" i="4"/>
  <c r="AC476" i="4" l="1"/>
  <c r="AD476" i="4" s="1"/>
  <c r="G475" i="7" s="1"/>
  <c r="R474" i="4"/>
  <c r="S474" i="4" s="1"/>
  <c r="G479" i="4"/>
  <c r="AE476" i="4" l="1"/>
  <c r="Z477" i="4" s="1"/>
  <c r="AG477" i="4"/>
  <c r="AH481" i="4" s="1"/>
  <c r="T474" i="4"/>
  <c r="O475" i="4" s="1"/>
  <c r="H479" i="4"/>
  <c r="I479" i="4"/>
  <c r="AF477" i="4"/>
  <c r="E473" i="7"/>
  <c r="V475" i="4"/>
  <c r="Y475" i="4" l="1"/>
  <c r="AA477" i="4" s="1"/>
  <c r="F475" i="7"/>
  <c r="O475" i="7" s="1"/>
  <c r="AJ477" i="4"/>
  <c r="D473" i="7"/>
  <c r="W473" i="7" s="1"/>
  <c r="U475" i="4"/>
  <c r="W479" i="4"/>
  <c r="P475" i="4"/>
  <c r="N480" i="4"/>
  <c r="B478" i="7"/>
  <c r="C478" i="7"/>
  <c r="K480" i="4"/>
  <c r="D480" i="4"/>
  <c r="X475" i="4" l="1"/>
  <c r="R475" i="4" s="1"/>
  <c r="S475" i="4" s="1"/>
  <c r="AK480" i="4"/>
  <c r="AL479" i="4"/>
  <c r="H478" i="7" s="1"/>
  <c r="B485" i="4"/>
  <c r="J484" i="7" s="1"/>
  <c r="A472" i="7"/>
  <c r="M473" i="7"/>
  <c r="R473" i="7" s="1"/>
  <c r="V474" i="7" s="1"/>
  <c r="L478" i="7"/>
  <c r="K478" i="7"/>
  <c r="AI477" i="4"/>
  <c r="AC477" i="4" s="1"/>
  <c r="AD477" i="4" s="1"/>
  <c r="G476" i="7" s="1"/>
  <c r="N473" i="7"/>
  <c r="S473" i="7" s="1"/>
  <c r="J480" i="4"/>
  <c r="L484" i="4"/>
  <c r="E480" i="4"/>
  <c r="M480" i="4"/>
  <c r="Q478" i="7" l="1"/>
  <c r="U479" i="7" s="1"/>
  <c r="AG478" i="4"/>
  <c r="AH482" i="4" s="1"/>
  <c r="AE477" i="4"/>
  <c r="Z478" i="4" s="1"/>
  <c r="E474" i="7"/>
  <c r="V476" i="4"/>
  <c r="AF478" i="4"/>
  <c r="T475" i="4"/>
  <c r="O476" i="4" s="1"/>
  <c r="G480" i="4"/>
  <c r="I480" i="4" s="1"/>
  <c r="AJ478" i="4" l="1"/>
  <c r="F476" i="7"/>
  <c r="O476" i="7" s="1"/>
  <c r="P476" i="4"/>
  <c r="D474" i="7"/>
  <c r="W474" i="7" s="1"/>
  <c r="Y476" i="4"/>
  <c r="U476" i="4"/>
  <c r="W480" i="4"/>
  <c r="B479" i="7"/>
  <c r="N481" i="4"/>
  <c r="H480" i="4"/>
  <c r="AL480" i="4" l="1"/>
  <c r="H479" i="7" s="1"/>
  <c r="L479" i="7"/>
  <c r="N474" i="7"/>
  <c r="S474" i="7" s="1"/>
  <c r="M474" i="7"/>
  <c r="R474" i="7" s="1"/>
  <c r="V475" i="7" s="1"/>
  <c r="AK481" i="4"/>
  <c r="AI478" i="4"/>
  <c r="C479" i="7"/>
  <c r="K479" i="7" s="1"/>
  <c r="Q479" i="7" s="1"/>
  <c r="U480" i="7" s="1"/>
  <c r="K481" i="4"/>
  <c r="D481" i="4"/>
  <c r="M481" i="4"/>
  <c r="X476" i="4"/>
  <c r="AA478" i="4"/>
  <c r="A473" i="7"/>
  <c r="B486" i="4" l="1"/>
  <c r="J485" i="7" s="1"/>
  <c r="R476" i="4"/>
  <c r="AC478" i="4"/>
  <c r="AD478" i="4" s="1"/>
  <c r="L485" i="4"/>
  <c r="J481" i="4"/>
  <c r="E481" i="4"/>
  <c r="AG479" i="4" l="1"/>
  <c r="G477" i="7"/>
  <c r="G481" i="4"/>
  <c r="H481" i="4" s="1"/>
  <c r="S476" i="4"/>
  <c r="T476" i="4"/>
  <c r="AE478" i="4"/>
  <c r="I481" i="4" l="1"/>
  <c r="N482" i="4" s="1"/>
  <c r="K482" i="4"/>
  <c r="C480" i="7"/>
  <c r="D475" i="7"/>
  <c r="W475" i="7" s="1"/>
  <c r="Y477" i="4"/>
  <c r="Z479" i="4"/>
  <c r="F477" i="7"/>
  <c r="O477" i="7" s="1"/>
  <c r="AJ479" i="4"/>
  <c r="AL481" i="4" s="1"/>
  <c r="E475" i="7"/>
  <c r="V477" i="4"/>
  <c r="O477" i="4"/>
  <c r="AH483" i="4"/>
  <c r="AF479" i="4"/>
  <c r="N475" i="7" l="1"/>
  <c r="S475" i="7" s="1"/>
  <c r="M475" i="7"/>
  <c r="R475" i="7" s="1"/>
  <c r="V476" i="7" s="1"/>
  <c r="B480" i="7"/>
  <c r="D482" i="4"/>
  <c r="W481" i="4"/>
  <c r="U477" i="4"/>
  <c r="X477" i="4"/>
  <c r="AA479" i="4"/>
  <c r="P477" i="4"/>
  <c r="M482" i="4"/>
  <c r="AI479" i="4"/>
  <c r="H480" i="7"/>
  <c r="AK482" i="4"/>
  <c r="A474" i="7"/>
  <c r="L486" i="4"/>
  <c r="J482" i="4"/>
  <c r="B487" i="4" l="1"/>
  <c r="J486" i="7" s="1"/>
  <c r="L480" i="7"/>
  <c r="K480" i="7"/>
  <c r="E482" i="4"/>
  <c r="G482" i="4" s="1"/>
  <c r="I482" i="4" s="1"/>
  <c r="B481" i="7" s="1"/>
  <c r="AC479" i="4"/>
  <c r="AE479" i="4" s="1"/>
  <c r="R477" i="4"/>
  <c r="T477" i="4" s="1"/>
  <c r="Q480" i="7" l="1"/>
  <c r="U481" i="7" s="1"/>
  <c r="L481" i="7"/>
  <c r="H482" i="4"/>
  <c r="D483" i="4" s="1"/>
  <c r="N483" i="4"/>
  <c r="F478" i="7"/>
  <c r="AJ480" i="4"/>
  <c r="AL482" i="4" s="1"/>
  <c r="AD479" i="4"/>
  <c r="D476" i="7"/>
  <c r="W476" i="7" s="1"/>
  <c r="Y478" i="4"/>
  <c r="S477" i="4"/>
  <c r="B488" i="4" l="1"/>
  <c r="J487" i="7" s="1"/>
  <c r="N476" i="7"/>
  <c r="S476" i="7" s="1"/>
  <c r="K483" i="4"/>
  <c r="J483" i="4" s="1"/>
  <c r="C481" i="7"/>
  <c r="E476" i="7"/>
  <c r="A475" i="7" s="1"/>
  <c r="O478" i="4"/>
  <c r="V478" i="4"/>
  <c r="H481" i="7"/>
  <c r="AK483" i="4"/>
  <c r="AI480" i="4"/>
  <c r="G478" i="7"/>
  <c r="O478" i="7" s="1"/>
  <c r="AG480" i="4"/>
  <c r="Z480" i="4"/>
  <c r="E483" i="4"/>
  <c r="X478" i="4"/>
  <c r="L487" i="4" l="1"/>
  <c r="M476" i="7"/>
  <c r="R476" i="7" s="1"/>
  <c r="V477" i="7" s="1"/>
  <c r="K481" i="7"/>
  <c r="P478" i="4"/>
  <c r="M483" i="4"/>
  <c r="AA480" i="4"/>
  <c r="AF480" i="4"/>
  <c r="AH484" i="4"/>
  <c r="W482" i="4"/>
  <c r="U478" i="4"/>
  <c r="Q481" i="7" l="1"/>
  <c r="U482" i="7" s="1"/>
  <c r="R478" i="4"/>
  <c r="S478" i="4" s="1"/>
  <c r="AC480" i="4"/>
  <c r="AD480" i="4" s="1"/>
  <c r="AG481" i="4" s="1"/>
  <c r="G483" i="4"/>
  <c r="T478" i="4" l="1"/>
  <c r="D477" i="7" s="1"/>
  <c r="W477" i="7" s="1"/>
  <c r="G479" i="7"/>
  <c r="AE480" i="4"/>
  <c r="AJ481" i="4" s="1"/>
  <c r="AL483" i="4" s="1"/>
  <c r="I483" i="4"/>
  <c r="H483" i="4"/>
  <c r="AH485" i="4"/>
  <c r="AF481" i="4"/>
  <c r="E477" i="7"/>
  <c r="V479" i="4"/>
  <c r="N477" i="7" l="1"/>
  <c r="S477" i="7" s="1"/>
  <c r="M477" i="7"/>
  <c r="R477" i="7" s="1"/>
  <c r="V478" i="7" s="1"/>
  <c r="O479" i="4"/>
  <c r="P479" i="4" s="1"/>
  <c r="Y479" i="4"/>
  <c r="X479" i="4" s="1"/>
  <c r="F479" i="7"/>
  <c r="O479" i="7" s="1"/>
  <c r="Z481" i="4"/>
  <c r="C482" i="7"/>
  <c r="K484" i="4"/>
  <c r="D484" i="4"/>
  <c r="B482" i="7"/>
  <c r="N484" i="4"/>
  <c r="AI481" i="4"/>
  <c r="H482" i="7"/>
  <c r="AK484" i="4"/>
  <c r="U479" i="4"/>
  <c r="W483" i="4"/>
  <c r="A476" i="7"/>
  <c r="B489" i="4" l="1"/>
  <c r="J488" i="7" s="1"/>
  <c r="L482" i="7"/>
  <c r="K482" i="7"/>
  <c r="AA481" i="4"/>
  <c r="AC481" i="4" s="1"/>
  <c r="AD481" i="4" s="1"/>
  <c r="L488" i="4"/>
  <c r="J484" i="4"/>
  <c r="M484" i="4"/>
  <c r="R479" i="4"/>
  <c r="T479" i="4" s="1"/>
  <c r="E484" i="4"/>
  <c r="Q482" i="7" l="1"/>
  <c r="U483" i="7" s="1"/>
  <c r="G484" i="4"/>
  <c r="I484" i="4" s="1"/>
  <c r="B483" i="7" s="1"/>
  <c r="G480" i="7"/>
  <c r="AG482" i="4"/>
  <c r="D478" i="7"/>
  <c r="W478" i="7" s="1"/>
  <c r="Y480" i="4"/>
  <c r="AE481" i="4"/>
  <c r="Z482" i="4" s="1"/>
  <c r="S479" i="4"/>
  <c r="N478" i="7" l="1"/>
  <c r="S478" i="7" s="1"/>
  <c r="L483" i="7"/>
  <c r="H484" i="4"/>
  <c r="C483" i="7" s="1"/>
  <c r="K483" i="7" s="1"/>
  <c r="Q483" i="7" s="1"/>
  <c r="U484" i="7" s="1"/>
  <c r="N485" i="4"/>
  <c r="O480" i="4"/>
  <c r="E478" i="7"/>
  <c r="M478" i="7" s="1"/>
  <c r="V480" i="4"/>
  <c r="F480" i="7"/>
  <c r="O480" i="7" s="1"/>
  <c r="AJ482" i="4"/>
  <c r="AL484" i="4" s="1"/>
  <c r="X480" i="4"/>
  <c r="AA482" i="4"/>
  <c r="AF482" i="4"/>
  <c r="AH486" i="4"/>
  <c r="A477" i="7"/>
  <c r="R478" i="7" l="1"/>
  <c r="V479" i="7" s="1"/>
  <c r="M485" i="4"/>
  <c r="K485" i="4"/>
  <c r="J485" i="4" s="1"/>
  <c r="D485" i="4"/>
  <c r="U480" i="4"/>
  <c r="W484" i="4"/>
  <c r="AI482" i="4"/>
  <c r="AC482" i="4" s="1"/>
  <c r="H483" i="7"/>
  <c r="AK485" i="4"/>
  <c r="P480" i="4"/>
  <c r="L489" i="4" l="1"/>
  <c r="B490" i="4"/>
  <c r="J489" i="7" s="1"/>
  <c r="E485" i="4"/>
  <c r="G485" i="4" s="1"/>
  <c r="I485" i="4" s="1"/>
  <c r="AE482" i="4"/>
  <c r="AD482" i="4"/>
  <c r="R480" i="4"/>
  <c r="T480" i="4" s="1"/>
  <c r="B484" i="7" l="1"/>
  <c r="N486" i="4"/>
  <c r="H485" i="4"/>
  <c r="C484" i="7" s="1"/>
  <c r="S480" i="4"/>
  <c r="V481" i="4" s="1"/>
  <c r="G481" i="7"/>
  <c r="Z483" i="4"/>
  <c r="AG483" i="4"/>
  <c r="D479" i="7"/>
  <c r="W479" i="7" s="1"/>
  <c r="Y481" i="4"/>
  <c r="F481" i="7"/>
  <c r="AJ483" i="4"/>
  <c r="AL485" i="4" s="1"/>
  <c r="O481" i="7" l="1"/>
  <c r="N479" i="7"/>
  <c r="S479" i="7" s="1"/>
  <c r="L484" i="7"/>
  <c r="K484" i="7"/>
  <c r="D486" i="4"/>
  <c r="K486" i="4"/>
  <c r="L490" i="4" s="1"/>
  <c r="E479" i="7"/>
  <c r="M479" i="7" s="1"/>
  <c r="O481" i="4"/>
  <c r="M486" i="4" s="1"/>
  <c r="U481" i="4"/>
  <c r="W485" i="4"/>
  <c r="X481" i="4"/>
  <c r="AA483" i="4"/>
  <c r="AK486" i="4"/>
  <c r="AI483" i="4"/>
  <c r="H484" i="7"/>
  <c r="AF483" i="4"/>
  <c r="AH487" i="4"/>
  <c r="B491" i="4" l="1"/>
  <c r="J490" i="7" s="1"/>
  <c r="Q484" i="7"/>
  <c r="U485" i="7" s="1"/>
  <c r="R479" i="7"/>
  <c r="V480" i="7" s="1"/>
  <c r="J486" i="4"/>
  <c r="E486" i="4"/>
  <c r="P481" i="4"/>
  <c r="R481" i="4" s="1"/>
  <c r="T481" i="4" s="1"/>
  <c r="D480" i="7" s="1"/>
  <c r="A478" i="7"/>
  <c r="AC483" i="4"/>
  <c r="AE483" i="4" s="1"/>
  <c r="W480" i="7" l="1"/>
  <c r="N480" i="7"/>
  <c r="S480" i="7" s="1"/>
  <c r="G486" i="4"/>
  <c r="H486" i="4" s="1"/>
  <c r="Y482" i="4"/>
  <c r="X482" i="4" s="1"/>
  <c r="S481" i="4"/>
  <c r="E480" i="7" s="1"/>
  <c r="M480" i="7" s="1"/>
  <c r="AD483" i="4"/>
  <c r="G482" i="7" s="1"/>
  <c r="F482" i="7"/>
  <c r="AJ484" i="4"/>
  <c r="AL486" i="4" s="1"/>
  <c r="O482" i="7" l="1"/>
  <c r="R480" i="7"/>
  <c r="V481" i="7" s="1"/>
  <c r="I486" i="4"/>
  <c r="B485" i="7" s="1"/>
  <c r="K487" i="4"/>
  <c r="C485" i="7"/>
  <c r="O482" i="4"/>
  <c r="V482" i="4"/>
  <c r="U482" i="4" s="1"/>
  <c r="AG484" i="4"/>
  <c r="AH488" i="4" s="1"/>
  <c r="Z484" i="4"/>
  <c r="AA484" i="4" s="1"/>
  <c r="AK487" i="4"/>
  <c r="AI484" i="4"/>
  <c r="H485" i="7"/>
  <c r="A479" i="7"/>
  <c r="N487" i="4" l="1"/>
  <c r="M487" i="4" s="1"/>
  <c r="L485" i="7"/>
  <c r="K485" i="7"/>
  <c r="W486" i="4"/>
  <c r="D487" i="4"/>
  <c r="B492" i="4" s="1"/>
  <c r="J491" i="7" s="1"/>
  <c r="P482" i="4"/>
  <c r="R482" i="4" s="1"/>
  <c r="S482" i="4" s="1"/>
  <c r="E481" i="7" s="1"/>
  <c r="J487" i="4"/>
  <c r="L491" i="4"/>
  <c r="AF484" i="4"/>
  <c r="AC484" i="4" s="1"/>
  <c r="AE484" i="4" s="1"/>
  <c r="Q485" i="7" l="1"/>
  <c r="U486" i="7" s="1"/>
  <c r="E487" i="4"/>
  <c r="G487" i="4" s="1"/>
  <c r="H487" i="4" s="1"/>
  <c r="AD484" i="4"/>
  <c r="G483" i="7" s="1"/>
  <c r="V483" i="4"/>
  <c r="U483" i="4" s="1"/>
  <c r="T482" i="4"/>
  <c r="D481" i="7" s="1"/>
  <c r="W481" i="7" s="1"/>
  <c r="F483" i="7"/>
  <c r="AJ485" i="4"/>
  <c r="AL487" i="4" s="1"/>
  <c r="O483" i="7" l="1"/>
  <c r="N481" i="7"/>
  <c r="S481" i="7" s="1"/>
  <c r="M481" i="7"/>
  <c r="R481" i="7" s="1"/>
  <c r="V482" i="7" s="1"/>
  <c r="AG485" i="4"/>
  <c r="AH489" i="4" s="1"/>
  <c r="C486" i="7"/>
  <c r="K488" i="4"/>
  <c r="J488" i="4" s="1"/>
  <c r="I487" i="4"/>
  <c r="B486" i="7" s="1"/>
  <c r="Z485" i="4"/>
  <c r="W487" i="4"/>
  <c r="Y483" i="4"/>
  <c r="O483" i="4"/>
  <c r="P483" i="4" s="1"/>
  <c r="AI485" i="4"/>
  <c r="AK488" i="4"/>
  <c r="H486" i="7"/>
  <c r="A480" i="7"/>
  <c r="L492" i="4" l="1"/>
  <c r="AF485" i="4"/>
  <c r="L486" i="7"/>
  <c r="K486" i="7"/>
  <c r="D488" i="4"/>
  <c r="E488" i="4" s="1"/>
  <c r="AA485" i="4"/>
  <c r="N488" i="4"/>
  <c r="M488" i="4" s="1"/>
  <c r="X483" i="4"/>
  <c r="AC485" i="4" l="1"/>
  <c r="AE485" i="4" s="1"/>
  <c r="F484" i="7" s="1"/>
  <c r="B493" i="4"/>
  <c r="J492" i="7" s="1"/>
  <c r="Q486" i="7"/>
  <c r="U487" i="7" s="1"/>
  <c r="G488" i="4"/>
  <c r="I488" i="4" s="1"/>
  <c r="B487" i="7" s="1"/>
  <c r="R483" i="4"/>
  <c r="S483" i="4" s="1"/>
  <c r="E482" i="7" s="1"/>
  <c r="AD485" i="4" l="1"/>
  <c r="AG486" i="4" s="1"/>
  <c r="AJ486" i="4"/>
  <c r="AL488" i="4" s="1"/>
  <c r="H487" i="7" s="1"/>
  <c r="L487" i="7"/>
  <c r="H488" i="4"/>
  <c r="C487" i="7" s="1"/>
  <c r="N489" i="4"/>
  <c r="T483" i="4"/>
  <c r="Y484" i="4" s="1"/>
  <c r="X484" i="4" s="1"/>
  <c r="V484" i="4"/>
  <c r="Z486" i="4" l="1"/>
  <c r="AA486" i="4" s="1"/>
  <c r="G484" i="7"/>
  <c r="O484" i="7" s="1"/>
  <c r="AI486" i="4"/>
  <c r="AK489" i="4"/>
  <c r="K487" i="7"/>
  <c r="K489" i="4"/>
  <c r="J489" i="4" s="1"/>
  <c r="D489" i="4"/>
  <c r="O484" i="4"/>
  <c r="D482" i="7"/>
  <c r="W482" i="7" s="1"/>
  <c r="U484" i="4"/>
  <c r="W488" i="4"/>
  <c r="AF486" i="4"/>
  <c r="AH490" i="4"/>
  <c r="L493" i="4" l="1"/>
  <c r="E489" i="4"/>
  <c r="B494" i="4"/>
  <c r="J493" i="7" s="1"/>
  <c r="Q487" i="7"/>
  <c r="U488" i="7" s="1"/>
  <c r="AC486" i="4"/>
  <c r="AE486" i="4" s="1"/>
  <c r="M482" i="7"/>
  <c r="R482" i="7" s="1"/>
  <c r="V483" i="7" s="1"/>
  <c r="N482" i="7"/>
  <c r="S482" i="7" s="1"/>
  <c r="A481" i="7"/>
  <c r="P484" i="4"/>
  <c r="R484" i="4" s="1"/>
  <c r="T484" i="4" s="1"/>
  <c r="M489" i="4"/>
  <c r="G489" i="4" s="1"/>
  <c r="H489" i="4" s="1"/>
  <c r="C488" i="7" s="1"/>
  <c r="AD486" i="4" l="1"/>
  <c r="G485" i="7" s="1"/>
  <c r="D483" i="7"/>
  <c r="W483" i="7" s="1"/>
  <c r="Y485" i="4"/>
  <c r="X485" i="4" s="1"/>
  <c r="S484" i="4"/>
  <c r="O485" i="4" s="1"/>
  <c r="P485" i="4" s="1"/>
  <c r="K490" i="4"/>
  <c r="L494" i="4" s="1"/>
  <c r="I489" i="4"/>
  <c r="N490" i="4" s="1"/>
  <c r="AJ487" i="4"/>
  <c r="AL489" i="4" s="1"/>
  <c r="F485" i="7"/>
  <c r="AG487" i="4" l="1"/>
  <c r="AF487" i="4" s="1"/>
  <c r="Z487" i="4"/>
  <c r="AA487" i="4" s="1"/>
  <c r="O485" i="7"/>
  <c r="N483" i="7"/>
  <c r="S483" i="7" s="1"/>
  <c r="V485" i="4"/>
  <c r="E483" i="7"/>
  <c r="M483" i="7" s="1"/>
  <c r="D490" i="4"/>
  <c r="B488" i="7"/>
  <c r="J490" i="4"/>
  <c r="H488" i="7"/>
  <c r="AK490" i="4"/>
  <c r="AI487" i="4"/>
  <c r="M490" i="4"/>
  <c r="AH491" i="4" l="1"/>
  <c r="B495" i="4"/>
  <c r="J494" i="7" s="1"/>
  <c r="L488" i="7"/>
  <c r="K488" i="7"/>
  <c r="R483" i="7"/>
  <c r="V484" i="7" s="1"/>
  <c r="A482" i="7"/>
  <c r="U485" i="4"/>
  <c r="R485" i="4" s="1"/>
  <c r="T485" i="4" s="1"/>
  <c r="Y486" i="4" s="1"/>
  <c r="X486" i="4" s="1"/>
  <c r="W489" i="4"/>
  <c r="E490" i="4"/>
  <c r="G490" i="4" s="1"/>
  <c r="I490" i="4" s="1"/>
  <c r="AC487" i="4"/>
  <c r="AD487" i="4" s="1"/>
  <c r="Q488" i="7" l="1"/>
  <c r="U489" i="7" s="1"/>
  <c r="D484" i="7"/>
  <c r="W484" i="7" s="1"/>
  <c r="S485" i="4"/>
  <c r="O486" i="4" s="1"/>
  <c r="P486" i="4" s="1"/>
  <c r="H490" i="4"/>
  <c r="D491" i="4" s="1"/>
  <c r="AE487" i="4"/>
  <c r="Z488" i="4" s="1"/>
  <c r="G486" i="7"/>
  <c r="AG488" i="4"/>
  <c r="B489" i="7"/>
  <c r="N491" i="4"/>
  <c r="B496" i="4" l="1"/>
  <c r="J495" i="7" s="1"/>
  <c r="L489" i="7"/>
  <c r="N484" i="7"/>
  <c r="S484" i="7" s="1"/>
  <c r="V486" i="4"/>
  <c r="U486" i="4" s="1"/>
  <c r="R486" i="4" s="1"/>
  <c r="T486" i="4" s="1"/>
  <c r="E484" i="7"/>
  <c r="M484" i="7" s="1"/>
  <c r="K491" i="4"/>
  <c r="J491" i="4" s="1"/>
  <c r="C489" i="7"/>
  <c r="K489" i="7" s="1"/>
  <c r="Q489" i="7" s="1"/>
  <c r="U490" i="7" s="1"/>
  <c r="AA488" i="4"/>
  <c r="AF488" i="4"/>
  <c r="AH492" i="4"/>
  <c r="E491" i="4"/>
  <c r="M491" i="4"/>
  <c r="F486" i="7"/>
  <c r="O486" i="7" s="1"/>
  <c r="AJ488" i="4"/>
  <c r="AL490" i="4" s="1"/>
  <c r="W490" i="4" l="1"/>
  <c r="L495" i="4"/>
  <c r="R484" i="7"/>
  <c r="V485" i="7" s="1"/>
  <c r="A483" i="7"/>
  <c r="S486" i="4"/>
  <c r="G491" i="4"/>
  <c r="H491" i="4" s="1"/>
  <c r="D485" i="7"/>
  <c r="W485" i="7" s="1"/>
  <c r="Y487" i="4"/>
  <c r="H489" i="7"/>
  <c r="AK491" i="4"/>
  <c r="AI488" i="4"/>
  <c r="AC488" i="4" s="1"/>
  <c r="N485" i="7" l="1"/>
  <c r="S485" i="7" s="1"/>
  <c r="I491" i="4"/>
  <c r="D492" i="4" s="1"/>
  <c r="AE488" i="4"/>
  <c r="AD488" i="4"/>
  <c r="X487" i="4"/>
  <c r="K492" i="4"/>
  <c r="C490" i="7"/>
  <c r="E485" i="7"/>
  <c r="A484" i="7" s="1"/>
  <c r="O487" i="4"/>
  <c r="V487" i="4"/>
  <c r="B497" i="4" l="1"/>
  <c r="J496" i="7" s="1"/>
  <c r="M485" i="7"/>
  <c r="R485" i="7" s="1"/>
  <c r="V486" i="7" s="1"/>
  <c r="N492" i="4"/>
  <c r="M492" i="4" s="1"/>
  <c r="B490" i="7"/>
  <c r="W491" i="4"/>
  <c r="U487" i="4"/>
  <c r="G487" i="7"/>
  <c r="Z489" i="4"/>
  <c r="AG489" i="4"/>
  <c r="J492" i="4"/>
  <c r="L496" i="4"/>
  <c r="E492" i="4"/>
  <c r="P487" i="4"/>
  <c r="F487" i="7"/>
  <c r="AJ489" i="4"/>
  <c r="AL491" i="4" s="1"/>
  <c r="O487" i="7" l="1"/>
  <c r="L490" i="7"/>
  <c r="K490" i="7"/>
  <c r="AH493" i="4"/>
  <c r="AF489" i="4"/>
  <c r="AA489" i="4"/>
  <c r="H490" i="7"/>
  <c r="AI489" i="4"/>
  <c r="AK492" i="4"/>
  <c r="G492" i="4"/>
  <c r="H492" i="4" s="1"/>
  <c r="R487" i="4"/>
  <c r="T487" i="4" s="1"/>
  <c r="Q490" i="7" l="1"/>
  <c r="U491" i="7" s="1"/>
  <c r="C491" i="7"/>
  <c r="K493" i="4"/>
  <c r="I492" i="4"/>
  <c r="D493" i="4" s="1"/>
  <c r="AC489" i="4"/>
  <c r="AD489" i="4" s="1"/>
  <c r="D486" i="7"/>
  <c r="W486" i="7" s="1"/>
  <c r="Y488" i="4"/>
  <c r="S487" i="4"/>
  <c r="B498" i="4" l="1"/>
  <c r="J497" i="7" s="1"/>
  <c r="N486" i="7"/>
  <c r="S486" i="7" s="1"/>
  <c r="AE489" i="4"/>
  <c r="Z490" i="4" s="1"/>
  <c r="AA490" i="4" s="1"/>
  <c r="E486" i="7"/>
  <c r="M486" i="7" s="1"/>
  <c r="O488" i="4"/>
  <c r="V488" i="4"/>
  <c r="G488" i="7"/>
  <c r="AG490" i="4"/>
  <c r="E493" i="4"/>
  <c r="L497" i="4"/>
  <c r="J493" i="4"/>
  <c r="X488" i="4"/>
  <c r="B491" i="7"/>
  <c r="N493" i="4"/>
  <c r="L491" i="7" l="1"/>
  <c r="K491" i="7"/>
  <c r="R486" i="7"/>
  <c r="V487" i="7" s="1"/>
  <c r="F488" i="7"/>
  <c r="O488" i="7" s="1"/>
  <c r="AJ490" i="4"/>
  <c r="A485" i="7"/>
  <c r="M493" i="4"/>
  <c r="U488" i="4"/>
  <c r="W492" i="4"/>
  <c r="AF490" i="4"/>
  <c r="AH494" i="4"/>
  <c r="P488" i="4"/>
  <c r="AL492" i="4" l="1"/>
  <c r="H491" i="7" s="1"/>
  <c r="Q491" i="7"/>
  <c r="U492" i="7" s="1"/>
  <c r="AI490" i="4"/>
  <c r="AC490" i="4" s="1"/>
  <c r="AD490" i="4" s="1"/>
  <c r="AK493" i="4"/>
  <c r="G493" i="4"/>
  <c r="I493" i="4" s="1"/>
  <c r="B492" i="7" s="1"/>
  <c r="R488" i="4"/>
  <c r="T488" i="4" s="1"/>
  <c r="Y489" i="4" s="1"/>
  <c r="L492" i="7" l="1"/>
  <c r="H493" i="4"/>
  <c r="C492" i="7" s="1"/>
  <c r="K492" i="7" s="1"/>
  <c r="Q492" i="7" s="1"/>
  <c r="U493" i="7" s="1"/>
  <c r="AE490" i="4"/>
  <c r="Z491" i="4" s="1"/>
  <c r="AA491" i="4" s="1"/>
  <c r="D487" i="7"/>
  <c r="W487" i="7" s="1"/>
  <c r="N494" i="4"/>
  <c r="S488" i="4"/>
  <c r="V489" i="4" s="1"/>
  <c r="G489" i="7"/>
  <c r="AG491" i="4"/>
  <c r="X489" i="4"/>
  <c r="D494" i="4" l="1"/>
  <c r="K494" i="4"/>
  <c r="L498" i="4" s="1"/>
  <c r="AJ491" i="4"/>
  <c r="F489" i="7"/>
  <c r="O489" i="7" s="1"/>
  <c r="N487" i="7"/>
  <c r="S487" i="7" s="1"/>
  <c r="O489" i="4"/>
  <c r="P489" i="4" s="1"/>
  <c r="E487" i="7"/>
  <c r="A486" i="7" s="1"/>
  <c r="AF491" i="4"/>
  <c r="AH495" i="4"/>
  <c r="W493" i="4"/>
  <c r="U489" i="4"/>
  <c r="AL493" i="4" l="1"/>
  <c r="H492" i="7" s="1"/>
  <c r="E494" i="4"/>
  <c r="B499" i="4"/>
  <c r="J498" i="7" s="1"/>
  <c r="J494" i="4"/>
  <c r="M487" i="7"/>
  <c r="R487" i="7" s="1"/>
  <c r="V488" i="7" s="1"/>
  <c r="AK494" i="4"/>
  <c r="AI491" i="4"/>
  <c r="AC491" i="4" s="1"/>
  <c r="AE491" i="4" s="1"/>
  <c r="M494" i="4"/>
  <c r="R489" i="4"/>
  <c r="T489" i="4" s="1"/>
  <c r="Y490" i="4" s="1"/>
  <c r="G494" i="4" l="1"/>
  <c r="H494" i="4" s="1"/>
  <c r="D488" i="7"/>
  <c r="W488" i="7" s="1"/>
  <c r="AD491" i="4"/>
  <c r="AG492" i="4" s="1"/>
  <c r="S489" i="4"/>
  <c r="V490" i="4" s="1"/>
  <c r="X490" i="4"/>
  <c r="F490" i="7"/>
  <c r="AJ492" i="4"/>
  <c r="AL494" i="4" s="1"/>
  <c r="I494" i="4" l="1"/>
  <c r="D495" i="4" s="1"/>
  <c r="B500" i="4" s="1"/>
  <c r="J499" i="7" s="1"/>
  <c r="N488" i="7"/>
  <c r="S488" i="7" s="1"/>
  <c r="G490" i="7"/>
  <c r="O490" i="7" s="1"/>
  <c r="Z492" i="4"/>
  <c r="AA492" i="4" s="1"/>
  <c r="O490" i="4"/>
  <c r="P490" i="4" s="1"/>
  <c r="E488" i="7"/>
  <c r="C493" i="7"/>
  <c r="K495" i="4"/>
  <c r="U490" i="4"/>
  <c r="W494" i="4"/>
  <c r="AK495" i="4"/>
  <c r="H493" i="7"/>
  <c r="AI492" i="4"/>
  <c r="AH496" i="4"/>
  <c r="AF492" i="4"/>
  <c r="N495" i="4" l="1"/>
  <c r="M495" i="4" s="1"/>
  <c r="B493" i="7"/>
  <c r="K493" i="7" s="1"/>
  <c r="M488" i="7"/>
  <c r="R488" i="7" s="1"/>
  <c r="V489" i="7" s="1"/>
  <c r="R490" i="4"/>
  <c r="T490" i="4" s="1"/>
  <c r="Y491" i="4" s="1"/>
  <c r="A487" i="7"/>
  <c r="AC492" i="4"/>
  <c r="J495" i="4"/>
  <c r="L499" i="4"/>
  <c r="E495" i="4"/>
  <c r="L493" i="7" l="1"/>
  <c r="Q493" i="7"/>
  <c r="U494" i="7" s="1"/>
  <c r="S490" i="4"/>
  <c r="V491" i="4" s="1"/>
  <c r="D489" i="7"/>
  <c r="W489" i="7" s="1"/>
  <c r="AD492" i="4"/>
  <c r="AE492" i="4"/>
  <c r="G495" i="4"/>
  <c r="H495" i="4" s="1"/>
  <c r="X491" i="4"/>
  <c r="O491" i="4" l="1"/>
  <c r="P491" i="4" s="1"/>
  <c r="N489" i="7"/>
  <c r="S489" i="7" s="1"/>
  <c r="E489" i="7"/>
  <c r="M489" i="7" s="1"/>
  <c r="C494" i="7"/>
  <c r="K496" i="4"/>
  <c r="F491" i="7"/>
  <c r="AJ493" i="4"/>
  <c r="AL495" i="4" s="1"/>
  <c r="I495" i="4"/>
  <c r="D496" i="4" s="1"/>
  <c r="G491" i="7"/>
  <c r="Z493" i="4"/>
  <c r="AG493" i="4"/>
  <c r="U491" i="4"/>
  <c r="W495" i="4"/>
  <c r="E496" i="4" l="1"/>
  <c r="B501" i="4"/>
  <c r="J500" i="7" s="1"/>
  <c r="O491" i="7"/>
  <c r="R489" i="7"/>
  <c r="V490" i="7" s="1"/>
  <c r="A488" i="7"/>
  <c r="B494" i="7"/>
  <c r="N496" i="4"/>
  <c r="L500" i="4"/>
  <c r="J496" i="4"/>
  <c r="AH497" i="4"/>
  <c r="AF493" i="4"/>
  <c r="R491" i="4"/>
  <c r="T491" i="4" s="1"/>
  <c r="H494" i="7"/>
  <c r="AI493" i="4"/>
  <c r="AK496" i="4"/>
  <c r="AA493" i="4"/>
  <c r="L494" i="7" l="1"/>
  <c r="K494" i="7"/>
  <c r="AC493" i="4"/>
  <c r="AD493" i="4" s="1"/>
  <c r="S491" i="4"/>
  <c r="M496" i="4"/>
  <c r="D490" i="7"/>
  <c r="W490" i="7" s="1"/>
  <c r="Y492" i="4"/>
  <c r="Q494" i="7" l="1"/>
  <c r="U495" i="7" s="1"/>
  <c r="N490" i="7"/>
  <c r="S490" i="7" s="1"/>
  <c r="E490" i="7"/>
  <c r="A489" i="7" s="1"/>
  <c r="V492" i="4"/>
  <c r="O492" i="4"/>
  <c r="G492" i="7"/>
  <c r="AG494" i="4"/>
  <c r="X492" i="4"/>
  <c r="G496" i="4"/>
  <c r="AE493" i="4"/>
  <c r="M490" i="7" l="1"/>
  <c r="R490" i="7" s="1"/>
  <c r="V491" i="7" s="1"/>
  <c r="Z494" i="4"/>
  <c r="F492" i="7"/>
  <c r="O492" i="7" s="1"/>
  <c r="AJ494" i="4"/>
  <c r="AL496" i="4" s="1"/>
  <c r="H496" i="4"/>
  <c r="I496" i="4"/>
  <c r="P492" i="4"/>
  <c r="AF494" i="4"/>
  <c r="AH498" i="4"/>
  <c r="W496" i="4"/>
  <c r="U492" i="4"/>
  <c r="AK497" i="4" l="1"/>
  <c r="H495" i="7"/>
  <c r="AI494" i="4"/>
  <c r="C495" i="7"/>
  <c r="K497" i="4"/>
  <c r="R492" i="4"/>
  <c r="S492" i="4" s="1"/>
  <c r="D497" i="4"/>
  <c r="B502" i="4" s="1"/>
  <c r="J501" i="7" s="1"/>
  <c r="B495" i="7"/>
  <c r="N497" i="4"/>
  <c r="AA494" i="4"/>
  <c r="L495" i="7" l="1"/>
  <c r="K495" i="7"/>
  <c r="E497" i="4"/>
  <c r="E491" i="7"/>
  <c r="V493" i="4"/>
  <c r="M497" i="4"/>
  <c r="L501" i="4"/>
  <c r="J497" i="4"/>
  <c r="AC494" i="4"/>
  <c r="AE494" i="4" s="1"/>
  <c r="T492" i="4"/>
  <c r="Q495" i="7" l="1"/>
  <c r="U496" i="7" s="1"/>
  <c r="G497" i="4"/>
  <c r="I497" i="4" s="1"/>
  <c r="U493" i="4"/>
  <c r="W497" i="4"/>
  <c r="D491" i="7"/>
  <c r="W491" i="7" s="1"/>
  <c r="Y493" i="4"/>
  <c r="F493" i="7"/>
  <c r="AJ495" i="4"/>
  <c r="AL497" i="4" s="1"/>
  <c r="AD494" i="4"/>
  <c r="O493" i="4"/>
  <c r="H497" i="4" l="1"/>
  <c r="C496" i="7" s="1"/>
  <c r="N491" i="7"/>
  <c r="S491" i="7" s="1"/>
  <c r="M491" i="7"/>
  <c r="R491" i="7" s="1"/>
  <c r="V492" i="7" s="1"/>
  <c r="AI495" i="4"/>
  <c r="AK498" i="4"/>
  <c r="H496" i="7"/>
  <c r="B496" i="7"/>
  <c r="N498" i="4"/>
  <c r="G493" i="7"/>
  <c r="O493" i="7" s="1"/>
  <c r="AG495" i="4"/>
  <c r="Z495" i="4"/>
  <c r="AA495" i="4" s="1"/>
  <c r="X493" i="4"/>
  <c r="P493" i="4"/>
  <c r="A490" i="7"/>
  <c r="D498" i="4" l="1"/>
  <c r="E498" i="4" s="1"/>
  <c r="K498" i="4"/>
  <c r="L502" i="4" s="1"/>
  <c r="L496" i="7"/>
  <c r="K496" i="7"/>
  <c r="R493" i="4"/>
  <c r="S493" i="4" s="1"/>
  <c r="E492" i="7" s="1"/>
  <c r="AF495" i="4"/>
  <c r="AC495" i="4" s="1"/>
  <c r="AD495" i="4" s="1"/>
  <c r="AH499" i="4"/>
  <c r="M498" i="4"/>
  <c r="B503" i="4" l="1"/>
  <c r="J502" i="7" s="1"/>
  <c r="J498" i="4"/>
  <c r="G498" i="4" s="1"/>
  <c r="Q496" i="7"/>
  <c r="U497" i="7" s="1"/>
  <c r="V494" i="4"/>
  <c r="U494" i="4" s="1"/>
  <c r="T493" i="4"/>
  <c r="O494" i="4" s="1"/>
  <c r="P494" i="4" s="1"/>
  <c r="AE495" i="4"/>
  <c r="Z496" i="4" s="1"/>
  <c r="G494" i="7"/>
  <c r="AG496" i="4"/>
  <c r="W498" i="4" l="1"/>
  <c r="Y494" i="4"/>
  <c r="X494" i="4" s="1"/>
  <c r="D492" i="7"/>
  <c r="W492" i="7" s="1"/>
  <c r="AF496" i="4"/>
  <c r="AH500" i="4"/>
  <c r="F494" i="7"/>
  <c r="O494" i="7" s="1"/>
  <c r="AJ496" i="4"/>
  <c r="AL498" i="4" s="1"/>
  <c r="H498" i="4"/>
  <c r="I498" i="4"/>
  <c r="M492" i="7" l="1"/>
  <c r="R492" i="7" s="1"/>
  <c r="V493" i="7" s="1"/>
  <c r="AA496" i="4"/>
  <c r="A491" i="7"/>
  <c r="N492" i="7"/>
  <c r="S492" i="7" s="1"/>
  <c r="D499" i="4"/>
  <c r="B497" i="7"/>
  <c r="N499" i="4"/>
  <c r="H497" i="7"/>
  <c r="AK499" i="4"/>
  <c r="AI496" i="4"/>
  <c r="AC496" i="4" s="1"/>
  <c r="K499" i="4"/>
  <c r="C497" i="7"/>
  <c r="R494" i="4"/>
  <c r="E499" i="4" l="1"/>
  <c r="B504" i="4"/>
  <c r="J503" i="7" s="1"/>
  <c r="L497" i="7"/>
  <c r="K497" i="7"/>
  <c r="AD496" i="4"/>
  <c r="AE496" i="4"/>
  <c r="M499" i="4"/>
  <c r="T494" i="4"/>
  <c r="S494" i="4"/>
  <c r="L503" i="4"/>
  <c r="J499" i="4"/>
  <c r="Q497" i="7" l="1"/>
  <c r="U498" i="7" s="1"/>
  <c r="G499" i="4"/>
  <c r="D493" i="7"/>
  <c r="W493" i="7" s="1"/>
  <c r="Y495" i="4"/>
  <c r="Z497" i="4"/>
  <c r="F495" i="7"/>
  <c r="AJ497" i="4"/>
  <c r="AL499" i="4" s="1"/>
  <c r="E493" i="7"/>
  <c r="V495" i="4"/>
  <c r="O495" i="4"/>
  <c r="G495" i="7"/>
  <c r="AG497" i="4"/>
  <c r="N493" i="7" l="1"/>
  <c r="S493" i="7" s="1"/>
  <c r="M493" i="7"/>
  <c r="R493" i="7" s="1"/>
  <c r="V494" i="7" s="1"/>
  <c r="O495" i="7"/>
  <c r="P495" i="4"/>
  <c r="H498" i="7"/>
  <c r="AK500" i="4"/>
  <c r="AI497" i="4"/>
  <c r="A492" i="7"/>
  <c r="AH501" i="4"/>
  <c r="AF497" i="4"/>
  <c r="U495" i="4"/>
  <c r="W499" i="4"/>
  <c r="X495" i="4"/>
  <c r="AA497" i="4"/>
  <c r="H499" i="4"/>
  <c r="I499" i="4"/>
  <c r="K500" i="4" l="1"/>
  <c r="C498" i="7"/>
  <c r="D500" i="4"/>
  <c r="B505" i="4" s="1"/>
  <c r="J504" i="7" s="1"/>
  <c r="B498" i="7"/>
  <c r="N500" i="4"/>
  <c r="R495" i="4"/>
  <c r="S495" i="4" s="1"/>
  <c r="AC497" i="4"/>
  <c r="AE497" i="4" s="1"/>
  <c r="L498" i="7" l="1"/>
  <c r="K498" i="7"/>
  <c r="T495" i="4"/>
  <c r="O496" i="4" s="1"/>
  <c r="M500" i="4"/>
  <c r="F496" i="7"/>
  <c r="AJ498" i="4"/>
  <c r="AL500" i="4" s="1"/>
  <c r="E494" i="7"/>
  <c r="V496" i="4"/>
  <c r="E500" i="4"/>
  <c r="AD497" i="4"/>
  <c r="J500" i="4"/>
  <c r="L504" i="4"/>
  <c r="Q498" i="7" l="1"/>
  <c r="U499" i="7" s="1"/>
  <c r="Y496" i="4"/>
  <c r="X496" i="4" s="1"/>
  <c r="D494" i="7"/>
  <c r="W494" i="7" s="1"/>
  <c r="W500" i="4"/>
  <c r="U496" i="4"/>
  <c r="G500" i="4"/>
  <c r="H500" i="4" s="1"/>
  <c r="G496" i="7"/>
  <c r="O496" i="7" s="1"/>
  <c r="AG498" i="4"/>
  <c r="Z498" i="4"/>
  <c r="AI498" i="4"/>
  <c r="H499" i="7"/>
  <c r="AK501" i="4"/>
  <c r="P496" i="4"/>
  <c r="N494" i="7" l="1"/>
  <c r="S494" i="7" s="1"/>
  <c r="M494" i="7"/>
  <c r="R494" i="7" s="1"/>
  <c r="V495" i="7" s="1"/>
  <c r="A493" i="7"/>
  <c r="R496" i="4"/>
  <c r="T496" i="4" s="1"/>
  <c r="AH502" i="4"/>
  <c r="AF498" i="4"/>
  <c r="C499" i="7"/>
  <c r="K501" i="4"/>
  <c r="AA498" i="4"/>
  <c r="I500" i="4"/>
  <c r="D501" i="4" s="1"/>
  <c r="AC498" i="4" l="1"/>
  <c r="AE498" i="4" s="1"/>
  <c r="AJ499" i="4" s="1"/>
  <c r="AL501" i="4" s="1"/>
  <c r="D495" i="7"/>
  <c r="W495" i="7" s="1"/>
  <c r="Y497" i="4"/>
  <c r="B499" i="7"/>
  <c r="N501" i="4"/>
  <c r="E501" i="4"/>
  <c r="L505" i="4"/>
  <c r="J501" i="4"/>
  <c r="S496" i="4"/>
  <c r="N495" i="7" l="1"/>
  <c r="S495" i="7" s="1"/>
  <c r="L499" i="7"/>
  <c r="K499" i="7"/>
  <c r="F497" i="7"/>
  <c r="AD498" i="4"/>
  <c r="Z499" i="4" s="1"/>
  <c r="AA499" i="4" s="1"/>
  <c r="X497" i="4"/>
  <c r="E495" i="7"/>
  <c r="V497" i="4"/>
  <c r="O497" i="4"/>
  <c r="M501" i="4"/>
  <c r="AK502" i="4"/>
  <c r="H500" i="7"/>
  <c r="AI499" i="4"/>
  <c r="Q499" i="7" l="1"/>
  <c r="U500" i="7" s="1"/>
  <c r="M495" i="7"/>
  <c r="R495" i="7" s="1"/>
  <c r="V496" i="7" s="1"/>
  <c r="AG499" i="4"/>
  <c r="AH503" i="4" s="1"/>
  <c r="G497" i="7"/>
  <c r="O497" i="7" s="1"/>
  <c r="A494" i="7"/>
  <c r="P497" i="4"/>
  <c r="G501" i="4"/>
  <c r="U497" i="4"/>
  <c r="W501" i="4"/>
  <c r="AF499" i="4" l="1"/>
  <c r="AC499" i="4" s="1"/>
  <c r="AD499" i="4" s="1"/>
  <c r="AG500" i="4" s="1"/>
  <c r="AH504" i="4" s="1"/>
  <c r="R497" i="4"/>
  <c r="S497" i="4" s="1"/>
  <c r="H501" i="4"/>
  <c r="I501" i="4"/>
  <c r="AF500" i="4" l="1"/>
  <c r="G498" i="7"/>
  <c r="AE499" i="4"/>
  <c r="AJ500" i="4" s="1"/>
  <c r="T497" i="4"/>
  <c r="O498" i="4" s="1"/>
  <c r="B500" i="7"/>
  <c r="N502" i="4"/>
  <c r="C500" i="7"/>
  <c r="D502" i="4"/>
  <c r="K502" i="4"/>
  <c r="E496" i="7"/>
  <c r="V498" i="4"/>
  <c r="AK503" i="4" l="1"/>
  <c r="AL502" i="4"/>
  <c r="H501" i="7" s="1"/>
  <c r="AI500" i="4"/>
  <c r="Z500" i="4"/>
  <c r="F498" i="7"/>
  <c r="O498" i="7" s="1"/>
  <c r="L500" i="7"/>
  <c r="K500" i="7"/>
  <c r="D496" i="7"/>
  <c r="W496" i="7" s="1"/>
  <c r="Y498" i="4"/>
  <c r="X498" i="4" s="1"/>
  <c r="P498" i="4"/>
  <c r="E502" i="4"/>
  <c r="W502" i="4"/>
  <c r="U498" i="4"/>
  <c r="M502" i="4"/>
  <c r="J502" i="4"/>
  <c r="Q500" i="7" l="1"/>
  <c r="U501" i="7" s="1"/>
  <c r="AA500" i="4"/>
  <c r="AC500" i="4" s="1"/>
  <c r="AD500" i="4" s="1"/>
  <c r="N496" i="7"/>
  <c r="S496" i="7" s="1"/>
  <c r="M496" i="7"/>
  <c r="R496" i="7" s="1"/>
  <c r="V497" i="7" s="1"/>
  <c r="A495" i="7"/>
  <c r="R498" i="4"/>
  <c r="T498" i="4" s="1"/>
  <c r="G502" i="4"/>
  <c r="H502" i="4" s="1"/>
  <c r="I502" i="4" l="1"/>
  <c r="B501" i="7" s="1"/>
  <c r="C501" i="7"/>
  <c r="K503" i="4"/>
  <c r="D497" i="7"/>
  <c r="W497" i="7" s="1"/>
  <c r="Y499" i="4"/>
  <c r="G499" i="7"/>
  <c r="AG501" i="4"/>
  <c r="S498" i="4"/>
  <c r="AE500" i="4"/>
  <c r="N503" i="4" l="1"/>
  <c r="M503" i="4" s="1"/>
  <c r="N497" i="7"/>
  <c r="S497" i="7" s="1"/>
  <c r="L501" i="7"/>
  <c r="K501" i="7"/>
  <c r="D503" i="4"/>
  <c r="E503" i="4" s="1"/>
  <c r="AF501" i="4"/>
  <c r="AH505" i="4"/>
  <c r="X499" i="4"/>
  <c r="J503" i="4"/>
  <c r="E497" i="7"/>
  <c r="M497" i="7" s="1"/>
  <c r="O499" i="4"/>
  <c r="V499" i="4"/>
  <c r="F499" i="7"/>
  <c r="O499" i="7" s="1"/>
  <c r="AJ501" i="4"/>
  <c r="AL503" i="4" s="1"/>
  <c r="Z501" i="4"/>
  <c r="Q501" i="7" l="1"/>
  <c r="U502" i="7" s="1"/>
  <c r="R497" i="7"/>
  <c r="V498" i="7" s="1"/>
  <c r="A496" i="7"/>
  <c r="G503" i="4"/>
  <c r="I503" i="4" s="1"/>
  <c r="AA501" i="4"/>
  <c r="AK504" i="4"/>
  <c r="H502" i="7"/>
  <c r="AI501" i="4"/>
  <c r="P499" i="4"/>
  <c r="W503" i="4"/>
  <c r="U499" i="4"/>
  <c r="AC501" i="4" l="1"/>
  <c r="AD501" i="4" s="1"/>
  <c r="AG502" i="4" s="1"/>
  <c r="B502" i="7"/>
  <c r="N504" i="4"/>
  <c r="R499" i="4"/>
  <c r="S499" i="4" s="1"/>
  <c r="H503" i="4"/>
  <c r="L502" i="7" l="1"/>
  <c r="AE501" i="4"/>
  <c r="F500" i="7" s="1"/>
  <c r="G500" i="7"/>
  <c r="E498" i="7"/>
  <c r="V500" i="4"/>
  <c r="T499" i="4"/>
  <c r="O500" i="4" s="1"/>
  <c r="M504" i="4"/>
  <c r="C502" i="7"/>
  <c r="D504" i="4"/>
  <c r="K504" i="4"/>
  <c r="AF502" i="4"/>
  <c r="AJ502" i="4" l="1"/>
  <c r="AK505" i="4" s="1"/>
  <c r="Z502" i="4"/>
  <c r="O500" i="7"/>
  <c r="K502" i="7"/>
  <c r="P500" i="4"/>
  <c r="J504" i="4"/>
  <c r="W504" i="4"/>
  <c r="U500" i="4"/>
  <c r="E504" i="4"/>
  <c r="D498" i="7"/>
  <c r="W498" i="7" s="1"/>
  <c r="Y500" i="4"/>
  <c r="AI502" i="4" l="1"/>
  <c r="AL504" i="4"/>
  <c r="H503" i="7" s="1"/>
  <c r="Q502" i="7"/>
  <c r="U503" i="7" s="1"/>
  <c r="N498" i="7"/>
  <c r="S498" i="7" s="1"/>
  <c r="M498" i="7"/>
  <c r="R498" i="7" s="1"/>
  <c r="V499" i="7" s="1"/>
  <c r="A497" i="7"/>
  <c r="G504" i="4"/>
  <c r="H504" i="4" s="1"/>
  <c r="X500" i="4"/>
  <c r="AA502" i="4"/>
  <c r="I504" i="4" l="1"/>
  <c r="D505" i="4" s="1"/>
  <c r="C503" i="7"/>
  <c r="K505" i="4"/>
  <c r="J505" i="4" s="1"/>
  <c r="AC502" i="4"/>
  <c r="AE502" i="4" s="1"/>
  <c r="R500" i="4"/>
  <c r="F501" i="7" l="1"/>
  <c r="AJ503" i="4"/>
  <c r="AL505" i="4" s="1"/>
  <c r="H504" i="7" s="1"/>
  <c r="AD502" i="4"/>
  <c r="S500" i="4"/>
  <c r="T500" i="4"/>
  <c r="B503" i="7"/>
  <c r="N505" i="4"/>
  <c r="M505" i="4" s="1"/>
  <c r="L503" i="7" l="1"/>
  <c r="K503" i="7"/>
  <c r="E499" i="7"/>
  <c r="O501" i="4"/>
  <c r="V501" i="4"/>
  <c r="G501" i="7"/>
  <c r="O501" i="7" s="1"/>
  <c r="AG503" i="4"/>
  <c r="Z503" i="4"/>
  <c r="G505" i="4"/>
  <c r="AI503" i="4"/>
  <c r="D499" i="7"/>
  <c r="W499" i="7" s="1"/>
  <c r="Y501" i="4"/>
  <c r="Q503" i="7" l="1"/>
  <c r="U504" i="7" s="1"/>
  <c r="N499" i="7"/>
  <c r="S499" i="7" s="1"/>
  <c r="M499" i="7"/>
  <c r="R499" i="7" s="1"/>
  <c r="V500" i="7" s="1"/>
  <c r="AF503" i="4"/>
  <c r="A498" i="7"/>
  <c r="W505" i="4"/>
  <c r="U501" i="4"/>
  <c r="X501" i="4"/>
  <c r="H505" i="4"/>
  <c r="I505" i="4"/>
  <c r="B504" i="7" s="1"/>
  <c r="P501" i="4"/>
  <c r="AA503" i="4"/>
  <c r="L504" i="7" l="1"/>
  <c r="C504" i="7"/>
  <c r="R501" i="4"/>
  <c r="S501" i="4" s="1"/>
  <c r="AC503" i="4"/>
  <c r="AE503" i="4" s="1"/>
  <c r="K504" i="7" l="1"/>
  <c r="Q504" i="7" s="1"/>
  <c r="AD503" i="4"/>
  <c r="E500" i="7"/>
  <c r="V502" i="4"/>
  <c r="F502" i="7"/>
  <c r="AJ504" i="4"/>
  <c r="T501" i="4"/>
  <c r="D500" i="7" l="1"/>
  <c r="W500" i="7" s="1"/>
  <c r="Y502" i="4"/>
  <c r="AI504" i="4"/>
  <c r="O502" i="4"/>
  <c r="U502" i="4"/>
  <c r="G502" i="7"/>
  <c r="O502" i="7" s="1"/>
  <c r="AG504" i="4"/>
  <c r="Z504" i="4"/>
  <c r="N500" i="7" l="1"/>
  <c r="S500" i="7" s="1"/>
  <c r="M500" i="7"/>
  <c r="R500" i="7" s="1"/>
  <c r="V501" i="7" s="1"/>
  <c r="AF504" i="4"/>
  <c r="P502" i="4"/>
  <c r="AA504" i="4"/>
  <c r="X502" i="4"/>
  <c r="A499" i="7"/>
  <c r="AC504" i="4" l="1"/>
  <c r="AE504" i="4" s="1"/>
  <c r="F503" i="7" s="1"/>
  <c r="R502" i="4"/>
  <c r="S502" i="4" s="1"/>
  <c r="AJ505" i="4" l="1"/>
  <c r="AI505" i="4" s="1"/>
  <c r="AD504" i="4"/>
  <c r="AG505" i="4" s="1"/>
  <c r="AF505" i="4" s="1"/>
  <c r="E501" i="7"/>
  <c r="V503" i="4"/>
  <c r="T502" i="4"/>
  <c r="O503" i="4" s="1"/>
  <c r="G503" i="7" l="1"/>
  <c r="O503" i="7" s="1"/>
  <c r="Z505" i="4"/>
  <c r="AC505" i="4"/>
  <c r="AD505" i="4" s="1"/>
  <c r="P503" i="4"/>
  <c r="U503" i="4"/>
  <c r="Y503" i="4"/>
  <c r="D501" i="7"/>
  <c r="W501" i="7" s="1"/>
  <c r="N501" i="7" l="1"/>
  <c r="S501" i="7" s="1"/>
  <c r="M501" i="7"/>
  <c r="R501" i="7" s="1"/>
  <c r="V502" i="7" s="1"/>
  <c r="AE505" i="4"/>
  <c r="F504" i="7" s="1"/>
  <c r="A500" i="7"/>
  <c r="X503" i="4"/>
  <c r="G504" i="7"/>
  <c r="O504" i="7" l="1"/>
  <c r="R503" i="4"/>
  <c r="S503" i="4" s="1"/>
  <c r="E502" i="7" s="1"/>
  <c r="V504" i="4" l="1"/>
  <c r="U504" i="4" s="1"/>
  <c r="T503" i="4"/>
  <c r="D502" i="7" s="1"/>
  <c r="W502" i="7" s="1"/>
  <c r="N502" i="7" l="1"/>
  <c r="S502" i="7" s="1"/>
  <c r="M502" i="7"/>
  <c r="R502" i="7" s="1"/>
  <c r="V503" i="7" s="1"/>
  <c r="Y504" i="4"/>
  <c r="X504" i="4" s="1"/>
  <c r="O504" i="4"/>
  <c r="P504" i="4" s="1"/>
  <c r="A501" i="7"/>
  <c r="R504" i="4" l="1"/>
  <c r="T504" i="4" s="1"/>
  <c r="S504" i="4" l="1"/>
  <c r="E503" i="7" s="1"/>
  <c r="D503" i="7"/>
  <c r="W503" i="7" s="1"/>
  <c r="Y505" i="4"/>
  <c r="X505" i="4" s="1"/>
  <c r="N503" i="7" l="1"/>
  <c r="S503" i="7" s="1"/>
  <c r="M503" i="7"/>
  <c r="R503" i="7" s="1"/>
  <c r="V504" i="7" s="1"/>
  <c r="O505" i="4"/>
  <c r="V505" i="4"/>
  <c r="U505" i="4" s="1"/>
  <c r="R505" i="4" s="1"/>
  <c r="T505" i="4" s="1"/>
  <c r="D504" i="7" s="1"/>
  <c r="A502" i="7"/>
  <c r="W504" i="7" l="1"/>
  <c r="N504" i="7"/>
  <c r="S504" i="7" s="1"/>
  <c r="S505" i="4"/>
  <c r="E504" i="7" s="1"/>
  <c r="M504" i="7" l="1"/>
  <c r="R504" i="7" s="1"/>
  <c r="A504" i="7"/>
  <c r="A503" i="7"/>
</calcChain>
</file>

<file path=xl/sharedStrings.xml><?xml version="1.0" encoding="utf-8"?>
<sst xmlns="http://schemas.openxmlformats.org/spreadsheetml/2006/main" count="118" uniqueCount="67">
  <si>
    <t>Link 1</t>
  </si>
  <si>
    <t>Start time (s)</t>
  </si>
  <si>
    <t xml:space="preserve">End time </t>
  </si>
  <si>
    <t>Time</t>
  </si>
  <si>
    <t>seconds</t>
  </si>
  <si>
    <t>Free-flow time (s)</t>
  </si>
  <si>
    <t>p(12)</t>
  </si>
  <si>
    <t>Phi</t>
  </si>
  <si>
    <t>y(12)</t>
  </si>
  <si>
    <t>y(13)</t>
  </si>
  <si>
    <t>Link 2</t>
  </si>
  <si>
    <t>(Note: free-flow time of all links and breakpoints in demand and splitting proportion must be divisible by timestep)</t>
  </si>
  <si>
    <t>Link 3</t>
  </si>
  <si>
    <t>y(34)</t>
  </si>
  <si>
    <t>Link 4</t>
  </si>
  <si>
    <t>N(up)</t>
  </si>
  <si>
    <t>N(down)</t>
  </si>
  <si>
    <t>S</t>
  </si>
  <si>
    <t>R</t>
  </si>
  <si>
    <t>Timestep</t>
  </si>
  <si>
    <t>Backward wave time (s)</t>
  </si>
  <si>
    <t>t</t>
  </si>
  <si>
    <t>Point B</t>
  </si>
  <si>
    <t>Point C</t>
  </si>
  <si>
    <t>Point D</t>
  </si>
  <si>
    <t>Demand Table</t>
  </si>
  <si>
    <t>Length (mi)</t>
  </si>
  <si>
    <t>Jam density (veh/mi)</t>
  </si>
  <si>
    <t>Free-flow speed (mph)</t>
  </si>
  <si>
    <t>Back wave speed (mph)</t>
  </si>
  <si>
    <t>Main</t>
  </si>
  <si>
    <t>Diverge</t>
  </si>
  <si>
    <t>LTM Flow Rates</t>
  </si>
  <si>
    <t>Link 5</t>
  </si>
  <si>
    <t>Link 6</t>
  </si>
  <si>
    <t>Link 7</t>
  </si>
  <si>
    <t>y(35)</t>
  </si>
  <si>
    <t>y(56)</t>
  </si>
  <si>
    <t>y(57)</t>
  </si>
  <si>
    <t>p(34)</t>
  </si>
  <si>
    <t>p(56)</t>
  </si>
  <si>
    <t>Base capacity (vph)</t>
  </si>
  <si>
    <t>Outflow</t>
  </si>
  <si>
    <t>LTM</t>
  </si>
  <si>
    <t>Final Queues</t>
  </si>
  <si>
    <t>VISSIM Mean</t>
  </si>
  <si>
    <t>VISSIM HiConf</t>
  </si>
  <si>
    <t>VISSIM LoConf</t>
  </si>
  <si>
    <t>Densities</t>
  </si>
  <si>
    <t>Queue Lengths</t>
  </si>
  <si>
    <t>Queue Speeds</t>
  </si>
  <si>
    <t>Link 1D</t>
  </si>
  <si>
    <t>Link 1U</t>
  </si>
  <si>
    <t>Link 3U</t>
  </si>
  <si>
    <t>Link 3D</t>
  </si>
  <si>
    <t>Link 5U</t>
  </si>
  <si>
    <t>Link 5D</t>
  </si>
  <si>
    <t>3 - Expected Volume on Exit Ramps</t>
  </si>
  <si>
    <t>2 - Expected volume into the workzone area</t>
  </si>
  <si>
    <t>1 - Geometric configuration and link properties</t>
  </si>
  <si>
    <t>Fraction of Exiting Vehicles</t>
  </si>
  <si>
    <t>3 - Capacity Reduction</t>
  </si>
  <si>
    <t>4 - Model Parameters</t>
  </si>
  <si>
    <t>Total Capacity After Adjustments</t>
  </si>
  <si>
    <t>From  (s)</t>
  </si>
  <si>
    <t>To (s)</t>
  </si>
  <si>
    <t xml:space="preserve"> V1 (vph)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</si>
</sst>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(General\,"/>
    <numFmt numFmtId="165" formatCode="General\)"/>
    <numFmt numFmtId="166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9999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9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3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37" xfId="0" applyFill="1" applyBorder="1"/>
    <xf numFmtId="0" fontId="0" fillId="3" borderId="38" xfId="0" applyFill="1" applyBorder="1"/>
    <xf numFmtId="165" fontId="0" fillId="4" borderId="7" xfId="0" applyNumberFormat="1" applyFill="1" applyBorder="1" applyAlignment="1">
      <alignment horizontal="left"/>
    </xf>
    <xf numFmtId="165" fontId="0" fillId="4" borderId="40" xfId="0" applyNumberFormat="1" applyFill="1" applyBorder="1" applyAlignment="1">
      <alignment horizontal="left"/>
    </xf>
    <xf numFmtId="165" fontId="0" fillId="4" borderId="42" xfId="0" applyNumberFormat="1" applyFill="1" applyBorder="1" applyAlignment="1">
      <alignment horizontal="left"/>
    </xf>
    <xf numFmtId="0" fontId="0" fillId="4" borderId="57" xfId="0" applyFill="1" applyBorder="1" applyAlignment="1">
      <alignment horizontal="center"/>
    </xf>
    <xf numFmtId="166" fontId="0" fillId="3" borderId="27" xfId="0" applyNumberFormat="1" applyFill="1" applyBorder="1" applyAlignment="1">
      <alignment horizontal="center"/>
    </xf>
    <xf numFmtId="166" fontId="0" fillId="3" borderId="44" xfId="0" applyNumberFormat="1" applyFill="1" applyBorder="1" applyAlignment="1">
      <alignment horizontal="center"/>
    </xf>
    <xf numFmtId="166" fontId="0" fillId="3" borderId="50" xfId="0" applyNumberFormat="1" applyFill="1" applyBorder="1" applyAlignment="1">
      <alignment horizontal="center"/>
    </xf>
    <xf numFmtId="166" fontId="0" fillId="3" borderId="45" xfId="0" applyNumberFormat="1" applyFill="1" applyBorder="1" applyAlignment="1">
      <alignment horizontal="center"/>
    </xf>
    <xf numFmtId="166" fontId="0" fillId="3" borderId="51" xfId="0" applyNumberFormat="1" applyFill="1" applyBorder="1" applyAlignment="1">
      <alignment horizontal="center"/>
    </xf>
    <xf numFmtId="166" fontId="0" fillId="3" borderId="46" xfId="0" applyNumberFormat="1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5" xfId="0" applyFill="1" applyBorder="1"/>
    <xf numFmtId="1" fontId="0" fillId="3" borderId="47" xfId="0" applyNumberFormat="1" applyFill="1" applyBorder="1" applyAlignment="1">
      <alignment horizontal="center"/>
    </xf>
    <xf numFmtId="1" fontId="0" fillId="3" borderId="63" xfId="0" applyNumberFormat="1" applyFill="1" applyBorder="1" applyAlignment="1">
      <alignment horizontal="center"/>
    </xf>
    <xf numFmtId="0" fontId="0" fillId="4" borderId="64" xfId="0" applyFill="1" applyBorder="1" applyAlignment="1">
      <alignment horizontal="center"/>
    </xf>
    <xf numFmtId="0" fontId="0" fillId="2" borderId="0" xfId="0" applyFill="1" applyBorder="1"/>
    <xf numFmtId="0" fontId="0" fillId="5" borderId="61" xfId="0" applyFill="1" applyBorder="1" applyAlignment="1">
      <alignment horizontal="center"/>
    </xf>
    <xf numFmtId="0" fontId="0" fillId="2" borderId="4" xfId="0" applyFill="1" applyBorder="1"/>
    <xf numFmtId="0" fontId="0" fillId="4" borderId="58" xfId="0" applyFill="1" applyBorder="1" applyAlignment="1">
      <alignment horizontal="center"/>
    </xf>
    <xf numFmtId="0" fontId="0" fillId="4" borderId="69" xfId="0" applyFill="1" applyBorder="1" applyAlignment="1">
      <alignment horizontal="center"/>
    </xf>
    <xf numFmtId="0" fontId="0" fillId="4" borderId="52" xfId="0" applyFill="1" applyBorder="1" applyAlignment="1">
      <alignment horizontal="center"/>
    </xf>
    <xf numFmtId="0" fontId="0" fillId="4" borderId="70" xfId="0" applyFill="1" applyBorder="1" applyAlignment="1">
      <alignment horizontal="center"/>
    </xf>
    <xf numFmtId="0" fontId="0" fillId="4" borderId="71" xfId="0" applyFill="1" applyBorder="1" applyAlignment="1">
      <alignment horizontal="center"/>
    </xf>
    <xf numFmtId="0" fontId="0" fillId="3" borderId="74" xfId="0" applyFill="1" applyBorder="1" applyAlignment="1">
      <alignment horizontal="center"/>
    </xf>
    <xf numFmtId="0" fontId="0" fillId="3" borderId="75" xfId="0" applyFill="1" applyBorder="1" applyAlignment="1">
      <alignment horizontal="center"/>
    </xf>
    <xf numFmtId="0" fontId="0" fillId="4" borderId="76" xfId="0" applyFill="1" applyBorder="1" applyAlignment="1">
      <alignment horizontal="center"/>
    </xf>
    <xf numFmtId="0" fontId="0" fillId="4" borderId="77" xfId="0" applyFill="1" applyBorder="1" applyAlignment="1">
      <alignment horizontal="center"/>
    </xf>
    <xf numFmtId="0" fontId="0" fillId="4" borderId="78" xfId="0" applyFill="1" applyBorder="1" applyAlignment="1">
      <alignment horizontal="center"/>
    </xf>
    <xf numFmtId="0" fontId="0" fillId="4" borderId="80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4" borderId="52" xfId="0" applyFill="1" applyBorder="1" applyAlignment="1">
      <alignment horizontal="right"/>
    </xf>
    <xf numFmtId="0" fontId="0" fillId="4" borderId="77" xfId="0" applyFill="1" applyBorder="1" applyAlignment="1">
      <alignment horizontal="right"/>
    </xf>
    <xf numFmtId="0" fontId="0" fillId="4" borderId="79" xfId="0" applyFill="1" applyBorder="1" applyAlignment="1">
      <alignment horizontal="left"/>
    </xf>
    <xf numFmtId="0" fontId="0" fillId="4" borderId="81" xfId="0" applyFill="1" applyBorder="1" applyAlignment="1">
      <alignment horizontal="center"/>
    </xf>
    <xf numFmtId="0" fontId="0" fillId="3" borderId="82" xfId="0" applyFill="1" applyBorder="1" applyAlignment="1">
      <alignment horizontal="center"/>
    </xf>
    <xf numFmtId="0" fontId="0" fillId="4" borderId="83" xfId="0" applyFill="1" applyBorder="1" applyAlignment="1">
      <alignment horizontal="center"/>
    </xf>
    <xf numFmtId="0" fontId="0" fillId="3" borderId="0" xfId="0" applyFill="1" applyBorder="1"/>
    <xf numFmtId="0" fontId="3" fillId="6" borderId="53" xfId="0" applyFont="1" applyFill="1" applyBorder="1" applyAlignment="1">
      <alignment horizontal="right"/>
    </xf>
    <xf numFmtId="0" fontId="3" fillId="6" borderId="54" xfId="0" applyFont="1" applyFill="1" applyBorder="1" applyAlignment="1">
      <alignment horizontal="center"/>
    </xf>
    <xf numFmtId="0" fontId="3" fillId="6" borderId="57" xfId="0" applyFont="1" applyFill="1" applyBorder="1" applyAlignment="1">
      <alignment horizontal="center"/>
    </xf>
    <xf numFmtId="0" fontId="5" fillId="3" borderId="0" xfId="0" applyFont="1" applyFill="1"/>
    <xf numFmtId="0" fontId="4" fillId="6" borderId="1" xfId="0" applyFont="1" applyFill="1" applyBorder="1" applyAlignment="1">
      <alignment horizontal="right"/>
    </xf>
    <xf numFmtId="0" fontId="4" fillId="6" borderId="4" xfId="0" applyFont="1" applyFill="1" applyBorder="1" applyAlignment="1">
      <alignment horizontal="right"/>
    </xf>
    <xf numFmtId="0" fontId="4" fillId="6" borderId="5" xfId="0" applyFont="1" applyFill="1" applyBorder="1" applyAlignment="1">
      <alignment horizontal="right"/>
    </xf>
    <xf numFmtId="0" fontId="4" fillId="6" borderId="8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0" fillId="7" borderId="41" xfId="0" applyFill="1" applyBorder="1" applyAlignment="1">
      <alignment horizontal="center"/>
    </xf>
    <xf numFmtId="166" fontId="0" fillId="7" borderId="27" xfId="0" applyNumberFormat="1" applyFill="1" applyBorder="1" applyAlignment="1">
      <alignment horizontal="center"/>
    </xf>
    <xf numFmtId="0" fontId="5" fillId="2" borderId="0" xfId="0" applyFont="1" applyFill="1"/>
    <xf numFmtId="0" fontId="0" fillId="3" borderId="0" xfId="0" applyFill="1"/>
    <xf numFmtId="0" fontId="2" fillId="3" borderId="0" xfId="0" applyFont="1" applyFill="1" applyBorder="1" applyAlignment="1">
      <alignment horizontal="center" vertical="center" wrapText="1"/>
    </xf>
    <xf numFmtId="165" fontId="0" fillId="3" borderId="60" xfId="0" applyNumberFormat="1" applyFill="1" applyBorder="1" applyAlignment="1">
      <alignment horizontal="left"/>
    </xf>
    <xf numFmtId="0" fontId="5" fillId="2" borderId="0" xfId="0" applyFont="1" applyFill="1" applyAlignment="1"/>
    <xf numFmtId="0" fontId="5" fillId="8" borderId="0" xfId="0" applyFont="1" applyFill="1" applyAlignment="1"/>
    <xf numFmtId="0" fontId="5" fillId="8" borderId="0" xfId="0" applyFont="1" applyFill="1"/>
    <xf numFmtId="0" fontId="0" fillId="9" borderId="85" xfId="0" applyFill="1" applyBorder="1" applyAlignment="1">
      <alignment horizontal="center"/>
    </xf>
    <xf numFmtId="0" fontId="0" fillId="9" borderId="86" xfId="0" applyFill="1" applyBorder="1" applyAlignment="1">
      <alignment horizontal="center"/>
    </xf>
    <xf numFmtId="0" fontId="0" fillId="9" borderId="87" xfId="0" applyFill="1" applyBorder="1" applyAlignment="1">
      <alignment horizontal="center"/>
    </xf>
    <xf numFmtId="0" fontId="0" fillId="9" borderId="48" xfId="0" applyFill="1" applyBorder="1" applyAlignment="1">
      <alignment horizontal="center"/>
    </xf>
    <xf numFmtId="0" fontId="0" fillId="9" borderId="50" xfId="0" applyFill="1" applyBorder="1" applyAlignment="1">
      <alignment horizontal="center"/>
    </xf>
    <xf numFmtId="0" fontId="0" fillId="9" borderId="41" xfId="0" applyFill="1" applyBorder="1" applyAlignment="1">
      <alignment horizontal="center"/>
    </xf>
    <xf numFmtId="1" fontId="0" fillId="9" borderId="48" xfId="0" applyNumberFormat="1" applyFill="1" applyBorder="1" applyAlignment="1">
      <alignment horizontal="center"/>
    </xf>
    <xf numFmtId="1" fontId="0" fillId="9" borderId="50" xfId="0" applyNumberFormat="1" applyFill="1" applyBorder="1" applyAlignment="1">
      <alignment horizontal="center"/>
    </xf>
    <xf numFmtId="1" fontId="0" fillId="9" borderId="41" xfId="0" applyNumberFormat="1" applyFill="1" applyBorder="1" applyAlignment="1">
      <alignment horizontal="center"/>
    </xf>
    <xf numFmtId="0" fontId="0" fillId="9" borderId="49" xfId="0" applyFill="1" applyBorder="1" applyAlignment="1">
      <alignment horizontal="center"/>
    </xf>
    <xf numFmtId="0" fontId="0" fillId="9" borderId="51" xfId="0" applyFill="1" applyBorder="1" applyAlignment="1">
      <alignment horizontal="center"/>
    </xf>
    <xf numFmtId="0" fontId="0" fillId="9" borderId="31" xfId="0" applyFill="1" applyBorder="1" applyAlignment="1">
      <alignment horizontal="center"/>
    </xf>
    <xf numFmtId="0" fontId="0" fillId="9" borderId="43" xfId="0" applyFill="1" applyBorder="1" applyAlignment="1">
      <alignment horizontal="center"/>
    </xf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88" xfId="0" applyFill="1" applyBorder="1"/>
    <xf numFmtId="0" fontId="0" fillId="3" borderId="89" xfId="0" applyFill="1" applyBorder="1"/>
    <xf numFmtId="0" fontId="0" fillId="3" borderId="60" xfId="0" applyFill="1" applyBorder="1"/>
    <xf numFmtId="164" fontId="0" fillId="9" borderId="6" xfId="0" applyNumberFormat="1" applyFill="1" applyBorder="1" applyAlignment="1">
      <alignment horizontal="right"/>
    </xf>
    <xf numFmtId="165" fontId="0" fillId="9" borderId="7" xfId="0" applyNumberFormat="1" applyFill="1" applyBorder="1" applyAlignment="1">
      <alignment horizontal="left"/>
    </xf>
    <xf numFmtId="164" fontId="0" fillId="9" borderId="8" xfId="0" applyNumberFormat="1" applyFill="1" applyBorder="1" applyAlignment="1">
      <alignment horizontal="right"/>
    </xf>
    <xf numFmtId="165" fontId="0" fillId="9" borderId="40" xfId="0" applyNumberFormat="1" applyFill="1" applyBorder="1" applyAlignment="1">
      <alignment horizontal="left"/>
    </xf>
    <xf numFmtId="164" fontId="0" fillId="9" borderId="9" xfId="0" applyNumberFormat="1" applyFill="1" applyBorder="1" applyAlignment="1">
      <alignment horizontal="right"/>
    </xf>
    <xf numFmtId="165" fontId="0" fillId="9" borderId="42" xfId="0" applyNumberFormat="1" applyFill="1" applyBorder="1" applyAlignment="1">
      <alignment horizontal="left"/>
    </xf>
    <xf numFmtId="0" fontId="0" fillId="5" borderId="43" xfId="0" applyFill="1" applyBorder="1" applyAlignment="1">
      <alignment horizontal="center"/>
    </xf>
    <xf numFmtId="0" fontId="6" fillId="6" borderId="55" xfId="0" applyFont="1" applyFill="1" applyBorder="1" applyAlignment="1">
      <alignment horizontal="center"/>
    </xf>
    <xf numFmtId="0" fontId="6" fillId="6" borderId="56" xfId="0" applyFont="1" applyFill="1" applyBorder="1" applyAlignment="1">
      <alignment horizontal="center"/>
    </xf>
    <xf numFmtId="164" fontId="0" fillId="4" borderId="6" xfId="0" applyNumberFormat="1" applyFill="1" applyBorder="1" applyAlignment="1">
      <alignment horizontal="right"/>
    </xf>
    <xf numFmtId="164" fontId="0" fillId="4" borderId="8" xfId="0" applyNumberFormat="1" applyFill="1" applyBorder="1" applyAlignment="1">
      <alignment horizontal="right"/>
    </xf>
    <xf numFmtId="164" fontId="0" fillId="4" borderId="9" xfId="0" applyNumberFormat="1" applyFill="1" applyBorder="1" applyAlignment="1">
      <alignment horizontal="right"/>
    </xf>
    <xf numFmtId="0" fontId="0" fillId="10" borderId="5" xfId="0" applyFill="1" applyBorder="1"/>
    <xf numFmtId="0" fontId="7" fillId="3" borderId="0" xfId="0" applyFont="1" applyFill="1" applyBorder="1" applyAlignment="1"/>
    <xf numFmtId="0" fontId="6" fillId="3" borderId="0" xfId="0" applyFont="1" applyFill="1" applyBorder="1"/>
    <xf numFmtId="0" fontId="6" fillId="3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164" fontId="6" fillId="3" borderId="0" xfId="0" applyNumberFormat="1" applyFont="1" applyFill="1" applyBorder="1" applyAlignment="1">
      <alignment horizontal="right"/>
    </xf>
    <xf numFmtId="165" fontId="6" fillId="3" borderId="0" xfId="0" applyNumberFormat="1" applyFont="1" applyFill="1" applyBorder="1" applyAlignment="1">
      <alignment horizontal="left"/>
    </xf>
    <xf numFmtId="166" fontId="6" fillId="3" borderId="0" xfId="0" applyNumberFormat="1" applyFont="1" applyFill="1" applyBorder="1" applyAlignment="1">
      <alignment horizontal="center"/>
    </xf>
    <xf numFmtId="0" fontId="4" fillId="6" borderId="28" xfId="0" applyFont="1" applyFill="1" applyBorder="1" applyAlignment="1">
      <alignment horizontal="center"/>
    </xf>
    <xf numFmtId="0" fontId="4" fillId="6" borderId="29" xfId="0" applyFont="1" applyFill="1" applyBorder="1" applyAlignment="1">
      <alignment horizontal="center"/>
    </xf>
    <xf numFmtId="0" fontId="4" fillId="6" borderId="66" xfId="0" applyFont="1" applyFill="1" applyBorder="1" applyAlignment="1">
      <alignment horizontal="center"/>
    </xf>
    <xf numFmtId="0" fontId="6" fillId="6" borderId="28" xfId="0" applyFont="1" applyFill="1" applyBorder="1" applyAlignment="1">
      <alignment horizontal="center"/>
    </xf>
    <xf numFmtId="0" fontId="6" fillId="6" borderId="30" xfId="0" applyFont="1" applyFill="1" applyBorder="1" applyAlignment="1">
      <alignment horizontal="center"/>
    </xf>
    <xf numFmtId="0" fontId="5" fillId="8" borderId="0" xfId="0" applyFont="1" applyFill="1" applyAlignment="1">
      <alignment horizontal="left"/>
    </xf>
    <xf numFmtId="0" fontId="4" fillId="6" borderId="3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0" fillId="5" borderId="65" xfId="0" applyFill="1" applyBorder="1" applyAlignment="1">
      <alignment horizontal="center"/>
    </xf>
    <xf numFmtId="0" fontId="0" fillId="5" borderId="29" xfId="0" applyFill="1" applyBorder="1" applyAlignment="1">
      <alignment horizontal="center"/>
    </xf>
    <xf numFmtId="0" fontId="0" fillId="5" borderId="30" xfId="0" applyFill="1" applyBorder="1" applyAlignment="1">
      <alignment horizontal="center"/>
    </xf>
    <xf numFmtId="0" fontId="0" fillId="5" borderId="66" xfId="0" applyFill="1" applyBorder="1" applyAlignment="1">
      <alignment horizontal="center"/>
    </xf>
    <xf numFmtId="0" fontId="0" fillId="5" borderId="67" xfId="0" applyFill="1" applyBorder="1" applyAlignment="1">
      <alignment horizontal="center"/>
    </xf>
    <xf numFmtId="0" fontId="0" fillId="5" borderId="68" xfId="0" applyFill="1" applyBorder="1" applyAlignment="1">
      <alignment horizontal="center"/>
    </xf>
    <xf numFmtId="0" fontId="0" fillId="5" borderId="62" xfId="0" applyFill="1" applyBorder="1" applyAlignment="1">
      <alignment horizontal="center"/>
    </xf>
    <xf numFmtId="0" fontId="0" fillId="3" borderId="36" xfId="0" applyFill="1" applyBorder="1" applyAlignment="1">
      <alignment horizontal="right"/>
    </xf>
    <xf numFmtId="0" fontId="0" fillId="3" borderId="37" xfId="0" applyFill="1" applyBorder="1" applyAlignment="1">
      <alignment horizontal="right"/>
    </xf>
    <xf numFmtId="0" fontId="1" fillId="5" borderId="28" xfId="0" applyFont="1" applyFill="1" applyBorder="1" applyAlignment="1">
      <alignment horizontal="center"/>
    </xf>
    <xf numFmtId="0" fontId="1" fillId="5" borderId="29" xfId="0" applyFont="1" applyFill="1" applyBorder="1" applyAlignment="1">
      <alignment horizontal="center"/>
    </xf>
    <xf numFmtId="0" fontId="1" fillId="5" borderId="30" xfId="0" applyFont="1" applyFill="1" applyBorder="1" applyAlignment="1">
      <alignment horizontal="center"/>
    </xf>
    <xf numFmtId="0" fontId="0" fillId="4" borderId="54" xfId="0" applyFill="1" applyBorder="1" applyAlignment="1">
      <alignment horizontal="center"/>
    </xf>
    <xf numFmtId="0" fontId="0" fillId="4" borderId="59" xfId="0" applyFill="1" applyBorder="1" applyAlignment="1">
      <alignment horizontal="center" vertical="center"/>
    </xf>
    <xf numFmtId="0" fontId="0" fillId="4" borderId="61" xfId="0" applyFill="1" applyBorder="1" applyAlignment="1">
      <alignment horizontal="center" vertical="center"/>
    </xf>
    <xf numFmtId="0" fontId="0" fillId="4" borderId="72" xfId="0" applyFill="1" applyBorder="1" applyAlignment="1">
      <alignment horizontal="center"/>
    </xf>
    <xf numFmtId="0" fontId="0" fillId="4" borderId="73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aseline="0"/>
              <a:t>Queue Prediction</a:t>
            </a:r>
            <a:endParaRPr lang="en-US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7247894013248344"/>
          <c:y val="0.14501129849922023"/>
          <c:w val="0.76040994875640544"/>
          <c:h val="0.6781568141601709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'Flow rate summary'!$Y$3</c:f>
              <c:strCache>
                <c:ptCount val="1"/>
                <c:pt idx="0">
                  <c:v>VISSIM Mean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xVal>
            <c:numRef>
              <c:f>'Flow rate summary'!$A$4:$A$253</c:f>
              <c:numCache>
                <c:formatCode>0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</c:numCache>
            </c:numRef>
          </c:xVal>
          <c:yVal>
            <c:numRef>
              <c:f>'Flow rate summary'!$Y$4:$Y$253</c:f>
              <c:numCache>
                <c:formatCode>General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'Flow rate summary'!$AA$3</c:f>
              <c:strCache>
                <c:ptCount val="1"/>
                <c:pt idx="0">
                  <c:v>VISSIM HiConf</c:v>
                </c:pt>
              </c:strCache>
            </c:strRef>
          </c:tx>
          <c:spPr>
            <a:ln w="127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'Flow rate summary'!$A$4:$A$253</c:f>
              <c:numCache>
                <c:formatCode>0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</c:numCache>
            </c:numRef>
          </c:xVal>
          <c:yVal>
            <c:numRef>
              <c:f>'Flow rate summary'!$AA$4:$AA$253</c:f>
              <c:numCache>
                <c:formatCode>General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'Flow rate summary'!$Z$3</c:f>
              <c:strCache>
                <c:ptCount val="1"/>
                <c:pt idx="0">
                  <c:v>VISSIM LoConf</c:v>
                </c:pt>
              </c:strCache>
            </c:strRef>
          </c:tx>
          <c:spPr>
            <a:ln w="12700">
              <a:solidFill>
                <a:schemeClr val="bg1">
                  <a:lumMod val="50000"/>
                </a:schemeClr>
              </a:solidFill>
              <a:prstDash val="lgDash"/>
            </a:ln>
          </c:spPr>
          <c:marker>
            <c:symbol val="none"/>
          </c:marker>
          <c:xVal>
            <c:numRef>
              <c:f>'Flow rate summary'!$A$4:$A$253</c:f>
              <c:numCache>
                <c:formatCode>0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</c:numCache>
            </c:numRef>
          </c:xVal>
          <c:yVal>
            <c:numRef>
              <c:f>'Flow rate summary'!$Z$4:$Z$253</c:f>
              <c:numCache>
                <c:formatCode>General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'Flow rate summary'!$AB$3</c:f>
              <c:strCache>
                <c:ptCount val="1"/>
                <c:pt idx="0">
                  <c:v>LTM</c:v>
                </c:pt>
              </c:strCache>
            </c:strRef>
          </c:tx>
          <c:spPr>
            <a:ln w="317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'Flow rate summary'!$A$4:$A$414</c:f>
              <c:numCache>
                <c:formatCode>0</c:formatCode>
                <c:ptCount val="41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  <c:pt idx="366">
                  <c:v>3660</c:v>
                </c:pt>
                <c:pt idx="367">
                  <c:v>3670</c:v>
                </c:pt>
                <c:pt idx="368">
                  <c:v>3680</c:v>
                </c:pt>
                <c:pt idx="369">
                  <c:v>3690</c:v>
                </c:pt>
                <c:pt idx="370">
                  <c:v>3700</c:v>
                </c:pt>
                <c:pt idx="371">
                  <c:v>3710</c:v>
                </c:pt>
                <c:pt idx="372">
                  <c:v>3720</c:v>
                </c:pt>
                <c:pt idx="373">
                  <c:v>3730</c:v>
                </c:pt>
                <c:pt idx="374">
                  <c:v>3740</c:v>
                </c:pt>
                <c:pt idx="375">
                  <c:v>3750</c:v>
                </c:pt>
                <c:pt idx="376">
                  <c:v>3760</c:v>
                </c:pt>
                <c:pt idx="377">
                  <c:v>3770</c:v>
                </c:pt>
                <c:pt idx="378">
                  <c:v>3780</c:v>
                </c:pt>
                <c:pt idx="379">
                  <c:v>3790</c:v>
                </c:pt>
                <c:pt idx="380">
                  <c:v>3800</c:v>
                </c:pt>
                <c:pt idx="381">
                  <c:v>3810</c:v>
                </c:pt>
                <c:pt idx="382">
                  <c:v>3820</c:v>
                </c:pt>
                <c:pt idx="383">
                  <c:v>3830</c:v>
                </c:pt>
                <c:pt idx="384">
                  <c:v>3840</c:v>
                </c:pt>
                <c:pt idx="385">
                  <c:v>3850</c:v>
                </c:pt>
                <c:pt idx="386">
                  <c:v>3860</c:v>
                </c:pt>
                <c:pt idx="387">
                  <c:v>3870</c:v>
                </c:pt>
                <c:pt idx="388">
                  <c:v>3880</c:v>
                </c:pt>
                <c:pt idx="389">
                  <c:v>3890</c:v>
                </c:pt>
                <c:pt idx="390">
                  <c:v>3900</c:v>
                </c:pt>
                <c:pt idx="391">
                  <c:v>3910</c:v>
                </c:pt>
                <c:pt idx="392">
                  <c:v>3920</c:v>
                </c:pt>
                <c:pt idx="393">
                  <c:v>3930</c:v>
                </c:pt>
                <c:pt idx="394">
                  <c:v>3940</c:v>
                </c:pt>
                <c:pt idx="395">
                  <c:v>3950</c:v>
                </c:pt>
                <c:pt idx="396">
                  <c:v>3960</c:v>
                </c:pt>
                <c:pt idx="397">
                  <c:v>3970</c:v>
                </c:pt>
                <c:pt idx="398">
                  <c:v>3980</c:v>
                </c:pt>
                <c:pt idx="399">
                  <c:v>#N/A</c:v>
                </c:pt>
                <c:pt idx="400">
                  <c:v>#N/A</c:v>
                </c:pt>
                <c:pt idx="401">
                  <c:v>#N/A</c:v>
                </c:pt>
                <c:pt idx="402">
                  <c:v>#N/A</c:v>
                </c:pt>
                <c:pt idx="403">
                  <c:v>#N/A</c:v>
                </c:pt>
                <c:pt idx="404">
                  <c:v>#N/A</c:v>
                </c:pt>
                <c:pt idx="405">
                  <c:v>#N/A</c:v>
                </c:pt>
                <c:pt idx="406">
                  <c:v>#N/A</c:v>
                </c:pt>
                <c:pt idx="407">
                  <c:v>#N/A</c:v>
                </c:pt>
                <c:pt idx="408">
                  <c:v>#N/A</c:v>
                </c:pt>
                <c:pt idx="409">
                  <c:v>#N/A</c:v>
                </c:pt>
                <c:pt idx="410">
                  <c:v>#N/A</c:v>
                </c:pt>
              </c:numCache>
            </c:numRef>
          </c:xVal>
          <c:yVal>
            <c:numRef>
              <c:f>'Flow rate summary'!$AB$4:$AB$414</c:f>
              <c:numCache>
                <c:formatCode>General</c:formatCode>
                <c:ptCount val="4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19.369900055835018</c:v>
                </c:pt>
                <c:pt idx="33">
                  <c:v>38.739800111670036</c:v>
                </c:pt>
                <c:pt idx="34">
                  <c:v>58.109700167505046</c:v>
                </c:pt>
                <c:pt idx="35">
                  <c:v>77.479600223340071</c:v>
                </c:pt>
                <c:pt idx="36">
                  <c:v>96.849500279175089</c:v>
                </c:pt>
                <c:pt idx="37">
                  <c:v>116.21940033501009</c:v>
                </c:pt>
                <c:pt idx="38">
                  <c:v>135.5893003908451</c:v>
                </c:pt>
                <c:pt idx="39">
                  <c:v>154.95920044668011</c:v>
                </c:pt>
                <c:pt idx="40">
                  <c:v>174.32910050251513</c:v>
                </c:pt>
                <c:pt idx="41">
                  <c:v>193.69900055835018</c:v>
                </c:pt>
                <c:pt idx="42">
                  <c:v>213.0689006141852</c:v>
                </c:pt>
                <c:pt idx="43">
                  <c:v>232.43880067002021</c:v>
                </c:pt>
                <c:pt idx="44">
                  <c:v>251.80870072585526</c:v>
                </c:pt>
                <c:pt idx="45">
                  <c:v>271.17860078169025</c:v>
                </c:pt>
                <c:pt idx="46">
                  <c:v>290.5485008375253</c:v>
                </c:pt>
                <c:pt idx="47">
                  <c:v>309.91840089336034</c:v>
                </c:pt>
                <c:pt idx="48">
                  <c:v>329.28830094919533</c:v>
                </c:pt>
                <c:pt idx="49">
                  <c:v>348.65820100503038</c:v>
                </c:pt>
                <c:pt idx="50">
                  <c:v>368.02810106086537</c:v>
                </c:pt>
                <c:pt idx="51">
                  <c:v>387.39800111670041</c:v>
                </c:pt>
                <c:pt idx="52">
                  <c:v>406.76790117253546</c:v>
                </c:pt>
                <c:pt idx="53">
                  <c:v>426.13780122837045</c:v>
                </c:pt>
                <c:pt idx="54">
                  <c:v>445.5077012842055</c:v>
                </c:pt>
                <c:pt idx="55">
                  <c:v>464.87760134003992</c:v>
                </c:pt>
                <c:pt idx="56">
                  <c:v>484.24750139587547</c:v>
                </c:pt>
                <c:pt idx="57">
                  <c:v>503.61740145171103</c:v>
                </c:pt>
                <c:pt idx="58">
                  <c:v>522.98730150754659</c:v>
                </c:pt>
                <c:pt idx="59">
                  <c:v>542.35720156338209</c:v>
                </c:pt>
                <c:pt idx="60">
                  <c:v>561.72710161921759</c:v>
                </c:pt>
                <c:pt idx="61">
                  <c:v>581.09700167505321</c:v>
                </c:pt>
                <c:pt idx="62">
                  <c:v>600.46690173088871</c:v>
                </c:pt>
                <c:pt idx="63">
                  <c:v>619.83680178672421</c:v>
                </c:pt>
                <c:pt idx="64">
                  <c:v>639.20670184255982</c:v>
                </c:pt>
                <c:pt idx="65">
                  <c:v>658.57660189839532</c:v>
                </c:pt>
                <c:pt idx="66">
                  <c:v>677.94650195423094</c:v>
                </c:pt>
                <c:pt idx="67">
                  <c:v>697.31640201006655</c:v>
                </c:pt>
                <c:pt idx="68">
                  <c:v>716.68630206590217</c:v>
                </c:pt>
                <c:pt idx="69">
                  <c:v>736.05620212173778</c:v>
                </c:pt>
                <c:pt idx="70">
                  <c:v>755.4261021775734</c:v>
                </c:pt>
                <c:pt idx="71">
                  <c:v>774.79600223340901</c:v>
                </c:pt>
                <c:pt idx="72">
                  <c:v>794.16590228924463</c:v>
                </c:pt>
                <c:pt idx="73">
                  <c:v>813.53580234508024</c:v>
                </c:pt>
                <c:pt idx="74">
                  <c:v>832.90570240091586</c:v>
                </c:pt>
                <c:pt idx="75">
                  <c:v>852.27560245675147</c:v>
                </c:pt>
                <c:pt idx="76">
                  <c:v>871.64550251258709</c:v>
                </c:pt>
                <c:pt idx="77">
                  <c:v>891.0154025684227</c:v>
                </c:pt>
                <c:pt idx="78">
                  <c:v>910.38530262425832</c:v>
                </c:pt>
                <c:pt idx="79">
                  <c:v>929.75520268009393</c:v>
                </c:pt>
                <c:pt idx="80">
                  <c:v>949.12510273592954</c:v>
                </c:pt>
                <c:pt idx="81">
                  <c:v>968.49500279176516</c:v>
                </c:pt>
                <c:pt idx="82">
                  <c:v>987.86490284760077</c:v>
                </c:pt>
                <c:pt idx="83">
                  <c:v>1007.2348029034364</c:v>
                </c:pt>
                <c:pt idx="84">
                  <c:v>1026.6047029592719</c:v>
                </c:pt>
                <c:pt idx="85">
                  <c:v>1045.9746030151075</c:v>
                </c:pt>
                <c:pt idx="86">
                  <c:v>1065.3445030709431</c:v>
                </c:pt>
                <c:pt idx="87">
                  <c:v>1084.7144031267787</c:v>
                </c:pt>
                <c:pt idx="88">
                  <c:v>1104.0843031826143</c:v>
                </c:pt>
                <c:pt idx="89">
                  <c:v>1123.45420323845</c:v>
                </c:pt>
                <c:pt idx="90">
                  <c:v>1142.8241032942856</c:v>
                </c:pt>
                <c:pt idx="91">
                  <c:v>1162.1940033501212</c:v>
                </c:pt>
                <c:pt idx="92">
                  <c:v>1181.5639034059568</c:v>
                </c:pt>
                <c:pt idx="93">
                  <c:v>1200.9338034617924</c:v>
                </c:pt>
                <c:pt idx="94">
                  <c:v>1220.303703517628</c:v>
                </c:pt>
                <c:pt idx="95">
                  <c:v>1239.6736035734637</c:v>
                </c:pt>
                <c:pt idx="96">
                  <c:v>1259.0435036292993</c:v>
                </c:pt>
                <c:pt idx="97">
                  <c:v>1278.4134036851349</c:v>
                </c:pt>
                <c:pt idx="98">
                  <c:v>1297.7833037409705</c:v>
                </c:pt>
                <c:pt idx="99">
                  <c:v>1317.1532037968061</c:v>
                </c:pt>
                <c:pt idx="100">
                  <c:v>1336.5231038526417</c:v>
                </c:pt>
                <c:pt idx="101">
                  <c:v>1355.8930039084771</c:v>
                </c:pt>
                <c:pt idx="102">
                  <c:v>1375.2629039643125</c:v>
                </c:pt>
                <c:pt idx="103">
                  <c:v>1394.6328040201481</c:v>
                </c:pt>
                <c:pt idx="104">
                  <c:v>1414.0027040759835</c:v>
                </c:pt>
                <c:pt idx="105">
                  <c:v>1433.3726041318191</c:v>
                </c:pt>
                <c:pt idx="106">
                  <c:v>1452.7425041876545</c:v>
                </c:pt>
                <c:pt idx="107">
                  <c:v>1472.1124042434899</c:v>
                </c:pt>
                <c:pt idx="108">
                  <c:v>1491.4823042993255</c:v>
                </c:pt>
                <c:pt idx="109">
                  <c:v>1510.8522043551609</c:v>
                </c:pt>
                <c:pt idx="110">
                  <c:v>1530.2221044109963</c:v>
                </c:pt>
                <c:pt idx="111">
                  <c:v>1549.5920044668319</c:v>
                </c:pt>
                <c:pt idx="112">
                  <c:v>1568.9619045226673</c:v>
                </c:pt>
                <c:pt idx="113">
                  <c:v>1588.3318045785027</c:v>
                </c:pt>
                <c:pt idx="114">
                  <c:v>1607.7017046343383</c:v>
                </c:pt>
                <c:pt idx="115">
                  <c:v>1619.9742834796346</c:v>
                </c:pt>
                <c:pt idx="116">
                  <c:v>1632.246862324931</c:v>
                </c:pt>
                <c:pt idx="117">
                  <c:v>1644.5194411702275</c:v>
                </c:pt>
                <c:pt idx="118">
                  <c:v>1656.792020015524</c:v>
                </c:pt>
                <c:pt idx="119">
                  <c:v>1669.0645988608205</c:v>
                </c:pt>
                <c:pt idx="120">
                  <c:v>1681.337177706117</c:v>
                </c:pt>
                <c:pt idx="121">
                  <c:v>1693.6097565514133</c:v>
                </c:pt>
                <c:pt idx="122">
                  <c:v>1705.8823353967098</c:v>
                </c:pt>
                <c:pt idx="123">
                  <c:v>1718.1549142420063</c:v>
                </c:pt>
                <c:pt idx="124">
                  <c:v>1730.4274930873028</c:v>
                </c:pt>
                <c:pt idx="125">
                  <c:v>1742.7000719325993</c:v>
                </c:pt>
                <c:pt idx="126">
                  <c:v>1754.9726507778955</c:v>
                </c:pt>
                <c:pt idx="127">
                  <c:v>1767.245229623192</c:v>
                </c:pt>
                <c:pt idx="128">
                  <c:v>1779.5178084684885</c:v>
                </c:pt>
                <c:pt idx="129">
                  <c:v>1791.790387313785</c:v>
                </c:pt>
                <c:pt idx="130">
                  <c:v>1804.0629661590815</c:v>
                </c:pt>
                <c:pt idx="131">
                  <c:v>1816.3355450043778</c:v>
                </c:pt>
                <c:pt idx="132">
                  <c:v>1828.6081238496743</c:v>
                </c:pt>
                <c:pt idx="133">
                  <c:v>1840.8807026949708</c:v>
                </c:pt>
                <c:pt idx="134">
                  <c:v>1853.1532815402672</c:v>
                </c:pt>
                <c:pt idx="135">
                  <c:v>1865.4258603855637</c:v>
                </c:pt>
                <c:pt idx="136">
                  <c:v>1877.69843923086</c:v>
                </c:pt>
                <c:pt idx="137">
                  <c:v>1889.9710180761565</c:v>
                </c:pt>
                <c:pt idx="138">
                  <c:v>1902.243596921453</c:v>
                </c:pt>
                <c:pt idx="139">
                  <c:v>1914.5161757667495</c:v>
                </c:pt>
                <c:pt idx="140">
                  <c:v>1926.788754612046</c:v>
                </c:pt>
                <c:pt idx="141">
                  <c:v>1939.0613334573422</c:v>
                </c:pt>
                <c:pt idx="142">
                  <c:v>1951.3339123026387</c:v>
                </c:pt>
                <c:pt idx="143">
                  <c:v>1963.6064911479352</c:v>
                </c:pt>
                <c:pt idx="144">
                  <c:v>1975.8790699932317</c:v>
                </c:pt>
                <c:pt idx="145">
                  <c:v>1988.1516488385282</c:v>
                </c:pt>
                <c:pt idx="146">
                  <c:v>2000.4242276838245</c:v>
                </c:pt>
                <c:pt idx="147">
                  <c:v>2012.696806529121</c:v>
                </c:pt>
                <c:pt idx="148">
                  <c:v>2024.9693853744175</c:v>
                </c:pt>
                <c:pt idx="149">
                  <c:v>2037.241964219714</c:v>
                </c:pt>
                <c:pt idx="150">
                  <c:v>2049.5145430650105</c:v>
                </c:pt>
                <c:pt idx="151">
                  <c:v>2061.7871219103067</c:v>
                </c:pt>
                <c:pt idx="152">
                  <c:v>2074.0597007556034</c:v>
                </c:pt>
                <c:pt idx="153">
                  <c:v>2086.3322796008997</c:v>
                </c:pt>
                <c:pt idx="154">
                  <c:v>2098.604858446196</c:v>
                </c:pt>
                <c:pt idx="155">
                  <c:v>2110.8774372914927</c:v>
                </c:pt>
                <c:pt idx="156">
                  <c:v>2123.150016136789</c:v>
                </c:pt>
                <c:pt idx="157">
                  <c:v>2135.4225949820857</c:v>
                </c:pt>
                <c:pt idx="158">
                  <c:v>2147.695173827382</c:v>
                </c:pt>
                <c:pt idx="159">
                  <c:v>2159.9677526726782</c:v>
                </c:pt>
                <c:pt idx="160">
                  <c:v>2172.2403315179749</c:v>
                </c:pt>
                <c:pt idx="161">
                  <c:v>2184.5129103632712</c:v>
                </c:pt>
                <c:pt idx="162">
                  <c:v>2196.7854892085679</c:v>
                </c:pt>
                <c:pt idx="163">
                  <c:v>2209.0580680538642</c:v>
                </c:pt>
                <c:pt idx="164">
                  <c:v>2221.3306468991605</c:v>
                </c:pt>
                <c:pt idx="165">
                  <c:v>2233.6032257444572</c:v>
                </c:pt>
                <c:pt idx="166">
                  <c:v>2245.8758045897534</c:v>
                </c:pt>
                <c:pt idx="167">
                  <c:v>2258.1483834350502</c:v>
                </c:pt>
                <c:pt idx="168">
                  <c:v>2270.4209622803464</c:v>
                </c:pt>
                <c:pt idx="169">
                  <c:v>2282.6935411256427</c:v>
                </c:pt>
                <c:pt idx="170">
                  <c:v>2294.9661199709394</c:v>
                </c:pt>
                <c:pt idx="171">
                  <c:v>2307.2386988162357</c:v>
                </c:pt>
                <c:pt idx="172">
                  <c:v>2319.5112776615324</c:v>
                </c:pt>
                <c:pt idx="173">
                  <c:v>2331.7838565068287</c:v>
                </c:pt>
                <c:pt idx="174">
                  <c:v>2344.0564353521249</c:v>
                </c:pt>
                <c:pt idx="175">
                  <c:v>2356.3290141974217</c:v>
                </c:pt>
                <c:pt idx="176">
                  <c:v>2368.6015930427179</c:v>
                </c:pt>
                <c:pt idx="177">
                  <c:v>2380.8741718880146</c:v>
                </c:pt>
                <c:pt idx="178">
                  <c:v>2393.1467507333109</c:v>
                </c:pt>
                <c:pt idx="179">
                  <c:v>2405.4193295786072</c:v>
                </c:pt>
                <c:pt idx="180">
                  <c:v>2417.6919084239039</c:v>
                </c:pt>
                <c:pt idx="181">
                  <c:v>2429.9644872692002</c:v>
                </c:pt>
                <c:pt idx="182">
                  <c:v>2442.2370661144969</c:v>
                </c:pt>
                <c:pt idx="183">
                  <c:v>2454.5096449597931</c:v>
                </c:pt>
                <c:pt idx="184">
                  <c:v>2466.7822238050899</c:v>
                </c:pt>
                <c:pt idx="185">
                  <c:v>2479.0548026503861</c:v>
                </c:pt>
                <c:pt idx="186">
                  <c:v>2491.3273814956824</c:v>
                </c:pt>
                <c:pt idx="187">
                  <c:v>2503.5999603409791</c:v>
                </c:pt>
                <c:pt idx="188">
                  <c:v>2515.8725391862754</c:v>
                </c:pt>
                <c:pt idx="189">
                  <c:v>2528.1451180315721</c:v>
                </c:pt>
                <c:pt idx="190">
                  <c:v>2540.4176968768684</c:v>
                </c:pt>
                <c:pt idx="191">
                  <c:v>2552.6902757221646</c:v>
                </c:pt>
                <c:pt idx="192">
                  <c:v>2564.9628545674614</c:v>
                </c:pt>
                <c:pt idx="193">
                  <c:v>2577.2354334127576</c:v>
                </c:pt>
                <c:pt idx="194">
                  <c:v>2589.5080122580544</c:v>
                </c:pt>
                <c:pt idx="195">
                  <c:v>2601.7805911033506</c:v>
                </c:pt>
                <c:pt idx="196">
                  <c:v>2649.5961558675881</c:v>
                </c:pt>
                <c:pt idx="197">
                  <c:v>2662.3798244597378</c:v>
                </c:pt>
                <c:pt idx="198">
                  <c:v>2675.1634930518876</c:v>
                </c:pt>
                <c:pt idx="199">
                  <c:v>2694.8386490446737</c:v>
                </c:pt>
                <c:pt idx="200">
                  <c:v>2714.5138050374603</c:v>
                </c:pt>
                <c:pt idx="201">
                  <c:v>2734.1889610302469</c:v>
                </c:pt>
                <c:pt idx="202">
                  <c:v>2753.864117023033</c:v>
                </c:pt>
                <c:pt idx="203">
                  <c:v>2773.5392730158196</c:v>
                </c:pt>
                <c:pt idx="204">
                  <c:v>2793.2144290086062</c:v>
                </c:pt>
                <c:pt idx="205">
                  <c:v>2812.8895850013923</c:v>
                </c:pt>
                <c:pt idx="206">
                  <c:v>2832.5647409941789</c:v>
                </c:pt>
                <c:pt idx="207">
                  <c:v>2852.2398969869655</c:v>
                </c:pt>
                <c:pt idx="208">
                  <c:v>2871.9150529797516</c:v>
                </c:pt>
                <c:pt idx="209">
                  <c:v>2891.5902089725382</c:v>
                </c:pt>
                <c:pt idx="210">
                  <c:v>2911.2653649653248</c:v>
                </c:pt>
                <c:pt idx="211">
                  <c:v>2930.9405209581109</c:v>
                </c:pt>
                <c:pt idx="212">
                  <c:v>2950.6156769508975</c:v>
                </c:pt>
                <c:pt idx="213">
                  <c:v>2970.2908329436841</c:v>
                </c:pt>
                <c:pt idx="214">
                  <c:v>2989.9659889364702</c:v>
                </c:pt>
                <c:pt idx="215">
                  <c:v>3009.6411449292568</c:v>
                </c:pt>
                <c:pt idx="216">
                  <c:v>3029.3163009220434</c:v>
                </c:pt>
                <c:pt idx="217">
                  <c:v>3048.9914569148295</c:v>
                </c:pt>
                <c:pt idx="218">
                  <c:v>3068.6666129076161</c:v>
                </c:pt>
                <c:pt idx="219">
                  <c:v>3088.3417689004027</c:v>
                </c:pt>
                <c:pt idx="220">
                  <c:v>3108.0169248931888</c:v>
                </c:pt>
                <c:pt idx="221">
                  <c:v>3127.6920808859754</c:v>
                </c:pt>
                <c:pt idx="222">
                  <c:v>3147.367236878762</c:v>
                </c:pt>
                <c:pt idx="223">
                  <c:v>3167.0423928715481</c:v>
                </c:pt>
                <c:pt idx="224">
                  <c:v>3186.7175488643347</c:v>
                </c:pt>
                <c:pt idx="225">
                  <c:v>3206.3927048571213</c:v>
                </c:pt>
                <c:pt idx="226">
                  <c:v>3226.0678608499074</c:v>
                </c:pt>
                <c:pt idx="227">
                  <c:v>3245.743016842694</c:v>
                </c:pt>
                <c:pt idx="228">
                  <c:v>3265.4181728354806</c:v>
                </c:pt>
                <c:pt idx="229">
                  <c:v>3285.0933288282667</c:v>
                </c:pt>
                <c:pt idx="230">
                  <c:v>3304.7684848210533</c:v>
                </c:pt>
                <c:pt idx="231">
                  <c:v>3324.4436408138399</c:v>
                </c:pt>
                <c:pt idx="232">
                  <c:v>3344.1187968066261</c:v>
                </c:pt>
                <c:pt idx="233">
                  <c:v>3363.7939527994126</c:v>
                </c:pt>
                <c:pt idx="234">
                  <c:v>3383.4691087921992</c:v>
                </c:pt>
                <c:pt idx="235">
                  <c:v>3403.1442647849854</c:v>
                </c:pt>
                <c:pt idx="236">
                  <c:v>3422.8194207777719</c:v>
                </c:pt>
                <c:pt idx="237">
                  <c:v>3442.4945767705585</c:v>
                </c:pt>
                <c:pt idx="238">
                  <c:v>3462.1697327633447</c:v>
                </c:pt>
                <c:pt idx="239">
                  <c:v>3481.8448887561312</c:v>
                </c:pt>
                <c:pt idx="240">
                  <c:v>3501.5200447489178</c:v>
                </c:pt>
                <c:pt idx="241">
                  <c:v>3521.195200741704</c:v>
                </c:pt>
                <c:pt idx="242">
                  <c:v>3540.8703567344905</c:v>
                </c:pt>
                <c:pt idx="243">
                  <c:v>3560.5455127272771</c:v>
                </c:pt>
                <c:pt idx="244">
                  <c:v>3580.2206687200633</c:v>
                </c:pt>
                <c:pt idx="245">
                  <c:v>3599.8958247128498</c:v>
                </c:pt>
                <c:pt idx="246">
                  <c:v>3619.5709807056364</c:v>
                </c:pt>
                <c:pt idx="247">
                  <c:v>3639.2461366984226</c:v>
                </c:pt>
                <c:pt idx="248">
                  <c:v>3658.9212926912091</c:v>
                </c:pt>
                <c:pt idx="249">
                  <c:v>3678.5964486839957</c:v>
                </c:pt>
                <c:pt idx="250">
                  <c:v>3698.2716046767819</c:v>
                </c:pt>
                <c:pt idx="251">
                  <c:v>3717.9467606695684</c:v>
                </c:pt>
                <c:pt idx="252">
                  <c:v>3737.621916662355</c:v>
                </c:pt>
                <c:pt idx="253">
                  <c:v>3757.2970726551412</c:v>
                </c:pt>
                <c:pt idx="254">
                  <c:v>3776.9722286479277</c:v>
                </c:pt>
                <c:pt idx="255">
                  <c:v>3796.6473846407143</c:v>
                </c:pt>
                <c:pt idx="256">
                  <c:v>3816.3225406335005</c:v>
                </c:pt>
                <c:pt idx="257">
                  <c:v>3835.9976966262871</c:v>
                </c:pt>
                <c:pt idx="258">
                  <c:v>3855.6728526190686</c:v>
                </c:pt>
                <c:pt idx="259">
                  <c:v>3875.3480086118552</c:v>
                </c:pt>
                <c:pt idx="260">
                  <c:v>3895.0231646046418</c:v>
                </c:pt>
                <c:pt idx="261">
                  <c:v>3914.6983205974279</c:v>
                </c:pt>
                <c:pt idx="262">
                  <c:v>3934.3734765902145</c:v>
                </c:pt>
                <c:pt idx="263">
                  <c:v>3954.0486325830011</c:v>
                </c:pt>
                <c:pt idx="264">
                  <c:v>3973.7237885757872</c:v>
                </c:pt>
                <c:pt idx="265">
                  <c:v>3993.3989445685738</c:v>
                </c:pt>
                <c:pt idx="266">
                  <c:v>4013.0741005613604</c:v>
                </c:pt>
                <c:pt idx="267">
                  <c:v>4032.7492565541465</c:v>
                </c:pt>
                <c:pt idx="268">
                  <c:v>4052.4244125469331</c:v>
                </c:pt>
                <c:pt idx="269">
                  <c:v>4072.0995685397197</c:v>
                </c:pt>
                <c:pt idx="270">
                  <c:v>4091.7747245325058</c:v>
                </c:pt>
                <c:pt idx="271">
                  <c:v>4111.4498805252924</c:v>
                </c:pt>
                <c:pt idx="272">
                  <c:v>4131.1250365180786</c:v>
                </c:pt>
                <c:pt idx="273">
                  <c:v>4150.8001925108656</c:v>
                </c:pt>
                <c:pt idx="274">
                  <c:v>4170.4753485036517</c:v>
                </c:pt>
                <c:pt idx="275">
                  <c:v>4190.1505044964379</c:v>
                </c:pt>
                <c:pt idx="276">
                  <c:v>4209.8256604892249</c:v>
                </c:pt>
                <c:pt idx="277">
                  <c:v>4229.500816482011</c:v>
                </c:pt>
                <c:pt idx="278">
                  <c:v>4249.1759724747972</c:v>
                </c:pt>
                <c:pt idx="279">
                  <c:v>4268.8511284675797</c:v>
                </c:pt>
                <c:pt idx="280">
                  <c:v>4288.5262844603658</c:v>
                </c:pt>
                <c:pt idx="281">
                  <c:v>4308.2014404531528</c:v>
                </c:pt>
                <c:pt idx="282">
                  <c:v>4327.876596445939</c:v>
                </c:pt>
                <c:pt idx="283">
                  <c:v>4347.5517524387251</c:v>
                </c:pt>
                <c:pt idx="284">
                  <c:v>4367.2269084315121</c:v>
                </c:pt>
                <c:pt idx="285">
                  <c:v>4386.9020644242983</c:v>
                </c:pt>
                <c:pt idx="286">
                  <c:v>4406.5772204170844</c:v>
                </c:pt>
                <c:pt idx="287">
                  <c:v>4426.2523764098714</c:v>
                </c:pt>
                <c:pt idx="288">
                  <c:v>4445.9275324026576</c:v>
                </c:pt>
                <c:pt idx="289">
                  <c:v>4402.7201368065726</c:v>
                </c:pt>
                <c:pt idx="290">
                  <c:v>4359.5127412104857</c:v>
                </c:pt>
                <c:pt idx="291">
                  <c:v>4316.3053456143998</c:v>
                </c:pt>
                <c:pt idx="292">
                  <c:v>4273.0979500183148</c:v>
                </c:pt>
                <c:pt idx="293">
                  <c:v>4229.8905544222289</c:v>
                </c:pt>
                <c:pt idx="294">
                  <c:v>4186.683158826143</c:v>
                </c:pt>
                <c:pt idx="295">
                  <c:v>4143.4757632300571</c:v>
                </c:pt>
                <c:pt idx="296">
                  <c:v>4100.268367633972</c:v>
                </c:pt>
                <c:pt idx="297">
                  <c:v>4057.0609720378861</c:v>
                </c:pt>
                <c:pt idx="298">
                  <c:v>4013.8535764418002</c:v>
                </c:pt>
                <c:pt idx="299">
                  <c:v>3970.6461808457143</c:v>
                </c:pt>
                <c:pt idx="300">
                  <c:v>3927.4387852496288</c:v>
                </c:pt>
                <c:pt idx="301">
                  <c:v>3884.2313896535429</c:v>
                </c:pt>
                <c:pt idx="302">
                  <c:v>3841.023994057457</c:v>
                </c:pt>
                <c:pt idx="303">
                  <c:v>3797.8165984613715</c:v>
                </c:pt>
                <c:pt idx="304">
                  <c:v>3754.6092028652852</c:v>
                </c:pt>
                <c:pt idx="305">
                  <c:v>3711.4018072691993</c:v>
                </c:pt>
                <c:pt idx="306">
                  <c:v>3668.1944116731133</c:v>
                </c:pt>
                <c:pt idx="307">
                  <c:v>3624.9870160770274</c:v>
                </c:pt>
                <c:pt idx="308">
                  <c:v>3581.779620480942</c:v>
                </c:pt>
                <c:pt idx="309">
                  <c:v>3538.5722248848556</c:v>
                </c:pt>
                <c:pt idx="310">
                  <c:v>3495.3648292887697</c:v>
                </c:pt>
                <c:pt idx="311">
                  <c:v>3452.1574336926842</c:v>
                </c:pt>
                <c:pt idx="312">
                  <c:v>3408.9500380965983</c:v>
                </c:pt>
                <c:pt idx="313">
                  <c:v>3365.7426425005124</c:v>
                </c:pt>
                <c:pt idx="314">
                  <c:v>3322.535246904426</c:v>
                </c:pt>
                <c:pt idx="315">
                  <c:v>3279.327851308341</c:v>
                </c:pt>
                <c:pt idx="316">
                  <c:v>3236.1204557122546</c:v>
                </c:pt>
                <c:pt idx="317">
                  <c:v>3192.9130601161687</c:v>
                </c:pt>
                <c:pt idx="318">
                  <c:v>3149.7056645200832</c:v>
                </c:pt>
                <c:pt idx="319">
                  <c:v>3106.4982689239973</c:v>
                </c:pt>
                <c:pt idx="320">
                  <c:v>3063.2908733279119</c:v>
                </c:pt>
                <c:pt idx="321">
                  <c:v>3020.083477731826</c:v>
                </c:pt>
                <c:pt idx="322">
                  <c:v>2976.8760821357396</c:v>
                </c:pt>
                <c:pt idx="323">
                  <c:v>2933.6686865396541</c:v>
                </c:pt>
                <c:pt idx="324">
                  <c:v>2890.4612909435682</c:v>
                </c:pt>
                <c:pt idx="325">
                  <c:v>2847.2538953474823</c:v>
                </c:pt>
                <c:pt idx="326">
                  <c:v>2804.0464997513968</c:v>
                </c:pt>
                <c:pt idx="327">
                  <c:v>2760.8391041553109</c:v>
                </c:pt>
                <c:pt idx="328">
                  <c:v>2717.631708559225</c:v>
                </c:pt>
                <c:pt idx="329">
                  <c:v>2674.4243129631395</c:v>
                </c:pt>
                <c:pt idx="330">
                  <c:v>2596.132504951001</c:v>
                </c:pt>
                <c:pt idx="331">
                  <c:v>2596.132504951001</c:v>
                </c:pt>
                <c:pt idx="332">
                  <c:v>2580.261689791987</c:v>
                </c:pt>
                <c:pt idx="333">
                  <c:v>2538.5756297073581</c:v>
                </c:pt>
                <c:pt idx="334">
                  <c:v>2496.8895696227291</c:v>
                </c:pt>
                <c:pt idx="335">
                  <c:v>2455.2035095381007</c:v>
                </c:pt>
                <c:pt idx="336">
                  <c:v>2413.5174494534717</c:v>
                </c:pt>
                <c:pt idx="337">
                  <c:v>2371.8313893688428</c:v>
                </c:pt>
                <c:pt idx="338">
                  <c:v>2330.1453292842143</c:v>
                </c:pt>
                <c:pt idx="339">
                  <c:v>2288.4592691995854</c:v>
                </c:pt>
                <c:pt idx="340">
                  <c:v>2246.7732091149569</c:v>
                </c:pt>
                <c:pt idx="341">
                  <c:v>2205.087149030328</c:v>
                </c:pt>
                <c:pt idx="342">
                  <c:v>2163.401088945699</c:v>
                </c:pt>
                <c:pt idx="343">
                  <c:v>2121.7150288610706</c:v>
                </c:pt>
                <c:pt idx="344">
                  <c:v>2080.0289687764416</c:v>
                </c:pt>
                <c:pt idx="345">
                  <c:v>2038.3429086918129</c:v>
                </c:pt>
                <c:pt idx="346">
                  <c:v>1996.656848607184</c:v>
                </c:pt>
                <c:pt idx="347">
                  <c:v>1954.9707885225553</c:v>
                </c:pt>
                <c:pt idx="348">
                  <c:v>1913.2847284379266</c:v>
                </c:pt>
                <c:pt idx="349">
                  <c:v>1871.5986683532976</c:v>
                </c:pt>
                <c:pt idx="350">
                  <c:v>1829.9126082686689</c:v>
                </c:pt>
                <c:pt idx="351">
                  <c:v>1788.2265481840402</c:v>
                </c:pt>
                <c:pt idx="352">
                  <c:v>1746.5404880994115</c:v>
                </c:pt>
                <c:pt idx="353">
                  <c:v>1704.8544280147826</c:v>
                </c:pt>
                <c:pt idx="354">
                  <c:v>1663.1683679301539</c:v>
                </c:pt>
                <c:pt idx="355">
                  <c:v>1621.4823078455252</c:v>
                </c:pt>
                <c:pt idx="356">
                  <c:v>1579.7962477608964</c:v>
                </c:pt>
                <c:pt idx="357">
                  <c:v>1538.1101876762675</c:v>
                </c:pt>
                <c:pt idx="358">
                  <c:v>1496.4241275916388</c:v>
                </c:pt>
                <c:pt idx="359">
                  <c:v>1454.7380675070101</c:v>
                </c:pt>
                <c:pt idx="360">
                  <c:v>1413.0520074223812</c:v>
                </c:pt>
                <c:pt idx="361">
                  <c:v>1372.919231598742</c:v>
                </c:pt>
                <c:pt idx="362">
                  <c:v>1332.7864557751029</c:v>
                </c:pt>
                <c:pt idx="363">
                  <c:v>1292.6536799514638</c:v>
                </c:pt>
                <c:pt idx="364">
                  <c:v>1252.5209041278247</c:v>
                </c:pt>
                <c:pt idx="365">
                  <c:v>1212.3881283041856</c:v>
                </c:pt>
                <c:pt idx="366">
                  <c:v>1172.2553524805464</c:v>
                </c:pt>
                <c:pt idx="367">
                  <c:v>1132.1225766569073</c:v>
                </c:pt>
                <c:pt idx="368">
                  <c:v>1091.9898008332682</c:v>
                </c:pt>
                <c:pt idx="369">
                  <c:v>1051.8570250096291</c:v>
                </c:pt>
                <c:pt idx="370">
                  <c:v>1011.7242491859901</c:v>
                </c:pt>
                <c:pt idx="371">
                  <c:v>971.59147336235094</c:v>
                </c:pt>
                <c:pt idx="372">
                  <c:v>931.45869753871182</c:v>
                </c:pt>
                <c:pt idx="373">
                  <c:v>891.3259217150727</c:v>
                </c:pt>
                <c:pt idx="374">
                  <c:v>851.19314589143357</c:v>
                </c:pt>
                <c:pt idx="375">
                  <c:v>811.06037006779445</c:v>
                </c:pt>
                <c:pt idx="376">
                  <c:v>770.92759424415533</c:v>
                </c:pt>
                <c:pt idx="377">
                  <c:v>730.79481842051621</c:v>
                </c:pt>
                <c:pt idx="378">
                  <c:v>690.66204259687709</c:v>
                </c:pt>
                <c:pt idx="379">
                  <c:v>650.52926677323796</c:v>
                </c:pt>
                <c:pt idx="380">
                  <c:v>610.39649094959896</c:v>
                </c:pt>
                <c:pt idx="381">
                  <c:v>570.26371512595995</c:v>
                </c:pt>
                <c:pt idx="382">
                  <c:v>530.13093930232083</c:v>
                </c:pt>
                <c:pt idx="383">
                  <c:v>489.99816347868182</c:v>
                </c:pt>
                <c:pt idx="384">
                  <c:v>449.86538765504275</c:v>
                </c:pt>
                <c:pt idx="385">
                  <c:v>344.48723639453857</c:v>
                </c:pt>
                <c:pt idx="386">
                  <c:v>239.10908513403439</c:v>
                </c:pt>
                <c:pt idx="387">
                  <c:v>133.73093387353018</c:v>
                </c:pt>
                <c:pt idx="388">
                  <c:v>28.352782613025955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704832"/>
        <c:axId val="121707520"/>
      </c:scatterChart>
      <c:valAx>
        <c:axId val="121704832"/>
        <c:scaling>
          <c:orientation val="minMax"/>
          <c:max val="50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(sec)</a:t>
                </a:r>
              </a:p>
            </c:rich>
          </c:tx>
          <c:layout>
            <c:manualLayout>
              <c:xMode val="edge"/>
              <c:yMode val="edge"/>
              <c:x val="0.48875515560554927"/>
              <c:y val="0.8999773356113586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21707520"/>
        <c:crosses val="autoZero"/>
        <c:crossBetween val="midCat"/>
      </c:valAx>
      <c:valAx>
        <c:axId val="121707520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Queue Tail Position</a:t>
                </a:r>
                <a:r>
                  <a:rPr lang="en-US" baseline="0"/>
                  <a:t> </a:t>
                </a:r>
                <a:r>
                  <a:rPr lang="en-US"/>
                  <a:t>(ft)</a:t>
                </a:r>
              </a:p>
            </c:rich>
          </c:tx>
          <c:layout>
            <c:manualLayout>
              <c:xMode val="edge"/>
              <c:yMode val="edge"/>
              <c:x val="1.5873015873015872E-2"/>
              <c:y val="0.2380537568086270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21704832"/>
        <c:crosses val="autoZero"/>
        <c:crossBetween val="midCat"/>
        <c:minorUnit val="1"/>
      </c:valAx>
    </c:plotArea>
    <c:plotVisOnly val="1"/>
    <c:dispBlanksAs val="gap"/>
    <c:showDLblsOverMax val="0"/>
  </c:chart>
  <c:spPr>
    <a:ln w="38100">
      <a:solidFill>
        <a:srgbClr val="FF0000"/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'Flow rate summary'!$Y$3</c:f>
              <c:strCache>
                <c:ptCount val="1"/>
                <c:pt idx="0">
                  <c:v>VISSIM Mean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xVal>
            <c:numRef>
              <c:f>'Flow rate summary'!$A$4:$A$253</c:f>
              <c:numCache>
                <c:formatCode>0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</c:numCache>
            </c:numRef>
          </c:xVal>
          <c:yVal>
            <c:numRef>
              <c:f>'Flow rate summary'!$Y$4:$Y$253</c:f>
              <c:numCache>
                <c:formatCode>General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'Flow rate summary'!$AA$3</c:f>
              <c:strCache>
                <c:ptCount val="1"/>
                <c:pt idx="0">
                  <c:v>VISSIM HiConf</c:v>
                </c:pt>
              </c:strCache>
            </c:strRef>
          </c:tx>
          <c:spPr>
            <a:ln w="127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'Flow rate summary'!$A$4:$A$253</c:f>
              <c:numCache>
                <c:formatCode>0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</c:numCache>
            </c:numRef>
          </c:xVal>
          <c:yVal>
            <c:numRef>
              <c:f>'Flow rate summary'!$AA$4:$AA$253</c:f>
              <c:numCache>
                <c:formatCode>General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'Flow rate summary'!$Z$3</c:f>
              <c:strCache>
                <c:ptCount val="1"/>
                <c:pt idx="0">
                  <c:v>VISSIM LoConf</c:v>
                </c:pt>
              </c:strCache>
            </c:strRef>
          </c:tx>
          <c:spPr>
            <a:ln w="12700">
              <a:solidFill>
                <a:schemeClr val="bg1">
                  <a:lumMod val="50000"/>
                </a:schemeClr>
              </a:solidFill>
              <a:prstDash val="lgDash"/>
            </a:ln>
          </c:spPr>
          <c:marker>
            <c:symbol val="none"/>
          </c:marker>
          <c:xVal>
            <c:numRef>
              <c:f>'Flow rate summary'!$A$4:$A$253</c:f>
              <c:numCache>
                <c:formatCode>0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</c:numCache>
            </c:numRef>
          </c:xVal>
          <c:yVal>
            <c:numRef>
              <c:f>'Flow rate summary'!$Z$4:$Z$253</c:f>
              <c:numCache>
                <c:formatCode>General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'Flow rate summary'!$AB$3</c:f>
              <c:strCache>
                <c:ptCount val="1"/>
                <c:pt idx="0">
                  <c:v>LTM</c:v>
                </c:pt>
              </c:strCache>
            </c:strRef>
          </c:tx>
          <c:spPr>
            <a:ln w="317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'Flow rate summary'!$A$4:$A$253</c:f>
              <c:numCache>
                <c:formatCode>0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</c:numCache>
            </c:numRef>
          </c:xVal>
          <c:yVal>
            <c:numRef>
              <c:f>'Flow rate summary'!$AB$4:$AB$253</c:f>
              <c:numCache>
                <c:formatCode>General</c:formatCode>
                <c:ptCount val="2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19.369900055835018</c:v>
                </c:pt>
                <c:pt idx="33">
                  <c:v>38.739800111670036</c:v>
                </c:pt>
                <c:pt idx="34">
                  <c:v>58.109700167505046</c:v>
                </c:pt>
                <c:pt idx="35">
                  <c:v>77.479600223340071</c:v>
                </c:pt>
                <c:pt idx="36">
                  <c:v>96.849500279175089</c:v>
                </c:pt>
                <c:pt idx="37">
                  <c:v>116.21940033501009</c:v>
                </c:pt>
                <c:pt idx="38">
                  <c:v>135.5893003908451</c:v>
                </c:pt>
                <c:pt idx="39">
                  <c:v>154.95920044668011</c:v>
                </c:pt>
                <c:pt idx="40">
                  <c:v>174.32910050251513</c:v>
                </c:pt>
                <c:pt idx="41">
                  <c:v>193.69900055835018</c:v>
                </c:pt>
                <c:pt idx="42">
                  <c:v>213.0689006141852</c:v>
                </c:pt>
                <c:pt idx="43">
                  <c:v>232.43880067002021</c:v>
                </c:pt>
                <c:pt idx="44">
                  <c:v>251.80870072585526</c:v>
                </c:pt>
                <c:pt idx="45">
                  <c:v>271.17860078169025</c:v>
                </c:pt>
                <c:pt idx="46">
                  <c:v>290.5485008375253</c:v>
                </c:pt>
                <c:pt idx="47">
                  <c:v>309.91840089336034</c:v>
                </c:pt>
                <c:pt idx="48">
                  <c:v>329.28830094919533</c:v>
                </c:pt>
                <c:pt idx="49">
                  <c:v>348.65820100503038</c:v>
                </c:pt>
                <c:pt idx="50">
                  <c:v>368.02810106086537</c:v>
                </c:pt>
                <c:pt idx="51">
                  <c:v>387.39800111670041</c:v>
                </c:pt>
                <c:pt idx="52">
                  <c:v>406.76790117253546</c:v>
                </c:pt>
                <c:pt idx="53">
                  <c:v>426.13780122837045</c:v>
                </c:pt>
                <c:pt idx="54">
                  <c:v>445.5077012842055</c:v>
                </c:pt>
                <c:pt idx="55">
                  <c:v>464.87760134003992</c:v>
                </c:pt>
                <c:pt idx="56">
                  <c:v>484.24750139587547</c:v>
                </c:pt>
                <c:pt idx="57">
                  <c:v>503.61740145171103</c:v>
                </c:pt>
                <c:pt idx="58">
                  <c:v>522.98730150754659</c:v>
                </c:pt>
                <c:pt idx="59">
                  <c:v>542.35720156338209</c:v>
                </c:pt>
                <c:pt idx="60">
                  <c:v>561.72710161921759</c:v>
                </c:pt>
                <c:pt idx="61">
                  <c:v>581.09700167505321</c:v>
                </c:pt>
                <c:pt idx="62">
                  <c:v>600.46690173088871</c:v>
                </c:pt>
                <c:pt idx="63">
                  <c:v>619.83680178672421</c:v>
                </c:pt>
                <c:pt idx="64">
                  <c:v>639.20670184255982</c:v>
                </c:pt>
                <c:pt idx="65">
                  <c:v>658.57660189839532</c:v>
                </c:pt>
                <c:pt idx="66">
                  <c:v>677.94650195423094</c:v>
                </c:pt>
                <c:pt idx="67">
                  <c:v>697.31640201006655</c:v>
                </c:pt>
                <c:pt idx="68">
                  <c:v>716.68630206590217</c:v>
                </c:pt>
                <c:pt idx="69">
                  <c:v>736.05620212173778</c:v>
                </c:pt>
                <c:pt idx="70">
                  <c:v>755.4261021775734</c:v>
                </c:pt>
                <c:pt idx="71">
                  <c:v>774.79600223340901</c:v>
                </c:pt>
                <c:pt idx="72">
                  <c:v>794.16590228924463</c:v>
                </c:pt>
                <c:pt idx="73">
                  <c:v>813.53580234508024</c:v>
                </c:pt>
                <c:pt idx="74">
                  <c:v>832.90570240091586</c:v>
                </c:pt>
                <c:pt idx="75">
                  <c:v>852.27560245675147</c:v>
                </c:pt>
                <c:pt idx="76">
                  <c:v>871.64550251258709</c:v>
                </c:pt>
                <c:pt idx="77">
                  <c:v>891.0154025684227</c:v>
                </c:pt>
                <c:pt idx="78">
                  <c:v>910.38530262425832</c:v>
                </c:pt>
                <c:pt idx="79">
                  <c:v>929.75520268009393</c:v>
                </c:pt>
                <c:pt idx="80">
                  <c:v>949.12510273592954</c:v>
                </c:pt>
                <c:pt idx="81">
                  <c:v>968.49500279176516</c:v>
                </c:pt>
                <c:pt idx="82">
                  <c:v>987.86490284760077</c:v>
                </c:pt>
                <c:pt idx="83">
                  <c:v>1007.2348029034364</c:v>
                </c:pt>
                <c:pt idx="84">
                  <c:v>1026.6047029592719</c:v>
                </c:pt>
                <c:pt idx="85">
                  <c:v>1045.9746030151075</c:v>
                </c:pt>
                <c:pt idx="86">
                  <c:v>1065.3445030709431</c:v>
                </c:pt>
                <c:pt idx="87">
                  <c:v>1084.7144031267787</c:v>
                </c:pt>
                <c:pt idx="88">
                  <c:v>1104.0843031826143</c:v>
                </c:pt>
                <c:pt idx="89">
                  <c:v>1123.45420323845</c:v>
                </c:pt>
                <c:pt idx="90">
                  <c:v>1142.8241032942856</c:v>
                </c:pt>
                <c:pt idx="91">
                  <c:v>1162.1940033501212</c:v>
                </c:pt>
                <c:pt idx="92">
                  <c:v>1181.5639034059568</c:v>
                </c:pt>
                <c:pt idx="93">
                  <c:v>1200.9338034617924</c:v>
                </c:pt>
                <c:pt idx="94">
                  <c:v>1220.303703517628</c:v>
                </c:pt>
                <c:pt idx="95">
                  <c:v>1239.6736035734637</c:v>
                </c:pt>
                <c:pt idx="96">
                  <c:v>1259.0435036292993</c:v>
                </c:pt>
                <c:pt idx="97">
                  <c:v>1278.4134036851349</c:v>
                </c:pt>
                <c:pt idx="98">
                  <c:v>1297.7833037409705</c:v>
                </c:pt>
                <c:pt idx="99">
                  <c:v>1317.1532037968061</c:v>
                </c:pt>
                <c:pt idx="100">
                  <c:v>1336.5231038526417</c:v>
                </c:pt>
                <c:pt idx="101">
                  <c:v>1355.8930039084771</c:v>
                </c:pt>
                <c:pt idx="102">
                  <c:v>1375.2629039643125</c:v>
                </c:pt>
                <c:pt idx="103">
                  <c:v>1394.6328040201481</c:v>
                </c:pt>
                <c:pt idx="104">
                  <c:v>1414.0027040759835</c:v>
                </c:pt>
                <c:pt idx="105">
                  <c:v>1433.3726041318191</c:v>
                </c:pt>
                <c:pt idx="106">
                  <c:v>1452.7425041876545</c:v>
                </c:pt>
                <c:pt idx="107">
                  <c:v>1472.1124042434899</c:v>
                </c:pt>
                <c:pt idx="108">
                  <c:v>1491.4823042993255</c:v>
                </c:pt>
                <c:pt idx="109">
                  <c:v>1510.8522043551609</c:v>
                </c:pt>
                <c:pt idx="110">
                  <c:v>1530.2221044109963</c:v>
                </c:pt>
                <c:pt idx="111">
                  <c:v>1549.5920044668319</c:v>
                </c:pt>
                <c:pt idx="112">
                  <c:v>1568.9619045226673</c:v>
                </c:pt>
                <c:pt idx="113">
                  <c:v>1588.3318045785027</c:v>
                </c:pt>
                <c:pt idx="114">
                  <c:v>1607.7017046343383</c:v>
                </c:pt>
                <c:pt idx="115">
                  <c:v>1619.9742834796346</c:v>
                </c:pt>
                <c:pt idx="116">
                  <c:v>1632.246862324931</c:v>
                </c:pt>
                <c:pt idx="117">
                  <c:v>1644.5194411702275</c:v>
                </c:pt>
                <c:pt idx="118">
                  <c:v>1656.792020015524</c:v>
                </c:pt>
                <c:pt idx="119">
                  <c:v>1669.0645988608205</c:v>
                </c:pt>
                <c:pt idx="120">
                  <c:v>1681.337177706117</c:v>
                </c:pt>
                <c:pt idx="121">
                  <c:v>1693.6097565514133</c:v>
                </c:pt>
                <c:pt idx="122">
                  <c:v>1705.8823353967098</c:v>
                </c:pt>
                <c:pt idx="123">
                  <c:v>1718.1549142420063</c:v>
                </c:pt>
                <c:pt idx="124">
                  <c:v>1730.4274930873028</c:v>
                </c:pt>
                <c:pt idx="125">
                  <c:v>1742.7000719325993</c:v>
                </c:pt>
                <c:pt idx="126">
                  <c:v>1754.9726507778955</c:v>
                </c:pt>
                <c:pt idx="127">
                  <c:v>1767.245229623192</c:v>
                </c:pt>
                <c:pt idx="128">
                  <c:v>1779.5178084684885</c:v>
                </c:pt>
                <c:pt idx="129">
                  <c:v>1791.790387313785</c:v>
                </c:pt>
                <c:pt idx="130">
                  <c:v>1804.0629661590815</c:v>
                </c:pt>
                <c:pt idx="131">
                  <c:v>1816.3355450043778</c:v>
                </c:pt>
                <c:pt idx="132">
                  <c:v>1828.6081238496743</c:v>
                </c:pt>
                <c:pt idx="133">
                  <c:v>1840.8807026949708</c:v>
                </c:pt>
                <c:pt idx="134">
                  <c:v>1853.1532815402672</c:v>
                </c:pt>
                <c:pt idx="135">
                  <c:v>1865.4258603855637</c:v>
                </c:pt>
                <c:pt idx="136">
                  <c:v>1877.69843923086</c:v>
                </c:pt>
                <c:pt idx="137">
                  <c:v>1889.9710180761565</c:v>
                </c:pt>
                <c:pt idx="138">
                  <c:v>1902.243596921453</c:v>
                </c:pt>
                <c:pt idx="139">
                  <c:v>1914.5161757667495</c:v>
                </c:pt>
                <c:pt idx="140">
                  <c:v>1926.788754612046</c:v>
                </c:pt>
                <c:pt idx="141">
                  <c:v>1939.0613334573422</c:v>
                </c:pt>
                <c:pt idx="142">
                  <c:v>1951.3339123026387</c:v>
                </c:pt>
                <c:pt idx="143">
                  <c:v>1963.6064911479352</c:v>
                </c:pt>
                <c:pt idx="144">
                  <c:v>1975.8790699932317</c:v>
                </c:pt>
                <c:pt idx="145">
                  <c:v>1988.1516488385282</c:v>
                </c:pt>
                <c:pt idx="146">
                  <c:v>2000.4242276838245</c:v>
                </c:pt>
                <c:pt idx="147">
                  <c:v>2012.696806529121</c:v>
                </c:pt>
                <c:pt idx="148">
                  <c:v>2024.9693853744175</c:v>
                </c:pt>
                <c:pt idx="149">
                  <c:v>2037.241964219714</c:v>
                </c:pt>
                <c:pt idx="150">
                  <c:v>2049.5145430650105</c:v>
                </c:pt>
                <c:pt idx="151">
                  <c:v>2061.7871219103067</c:v>
                </c:pt>
                <c:pt idx="152">
                  <c:v>2074.0597007556034</c:v>
                </c:pt>
                <c:pt idx="153">
                  <c:v>2086.3322796008997</c:v>
                </c:pt>
                <c:pt idx="154">
                  <c:v>2098.604858446196</c:v>
                </c:pt>
                <c:pt idx="155">
                  <c:v>2110.8774372914927</c:v>
                </c:pt>
                <c:pt idx="156">
                  <c:v>2123.150016136789</c:v>
                </c:pt>
                <c:pt idx="157">
                  <c:v>2135.4225949820857</c:v>
                </c:pt>
                <c:pt idx="158">
                  <c:v>2147.695173827382</c:v>
                </c:pt>
                <c:pt idx="159">
                  <c:v>2159.9677526726782</c:v>
                </c:pt>
                <c:pt idx="160">
                  <c:v>2172.2403315179749</c:v>
                </c:pt>
                <c:pt idx="161">
                  <c:v>2184.5129103632712</c:v>
                </c:pt>
                <c:pt idx="162">
                  <c:v>2196.7854892085679</c:v>
                </c:pt>
                <c:pt idx="163">
                  <c:v>2209.0580680538642</c:v>
                </c:pt>
                <c:pt idx="164">
                  <c:v>2221.3306468991605</c:v>
                </c:pt>
                <c:pt idx="165">
                  <c:v>2233.6032257444572</c:v>
                </c:pt>
                <c:pt idx="166">
                  <c:v>2245.8758045897534</c:v>
                </c:pt>
                <c:pt idx="167">
                  <c:v>2258.1483834350502</c:v>
                </c:pt>
                <c:pt idx="168">
                  <c:v>2270.4209622803464</c:v>
                </c:pt>
                <c:pt idx="169">
                  <c:v>2282.6935411256427</c:v>
                </c:pt>
                <c:pt idx="170">
                  <c:v>2294.9661199709394</c:v>
                </c:pt>
                <c:pt idx="171">
                  <c:v>2307.2386988162357</c:v>
                </c:pt>
                <c:pt idx="172">
                  <c:v>2319.5112776615324</c:v>
                </c:pt>
                <c:pt idx="173">
                  <c:v>2331.7838565068287</c:v>
                </c:pt>
                <c:pt idx="174">
                  <c:v>2344.0564353521249</c:v>
                </c:pt>
                <c:pt idx="175">
                  <c:v>2356.3290141974217</c:v>
                </c:pt>
                <c:pt idx="176">
                  <c:v>2368.6015930427179</c:v>
                </c:pt>
                <c:pt idx="177">
                  <c:v>2380.8741718880146</c:v>
                </c:pt>
                <c:pt idx="178">
                  <c:v>2393.1467507333109</c:v>
                </c:pt>
                <c:pt idx="179">
                  <c:v>2405.4193295786072</c:v>
                </c:pt>
                <c:pt idx="180">
                  <c:v>2417.6919084239039</c:v>
                </c:pt>
                <c:pt idx="181">
                  <c:v>2429.9644872692002</c:v>
                </c:pt>
                <c:pt idx="182">
                  <c:v>2442.2370661144969</c:v>
                </c:pt>
                <c:pt idx="183">
                  <c:v>2454.5096449597931</c:v>
                </c:pt>
                <c:pt idx="184">
                  <c:v>2466.7822238050899</c:v>
                </c:pt>
                <c:pt idx="185">
                  <c:v>2479.0548026503861</c:v>
                </c:pt>
                <c:pt idx="186">
                  <c:v>2491.3273814956824</c:v>
                </c:pt>
                <c:pt idx="187">
                  <c:v>2503.5999603409791</c:v>
                </c:pt>
                <c:pt idx="188">
                  <c:v>2515.8725391862754</c:v>
                </c:pt>
                <c:pt idx="189">
                  <c:v>2528.1451180315721</c:v>
                </c:pt>
                <c:pt idx="190">
                  <c:v>2540.4176968768684</c:v>
                </c:pt>
                <c:pt idx="191">
                  <c:v>2552.6902757221646</c:v>
                </c:pt>
                <c:pt idx="192">
                  <c:v>2564.9628545674614</c:v>
                </c:pt>
                <c:pt idx="193">
                  <c:v>2577.2354334127576</c:v>
                </c:pt>
                <c:pt idx="194">
                  <c:v>2589.5080122580544</c:v>
                </c:pt>
                <c:pt idx="195">
                  <c:v>2601.7805911033506</c:v>
                </c:pt>
                <c:pt idx="196">
                  <c:v>2649.5961558675881</c:v>
                </c:pt>
                <c:pt idx="197">
                  <c:v>2662.3798244597378</c:v>
                </c:pt>
                <c:pt idx="198">
                  <c:v>2675.1634930518876</c:v>
                </c:pt>
                <c:pt idx="199">
                  <c:v>2694.8386490446737</c:v>
                </c:pt>
                <c:pt idx="200">
                  <c:v>2714.5138050374603</c:v>
                </c:pt>
                <c:pt idx="201">
                  <c:v>2734.1889610302469</c:v>
                </c:pt>
                <c:pt idx="202">
                  <c:v>2753.864117023033</c:v>
                </c:pt>
                <c:pt idx="203">
                  <c:v>2773.5392730158196</c:v>
                </c:pt>
                <c:pt idx="204">
                  <c:v>2793.2144290086062</c:v>
                </c:pt>
                <c:pt idx="205">
                  <c:v>2812.8895850013923</c:v>
                </c:pt>
                <c:pt idx="206">
                  <c:v>2832.5647409941789</c:v>
                </c:pt>
                <c:pt idx="207">
                  <c:v>2852.2398969869655</c:v>
                </c:pt>
                <c:pt idx="208">
                  <c:v>2871.9150529797516</c:v>
                </c:pt>
                <c:pt idx="209">
                  <c:v>2891.5902089725382</c:v>
                </c:pt>
                <c:pt idx="210">
                  <c:v>2911.2653649653248</c:v>
                </c:pt>
                <c:pt idx="211">
                  <c:v>2930.9405209581109</c:v>
                </c:pt>
                <c:pt idx="212">
                  <c:v>2950.6156769508975</c:v>
                </c:pt>
                <c:pt idx="213">
                  <c:v>2970.2908329436841</c:v>
                </c:pt>
                <c:pt idx="214">
                  <c:v>2989.9659889364702</c:v>
                </c:pt>
                <c:pt idx="215">
                  <c:v>3009.6411449292568</c:v>
                </c:pt>
                <c:pt idx="216">
                  <c:v>3029.3163009220434</c:v>
                </c:pt>
                <c:pt idx="217">
                  <c:v>3048.9914569148295</c:v>
                </c:pt>
                <c:pt idx="218">
                  <c:v>3068.6666129076161</c:v>
                </c:pt>
                <c:pt idx="219">
                  <c:v>3088.3417689004027</c:v>
                </c:pt>
                <c:pt idx="220">
                  <c:v>3108.0169248931888</c:v>
                </c:pt>
                <c:pt idx="221">
                  <c:v>3127.6920808859754</c:v>
                </c:pt>
                <c:pt idx="222">
                  <c:v>3147.367236878762</c:v>
                </c:pt>
                <c:pt idx="223">
                  <c:v>3167.0423928715481</c:v>
                </c:pt>
                <c:pt idx="224">
                  <c:v>3186.7175488643347</c:v>
                </c:pt>
                <c:pt idx="225">
                  <c:v>3206.3927048571213</c:v>
                </c:pt>
                <c:pt idx="226">
                  <c:v>3226.0678608499074</c:v>
                </c:pt>
                <c:pt idx="227">
                  <c:v>3245.743016842694</c:v>
                </c:pt>
                <c:pt idx="228">
                  <c:v>3265.4181728354806</c:v>
                </c:pt>
                <c:pt idx="229">
                  <c:v>3285.0933288282667</c:v>
                </c:pt>
                <c:pt idx="230">
                  <c:v>3304.7684848210533</c:v>
                </c:pt>
                <c:pt idx="231">
                  <c:v>3324.4436408138399</c:v>
                </c:pt>
                <c:pt idx="232">
                  <c:v>3344.1187968066261</c:v>
                </c:pt>
                <c:pt idx="233">
                  <c:v>3363.7939527994126</c:v>
                </c:pt>
                <c:pt idx="234">
                  <c:v>3383.4691087921992</c:v>
                </c:pt>
                <c:pt idx="235">
                  <c:v>3403.1442647849854</c:v>
                </c:pt>
                <c:pt idx="236">
                  <c:v>3422.8194207777719</c:v>
                </c:pt>
                <c:pt idx="237">
                  <c:v>3442.4945767705585</c:v>
                </c:pt>
                <c:pt idx="238">
                  <c:v>3462.1697327633447</c:v>
                </c:pt>
                <c:pt idx="239">
                  <c:v>3481.8448887561312</c:v>
                </c:pt>
                <c:pt idx="240">
                  <c:v>3501.5200447489178</c:v>
                </c:pt>
                <c:pt idx="241">
                  <c:v>3521.195200741704</c:v>
                </c:pt>
                <c:pt idx="242">
                  <c:v>3540.8703567344905</c:v>
                </c:pt>
                <c:pt idx="243">
                  <c:v>3560.5455127272771</c:v>
                </c:pt>
                <c:pt idx="244">
                  <c:v>3580.2206687200633</c:v>
                </c:pt>
                <c:pt idx="245">
                  <c:v>3599.8958247128498</c:v>
                </c:pt>
                <c:pt idx="246">
                  <c:v>3619.5709807056364</c:v>
                </c:pt>
                <c:pt idx="247">
                  <c:v>3639.2461366984226</c:v>
                </c:pt>
                <c:pt idx="248">
                  <c:v>3658.9212926912091</c:v>
                </c:pt>
                <c:pt idx="249">
                  <c:v>3678.5964486839957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644096"/>
        <c:axId val="114645632"/>
      </c:scatterChart>
      <c:valAx>
        <c:axId val="114644096"/>
        <c:scaling>
          <c:orientation val="minMax"/>
          <c:max val="2500"/>
        </c:scaling>
        <c:delete val="0"/>
        <c:axPos val="b"/>
        <c:numFmt formatCode="0" sourceLinked="1"/>
        <c:majorTickMark val="out"/>
        <c:minorTickMark val="none"/>
        <c:tickLblPos val="nextTo"/>
        <c:crossAx val="114645632"/>
        <c:crosses val="autoZero"/>
        <c:crossBetween val="midCat"/>
      </c:valAx>
      <c:valAx>
        <c:axId val="114645632"/>
        <c:scaling>
          <c:orientation val="minMax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6440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923925</xdr:colOff>
      <xdr:row>3</xdr:row>
      <xdr:rowOff>1</xdr:rowOff>
    </xdr:from>
    <xdr:to>
      <xdr:col>1</xdr:col>
      <xdr:colOff>1362075</xdr:colOff>
      <xdr:row>5</xdr:row>
      <xdr:rowOff>47625</xdr:rowOff>
    </xdr:to>
    <xdr:sp macro="" textlink="">
      <xdr:nvSpPr>
        <xdr:cNvPr id="2" name="Rectangle 1"/>
        <xdr:cNvSpPr/>
      </xdr:nvSpPr>
      <xdr:spPr>
        <a:xfrm>
          <a:off x="1533525" y="638176"/>
          <a:ext cx="438150" cy="4286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AR" sz="1400" b="1">
              <a:solidFill>
                <a:srgbClr val="FF0000"/>
              </a:solidFill>
            </a:rPr>
            <a:t>V1</a:t>
          </a:r>
        </a:p>
      </xdr:txBody>
    </xdr:sp>
    <xdr:clientData/>
  </xdr:twoCellAnchor>
  <xdr:twoCellAnchor>
    <xdr:from>
      <xdr:col>10</xdr:col>
      <xdr:colOff>38100</xdr:colOff>
      <xdr:row>17</xdr:row>
      <xdr:rowOff>161925</xdr:rowOff>
    </xdr:from>
    <xdr:to>
      <xdr:col>17</xdr:col>
      <xdr:colOff>152400</xdr:colOff>
      <xdr:row>31</xdr:row>
      <xdr:rowOff>142876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1323975</xdr:colOff>
      <xdr:row>2</xdr:row>
      <xdr:rowOff>171450</xdr:rowOff>
    </xdr:from>
    <xdr:to>
      <xdr:col>7</xdr:col>
      <xdr:colOff>94403</xdr:colOff>
      <xdr:row>7</xdr:row>
      <xdr:rowOff>47625</xdr:rowOff>
    </xdr:to>
    <xdr:grpSp>
      <xdr:nvGrpSpPr>
        <xdr:cNvPr id="5" name="Group 4"/>
        <xdr:cNvGrpSpPr/>
      </xdr:nvGrpSpPr>
      <xdr:grpSpPr>
        <a:xfrm>
          <a:off x="1948815" y="613410"/>
          <a:ext cx="3464348" cy="828675"/>
          <a:chOff x="1457325" y="619125"/>
          <a:chExt cx="3351953" cy="828675"/>
        </a:xfrm>
      </xdr:grpSpPr>
      <xdr:pic>
        <xdr:nvPicPr>
          <xdr:cNvPr id="36" name="Picture 35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457325" y="619125"/>
            <a:ext cx="3351953" cy="704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3" name="Rectangle 2"/>
          <xdr:cNvSpPr/>
        </xdr:nvSpPr>
        <xdr:spPr>
          <a:xfrm>
            <a:off x="2038350" y="962025"/>
            <a:ext cx="828675" cy="48577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3714750" y="942975"/>
            <a:ext cx="828675" cy="48577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180975</xdr:colOff>
      <xdr:row>4</xdr:row>
      <xdr:rowOff>9525</xdr:rowOff>
    </xdr:from>
    <xdr:to>
      <xdr:col>37</xdr:col>
      <xdr:colOff>133350</xdr:colOff>
      <xdr:row>22</xdr:row>
      <xdr:rowOff>76201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M65"/>
  <sheetViews>
    <sheetView tabSelected="1" zoomScaleNormal="100" workbookViewId="0">
      <selection activeCell="F34" sqref="F34"/>
    </sheetView>
  </sheetViews>
  <sheetFormatPr defaultColWidth="9.109375" defaultRowHeight="14.4" x14ac:dyDescent="0.3"/>
  <cols>
    <col min="1" max="1" width="9.109375" style="76"/>
    <col min="2" max="2" width="25.109375" style="76" customWidth="1"/>
    <col min="3" max="9" width="8.6640625" style="76" customWidth="1"/>
    <col min="10" max="10" width="10.6640625" style="76" customWidth="1"/>
    <col min="11" max="11" width="3.44140625" style="1" customWidth="1"/>
    <col min="12" max="16384" width="9.109375" style="1"/>
  </cols>
  <sheetData>
    <row r="1" spans="1:13" s="75" customFormat="1" ht="19.5" x14ac:dyDescent="0.3">
      <c r="A1" s="127" t="s">
        <v>59</v>
      </c>
      <c r="B1" s="127"/>
      <c r="C1" s="127"/>
      <c r="D1" s="127"/>
      <c r="E1" s="127"/>
      <c r="F1" s="127"/>
      <c r="G1" s="127"/>
      <c r="H1" s="127"/>
      <c r="I1" s="127"/>
      <c r="J1" s="127"/>
      <c r="K1" s="79"/>
      <c r="L1" s="79"/>
      <c r="M1" s="79"/>
    </row>
    <row r="2" spans="1:13" ht="15.75" thickBot="1" x14ac:dyDescent="0.3"/>
    <row r="3" spans="1:13" ht="15" x14ac:dyDescent="0.25">
      <c r="B3" s="95"/>
      <c r="C3" s="96"/>
      <c r="D3" s="96"/>
      <c r="E3" s="96"/>
      <c r="F3" s="96"/>
      <c r="G3" s="96"/>
      <c r="H3" s="96"/>
      <c r="I3" s="97"/>
    </row>
    <row r="4" spans="1:13" ht="15" x14ac:dyDescent="0.25">
      <c r="B4" s="98"/>
      <c r="C4" s="62"/>
      <c r="D4" s="62"/>
      <c r="E4" s="62"/>
      <c r="F4" s="62"/>
      <c r="G4" s="62"/>
      <c r="H4" s="62"/>
      <c r="I4" s="99"/>
    </row>
    <row r="5" spans="1:13" ht="15" x14ac:dyDescent="0.25">
      <c r="B5" s="98"/>
      <c r="C5" s="62"/>
      <c r="D5" s="62"/>
      <c r="E5" s="62"/>
      <c r="F5" s="62"/>
      <c r="G5" s="62"/>
      <c r="H5" s="62"/>
      <c r="I5" s="99"/>
    </row>
    <row r="6" spans="1:13" ht="15" x14ac:dyDescent="0.25">
      <c r="B6" s="98"/>
      <c r="C6" s="62"/>
      <c r="D6" s="62"/>
      <c r="E6" s="62"/>
      <c r="F6" s="62"/>
      <c r="G6" s="62"/>
      <c r="H6" s="62"/>
      <c r="I6" s="99"/>
    </row>
    <row r="7" spans="1:13" ht="15" x14ac:dyDescent="0.25">
      <c r="B7" s="98"/>
      <c r="C7" s="62"/>
      <c r="D7" s="62"/>
      <c r="E7" s="62"/>
      <c r="F7" s="62"/>
      <c r="G7" s="62"/>
      <c r="H7" s="62"/>
      <c r="I7" s="99"/>
    </row>
    <row r="8" spans="1:13" ht="15.75" thickBot="1" x14ac:dyDescent="0.3">
      <c r="B8" s="37"/>
      <c r="C8" s="100"/>
      <c r="D8" s="100"/>
      <c r="E8" s="100"/>
      <c r="F8" s="100"/>
      <c r="G8" s="100"/>
      <c r="H8" s="100"/>
      <c r="I8" s="101"/>
    </row>
    <row r="9" spans="1:13" ht="15.75" thickBot="1" x14ac:dyDescent="0.3"/>
    <row r="10" spans="1:13" ht="14.4" customHeight="1" thickBot="1" x14ac:dyDescent="0.3">
      <c r="B10" s="67"/>
      <c r="C10" s="70">
        <v>1</v>
      </c>
      <c r="D10" s="70">
        <v>2</v>
      </c>
      <c r="E10" s="70">
        <v>3</v>
      </c>
      <c r="F10" s="70">
        <v>4</v>
      </c>
      <c r="G10" s="70">
        <v>5</v>
      </c>
      <c r="H10" s="70">
        <v>6</v>
      </c>
      <c r="I10" s="71">
        <v>7</v>
      </c>
    </row>
    <row r="11" spans="1:13" ht="15.75" x14ac:dyDescent="0.25">
      <c r="B11" s="68" t="s">
        <v>26</v>
      </c>
      <c r="C11" s="82">
        <v>3</v>
      </c>
      <c r="D11" s="83">
        <v>0.5</v>
      </c>
      <c r="E11" s="83">
        <v>0.5</v>
      </c>
      <c r="F11" s="83">
        <v>0.5</v>
      </c>
      <c r="G11" s="83">
        <v>0.5</v>
      </c>
      <c r="H11" s="83">
        <v>0.5</v>
      </c>
      <c r="I11" s="84">
        <v>0.5</v>
      </c>
    </row>
    <row r="12" spans="1:13" ht="15.75" x14ac:dyDescent="0.25">
      <c r="B12" s="68" t="s">
        <v>41</v>
      </c>
      <c r="C12" s="85">
        <v>8000</v>
      </c>
      <c r="D12" s="86">
        <v>2000</v>
      </c>
      <c r="E12" s="86">
        <v>8000</v>
      </c>
      <c r="F12" s="86">
        <v>2000</v>
      </c>
      <c r="G12" s="86">
        <v>8000</v>
      </c>
      <c r="H12" s="86">
        <v>2000</v>
      </c>
      <c r="I12" s="87">
        <f>1800*3</f>
        <v>5400</v>
      </c>
    </row>
    <row r="13" spans="1:13" ht="15.75" x14ac:dyDescent="0.25">
      <c r="B13" s="68" t="s">
        <v>27</v>
      </c>
      <c r="C13" s="88">
        <f>4*5280/19</f>
        <v>1111.578947368421</v>
      </c>
      <c r="D13" s="86">
        <v>210</v>
      </c>
      <c r="E13" s="89">
        <v>1111.578947368421</v>
      </c>
      <c r="F13" s="86">
        <v>210</v>
      </c>
      <c r="G13" s="89">
        <v>1111.578947368421</v>
      </c>
      <c r="H13" s="86">
        <v>210</v>
      </c>
      <c r="I13" s="90">
        <f>3*5280/19</f>
        <v>833.68421052631584</v>
      </c>
    </row>
    <row r="14" spans="1:13" ht="15.75" x14ac:dyDescent="0.25">
      <c r="B14" s="68" t="s">
        <v>28</v>
      </c>
      <c r="C14" s="85">
        <v>60</v>
      </c>
      <c r="D14" s="86">
        <v>45</v>
      </c>
      <c r="E14" s="86">
        <v>30</v>
      </c>
      <c r="F14" s="86">
        <v>45</v>
      </c>
      <c r="G14" s="86">
        <v>30</v>
      </c>
      <c r="H14" s="86">
        <v>45</v>
      </c>
      <c r="I14" s="87">
        <v>30</v>
      </c>
    </row>
    <row r="15" spans="1:13" ht="15.75" x14ac:dyDescent="0.25">
      <c r="B15" s="68" t="s">
        <v>29</v>
      </c>
      <c r="C15" s="85">
        <f>0.5*C14</f>
        <v>30</v>
      </c>
      <c r="D15" s="86">
        <f t="shared" ref="D15:I15" si="0">0.5*D14</f>
        <v>22.5</v>
      </c>
      <c r="E15" s="86">
        <f t="shared" si="0"/>
        <v>15</v>
      </c>
      <c r="F15" s="86">
        <f t="shared" si="0"/>
        <v>22.5</v>
      </c>
      <c r="G15" s="86">
        <f t="shared" si="0"/>
        <v>15</v>
      </c>
      <c r="H15" s="86">
        <f t="shared" si="0"/>
        <v>22.5</v>
      </c>
      <c r="I15" s="87">
        <f t="shared" si="0"/>
        <v>15</v>
      </c>
    </row>
    <row r="16" spans="1:13" ht="15.75" x14ac:dyDescent="0.25">
      <c r="B16" s="68" t="s">
        <v>5</v>
      </c>
      <c r="C16" s="85">
        <f>C11/C14*3600</f>
        <v>180</v>
      </c>
      <c r="D16" s="86">
        <f t="shared" ref="D16:F16" si="1">D11/D14*3600</f>
        <v>40</v>
      </c>
      <c r="E16" s="86">
        <f t="shared" si="1"/>
        <v>60</v>
      </c>
      <c r="F16" s="86">
        <f t="shared" si="1"/>
        <v>40</v>
      </c>
      <c r="G16" s="86">
        <f t="shared" ref="G16:I16" si="2">G11/G14*3600</f>
        <v>60</v>
      </c>
      <c r="H16" s="86">
        <f t="shared" si="2"/>
        <v>40</v>
      </c>
      <c r="I16" s="87">
        <f t="shared" si="2"/>
        <v>60</v>
      </c>
    </row>
    <row r="17" spans="1:13" ht="16.5" thickBot="1" x14ac:dyDescent="0.3">
      <c r="B17" s="69" t="s">
        <v>20</v>
      </c>
      <c r="C17" s="91">
        <f>C11/C15*3600</f>
        <v>360</v>
      </c>
      <c r="D17" s="92">
        <f t="shared" ref="D17:F17" si="3">D11/D15*3600</f>
        <v>80</v>
      </c>
      <c r="E17" s="92">
        <f t="shared" si="3"/>
        <v>120</v>
      </c>
      <c r="F17" s="93">
        <f t="shared" si="3"/>
        <v>80</v>
      </c>
      <c r="G17" s="93">
        <f t="shared" ref="G17:I17" si="4">G11/G15*3600</f>
        <v>120</v>
      </c>
      <c r="H17" s="93">
        <f t="shared" si="4"/>
        <v>80</v>
      </c>
      <c r="I17" s="94">
        <f t="shared" si="4"/>
        <v>120</v>
      </c>
    </row>
    <row r="19" spans="1:13" s="75" customFormat="1" ht="19.5" x14ac:dyDescent="0.3">
      <c r="A19" s="127" t="s">
        <v>58</v>
      </c>
      <c r="B19" s="127"/>
      <c r="C19" s="127"/>
      <c r="D19" s="127"/>
      <c r="E19" s="127"/>
      <c r="F19" s="127"/>
      <c r="G19" s="127"/>
      <c r="H19" s="127"/>
      <c r="I19" s="127"/>
      <c r="J19" s="127"/>
      <c r="K19" s="79"/>
      <c r="L19" s="79"/>
      <c r="M19" s="79"/>
    </row>
    <row r="20" spans="1:13" ht="15.75" thickBot="1" x14ac:dyDescent="0.3"/>
    <row r="21" spans="1:13" ht="15" customHeight="1" x14ac:dyDescent="0.25">
      <c r="D21" s="122" t="s">
        <v>25</v>
      </c>
      <c r="E21" s="123"/>
      <c r="F21" s="128"/>
    </row>
    <row r="22" spans="1:13" ht="15" x14ac:dyDescent="0.25">
      <c r="D22" s="63" t="s">
        <v>64</v>
      </c>
      <c r="E22" s="64" t="s">
        <v>65</v>
      </c>
      <c r="F22" s="65" t="s">
        <v>66</v>
      </c>
    </row>
    <row r="23" spans="1:13" ht="15" x14ac:dyDescent="0.25">
      <c r="D23" s="102">
        <v>0</v>
      </c>
      <c r="E23" s="103">
        <f>IF(ISBLANK(D24),"--",D24)</f>
        <v>900</v>
      </c>
      <c r="F23" s="72">
        <v>6248</v>
      </c>
    </row>
    <row r="24" spans="1:13" ht="15" x14ac:dyDescent="0.25">
      <c r="D24" s="104">
        <v>900</v>
      </c>
      <c r="E24" s="105">
        <f>IF(ISBLANK(D25),"--",D25)</f>
        <v>1800</v>
      </c>
      <c r="F24" s="73">
        <v>5985</v>
      </c>
    </row>
    <row r="25" spans="1:13" ht="15" x14ac:dyDescent="0.25">
      <c r="D25" s="104">
        <v>1800</v>
      </c>
      <c r="E25" s="105">
        <f>IF(ISBLANK(D26),"--",D26)</f>
        <v>2700</v>
      </c>
      <c r="F25" s="73">
        <v>6230</v>
      </c>
    </row>
    <row r="26" spans="1:13" ht="15" x14ac:dyDescent="0.25">
      <c r="D26" s="104">
        <v>2700</v>
      </c>
      <c r="E26" s="105">
        <f>IF(ISBLANK(D27),"--",D27)</f>
        <v>3600</v>
      </c>
      <c r="F26" s="73">
        <v>3679</v>
      </c>
    </row>
    <row r="27" spans="1:13" ht="15.75" thickBot="1" x14ac:dyDescent="0.3">
      <c r="D27" s="106">
        <v>3600</v>
      </c>
      <c r="E27" s="107" t="str">
        <f>IF(ISBLANK(B28),"--",B28)</f>
        <v>--</v>
      </c>
      <c r="F27" s="108">
        <v>0</v>
      </c>
    </row>
    <row r="29" spans="1:13" s="75" customFormat="1" ht="19.5" x14ac:dyDescent="0.3">
      <c r="A29" s="127" t="s">
        <v>57</v>
      </c>
      <c r="B29" s="127"/>
      <c r="C29" s="127"/>
      <c r="D29" s="127"/>
      <c r="E29" s="127"/>
      <c r="F29" s="127"/>
      <c r="G29" s="127"/>
      <c r="H29" s="127"/>
      <c r="I29" s="127"/>
      <c r="J29" s="127"/>
      <c r="K29" s="79"/>
      <c r="L29" s="79"/>
      <c r="M29" s="79"/>
    </row>
    <row r="30" spans="1:13" ht="15.75" thickBot="1" x14ac:dyDescent="0.3"/>
    <row r="31" spans="1:13" ht="15.75" x14ac:dyDescent="0.25">
      <c r="C31" s="122" t="s">
        <v>60</v>
      </c>
      <c r="D31" s="123"/>
      <c r="E31" s="123"/>
      <c r="F31" s="123"/>
      <c r="G31" s="124"/>
    </row>
    <row r="32" spans="1:13" ht="15" x14ac:dyDescent="0.25">
      <c r="C32" s="63" t="s">
        <v>64</v>
      </c>
      <c r="D32" s="64" t="s">
        <v>65</v>
      </c>
      <c r="E32" s="109" t="s">
        <v>22</v>
      </c>
      <c r="F32" s="109" t="s">
        <v>23</v>
      </c>
      <c r="G32" s="110" t="s">
        <v>24</v>
      </c>
    </row>
    <row r="33" spans="1:13" ht="15" x14ac:dyDescent="0.25">
      <c r="C33" s="111">
        <v>0</v>
      </c>
      <c r="D33" s="23">
        <f>IF(ISBLANK(C34),"--",C34)</f>
        <v>3600</v>
      </c>
      <c r="E33" s="27">
        <v>0</v>
      </c>
      <c r="F33" s="74">
        <v>0.02</v>
      </c>
      <c r="G33" s="28">
        <v>0</v>
      </c>
      <c r="H33" s="62"/>
      <c r="I33" s="62"/>
    </row>
    <row r="34" spans="1:13" ht="15" x14ac:dyDescent="0.25">
      <c r="C34" s="112">
        <v>3600</v>
      </c>
      <c r="D34" s="24" t="str">
        <f>IF(ISBLANK(C35),"--",C35)</f>
        <v>--</v>
      </c>
      <c r="E34" s="29"/>
      <c r="F34" s="29"/>
      <c r="G34" s="30"/>
      <c r="H34" s="77" t="str">
        <f>IF(AND(MOD($C$16,$D$42)=0,MOD($D$16,$D$42)=0,MOD($E$16,$D$42)=0,MOD($F$16,$D$42)=0,MOD($G$16,$D$42)=0,MOD($H$16,$D$42)=0,MOD($I$16,$D$42)=0,MOD($D$23,$D$42)=0,MOD($D$24,$D$42)=0,MOD($D$25,$D$42)=0,MOD($D$26,$D$42)=0,MOD($D$27,$D$42)=0,MOD($C$33,$D$42)=0,MOD($C$34,$D$42)=0,MOD($C$35,$D$42)=0,MOD($C$36,$D$42)=0,MOD($C$37,$D$42)=0),"","(Ideally, free-flow time of all links, and breakpoints in demand and diverge proportions should be divisible by timestep)")</f>
        <v/>
      </c>
      <c r="I34" s="77"/>
    </row>
    <row r="35" spans="1:13" ht="15" x14ac:dyDescent="0.25">
      <c r="C35" s="112"/>
      <c r="D35" s="24" t="str">
        <f>IF(ISBLANK(C36),"--",C36)</f>
        <v>--</v>
      </c>
      <c r="E35" s="29"/>
      <c r="F35" s="29"/>
      <c r="G35" s="30"/>
      <c r="H35" s="77"/>
      <c r="I35" s="77"/>
    </row>
    <row r="36" spans="1:13" ht="15" x14ac:dyDescent="0.25">
      <c r="C36" s="112"/>
      <c r="D36" s="24" t="str">
        <f>IF(ISBLANK(C37),"--",C37)</f>
        <v>--</v>
      </c>
      <c r="E36" s="29"/>
      <c r="F36" s="29"/>
      <c r="G36" s="30"/>
      <c r="H36" s="77"/>
      <c r="I36" s="77"/>
    </row>
    <row r="37" spans="1:13" ht="15.75" thickBot="1" x14ac:dyDescent="0.3">
      <c r="C37" s="113"/>
      <c r="D37" s="25" t="str">
        <f>IF(ISBLANK(B55),"--",B55)</f>
        <v>--</v>
      </c>
      <c r="E37" s="31"/>
      <c r="F37" s="31"/>
      <c r="G37" s="32"/>
      <c r="H37" s="77"/>
      <c r="I37" s="77"/>
    </row>
    <row r="38" spans="1:13" ht="15" x14ac:dyDescent="0.25">
      <c r="H38" s="77"/>
      <c r="I38" s="77"/>
    </row>
    <row r="39" spans="1:13" s="75" customFormat="1" ht="19.5" x14ac:dyDescent="0.3">
      <c r="A39" s="80" t="s">
        <v>62</v>
      </c>
      <c r="B39" s="81"/>
      <c r="C39" s="80"/>
      <c r="D39" s="80"/>
      <c r="E39" s="80"/>
      <c r="F39" s="80"/>
      <c r="G39" s="80"/>
      <c r="H39" s="80"/>
      <c r="I39" s="80"/>
      <c r="J39" s="80"/>
      <c r="K39" s="79"/>
      <c r="L39" s="79"/>
      <c r="M39" s="79"/>
    </row>
    <row r="40" spans="1:13" ht="15.75" thickBot="1" x14ac:dyDescent="0.3"/>
    <row r="41" spans="1:13" ht="15" x14ac:dyDescent="0.25">
      <c r="D41" s="125" t="s">
        <v>19</v>
      </c>
      <c r="E41" s="126"/>
    </row>
    <row r="42" spans="1:13" ht="15.75" thickBot="1" x14ac:dyDescent="0.3">
      <c r="D42" s="114">
        <v>10</v>
      </c>
      <c r="E42" s="78" t="s">
        <v>4</v>
      </c>
    </row>
    <row r="54" spans="1:13" s="75" customFormat="1" ht="19.8" x14ac:dyDescent="0.4">
      <c r="A54" s="66"/>
      <c r="B54" s="115" t="s">
        <v>61</v>
      </c>
      <c r="C54" s="115"/>
      <c r="D54" s="115"/>
      <c r="E54" s="115"/>
      <c r="F54" s="115"/>
      <c r="G54" s="115"/>
      <c r="H54" s="115"/>
      <c r="I54" s="115"/>
      <c r="J54" s="115"/>
      <c r="K54" s="79"/>
      <c r="L54" s="79"/>
      <c r="M54" s="79"/>
    </row>
    <row r="55" spans="1:13" x14ac:dyDescent="0.3">
      <c r="B55" s="116"/>
      <c r="C55" s="116"/>
      <c r="D55" s="116"/>
      <c r="E55" s="116"/>
      <c r="F55" s="116"/>
      <c r="G55" s="116"/>
      <c r="H55" s="116"/>
      <c r="I55" s="116"/>
      <c r="J55" s="116"/>
    </row>
    <row r="56" spans="1:13" ht="15.6" x14ac:dyDescent="0.3">
      <c r="B56" s="129" t="s">
        <v>63</v>
      </c>
      <c r="C56" s="129"/>
      <c r="D56" s="129"/>
      <c r="E56" s="129"/>
      <c r="F56" s="129"/>
      <c r="G56" s="129"/>
      <c r="H56" s="129"/>
      <c r="I56" s="129"/>
      <c r="J56" s="129"/>
    </row>
    <row r="57" spans="1:13" x14ac:dyDescent="0.3">
      <c r="B57" s="117" t="s">
        <v>1</v>
      </c>
      <c r="C57" s="118" t="s">
        <v>2</v>
      </c>
      <c r="D57" s="118" t="s">
        <v>0</v>
      </c>
      <c r="E57" s="118" t="s">
        <v>10</v>
      </c>
      <c r="F57" s="118" t="s">
        <v>12</v>
      </c>
      <c r="G57" s="118" t="s">
        <v>14</v>
      </c>
      <c r="H57" s="118" t="s">
        <v>33</v>
      </c>
      <c r="I57" s="118" t="s">
        <v>34</v>
      </c>
      <c r="J57" s="118" t="s">
        <v>35</v>
      </c>
    </row>
    <row r="58" spans="1:13" x14ac:dyDescent="0.3">
      <c r="B58" s="119">
        <v>0</v>
      </c>
      <c r="C58" s="120">
        <f>IF(ISBLANK(B59),"--",B59)</f>
        <v>10000</v>
      </c>
      <c r="D58" s="121">
        <v>1</v>
      </c>
      <c r="E58" s="121">
        <v>1</v>
      </c>
      <c r="F58" s="121">
        <v>1</v>
      </c>
      <c r="G58" s="121">
        <v>1</v>
      </c>
      <c r="H58" s="121">
        <v>1</v>
      </c>
      <c r="I58" s="121">
        <v>1</v>
      </c>
      <c r="J58" s="121">
        <v>1</v>
      </c>
    </row>
    <row r="59" spans="1:13" x14ac:dyDescent="0.3">
      <c r="B59" s="119">
        <v>10000</v>
      </c>
      <c r="C59" s="120" t="str">
        <f>IF(ISBLANK(B60),"--",B60)</f>
        <v>--</v>
      </c>
      <c r="D59" s="121"/>
      <c r="E59" s="121"/>
      <c r="F59" s="121"/>
      <c r="G59" s="121"/>
      <c r="H59" s="121"/>
      <c r="I59" s="121"/>
      <c r="J59" s="121"/>
    </row>
    <row r="60" spans="1:13" x14ac:dyDescent="0.3">
      <c r="B60" s="119"/>
      <c r="C60" s="120" t="str">
        <f>IF(ISBLANK(B61),"--",B61)</f>
        <v>--</v>
      </c>
      <c r="D60" s="121"/>
      <c r="E60" s="121"/>
      <c r="F60" s="121"/>
      <c r="G60" s="121"/>
      <c r="H60" s="121"/>
      <c r="I60" s="121"/>
      <c r="J60" s="121"/>
    </row>
    <row r="61" spans="1:13" x14ac:dyDescent="0.3">
      <c r="B61" s="119"/>
      <c r="C61" s="120" t="str">
        <f>IF(ISBLANK(B62),"--",B62)</f>
        <v>--</v>
      </c>
      <c r="D61" s="121"/>
      <c r="E61" s="121"/>
      <c r="F61" s="121"/>
      <c r="G61" s="121"/>
      <c r="H61" s="121"/>
      <c r="I61" s="121"/>
      <c r="J61" s="121"/>
    </row>
    <row r="62" spans="1:13" x14ac:dyDescent="0.3">
      <c r="B62" s="119"/>
      <c r="C62" s="120" t="str">
        <f>IF(ISBLANK(B48),"--",B48)</f>
        <v>--</v>
      </c>
      <c r="D62" s="121"/>
      <c r="E62" s="121"/>
      <c r="F62" s="121"/>
      <c r="G62" s="121"/>
      <c r="H62" s="121"/>
      <c r="I62" s="121"/>
      <c r="J62" s="121"/>
    </row>
    <row r="63" spans="1:13" x14ac:dyDescent="0.3">
      <c r="B63" s="116"/>
      <c r="C63" s="116"/>
      <c r="D63" s="116"/>
      <c r="E63" s="116"/>
      <c r="F63" s="116"/>
      <c r="G63" s="116"/>
      <c r="H63" s="116"/>
      <c r="I63" s="116"/>
      <c r="J63" s="116"/>
    </row>
    <row r="64" spans="1:13" x14ac:dyDescent="0.3">
      <c r="B64" s="116"/>
      <c r="C64" s="116"/>
      <c r="D64" s="116"/>
      <c r="E64" s="116"/>
      <c r="F64" s="116"/>
      <c r="G64" s="116"/>
      <c r="H64" s="116"/>
      <c r="I64" s="116"/>
      <c r="J64" s="116"/>
    </row>
    <row r="65" spans="2:10" x14ac:dyDescent="0.3">
      <c r="B65" s="116"/>
      <c r="C65" s="116"/>
      <c r="D65" s="116"/>
      <c r="E65" s="116"/>
      <c r="F65" s="116"/>
      <c r="G65" s="116"/>
      <c r="H65" s="116"/>
      <c r="I65" s="116"/>
      <c r="J65" s="116"/>
    </row>
  </sheetData>
  <mergeCells count="7">
    <mergeCell ref="B56:J56"/>
    <mergeCell ref="C31:G31"/>
    <mergeCell ref="D41:E41"/>
    <mergeCell ref="A1:J1"/>
    <mergeCell ref="A19:J19"/>
    <mergeCell ref="A29:J29"/>
    <mergeCell ref="D21:F21"/>
  </mergeCells>
  <pageMargins left="0.7" right="0.7" top="0.75" bottom="0.75" header="0.3" footer="0.3"/>
  <pageSetup scale="6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L505"/>
  <sheetViews>
    <sheetView zoomScaleNormal="100" workbookViewId="0">
      <selection activeCell="D27" sqref="D27"/>
    </sheetView>
  </sheetViews>
  <sheetFormatPr defaultColWidth="9.109375" defaultRowHeight="14.4" x14ac:dyDescent="0.3"/>
  <cols>
    <col min="1" max="1" width="8.6640625" style="1" customWidth="1"/>
    <col min="2" max="2" width="6.33203125" style="1" customWidth="1"/>
    <col min="3" max="3" width="6.44140625" style="1" customWidth="1"/>
    <col min="4" max="4" width="8.109375" style="1" customWidth="1"/>
    <col min="5" max="5" width="6.5546875" style="1" customWidth="1"/>
    <col min="6" max="6" width="6" style="1" customWidth="1"/>
    <col min="7" max="7" width="6.109375" style="1" customWidth="1"/>
    <col min="8" max="8" width="5.5546875" style="1" customWidth="1"/>
    <col min="9" max="10" width="5.44140625" style="1" customWidth="1"/>
    <col min="11" max="11" width="6.44140625" style="1" customWidth="1"/>
    <col min="12" max="12" width="9.109375" style="1" customWidth="1"/>
    <col min="13" max="13" width="6.44140625" style="1" customWidth="1"/>
    <col min="14" max="14" width="6.109375" style="1" customWidth="1"/>
    <col min="15" max="15" width="8.109375" style="1" customWidth="1"/>
    <col min="16" max="16" width="6.109375" style="1" customWidth="1"/>
    <col min="17" max="17" width="6" style="1" customWidth="1"/>
    <col min="18" max="18" width="5.5546875" style="1" customWidth="1"/>
    <col min="19" max="19" width="6.44140625" style="1" customWidth="1"/>
    <col min="20" max="20" width="6.109375" style="1" customWidth="1"/>
    <col min="21" max="21" width="5.5546875" style="1" customWidth="1"/>
    <col min="22" max="22" width="6.5546875" style="1" customWidth="1"/>
    <col min="23" max="23" width="8.33203125" style="1" customWidth="1"/>
    <col min="24" max="24" width="6.109375" style="1" customWidth="1"/>
    <col min="25" max="25" width="6.5546875" style="1" customWidth="1"/>
    <col min="26" max="26" width="8.44140625" style="1" customWidth="1"/>
    <col min="27" max="27" width="6.109375" style="1" customWidth="1"/>
    <col min="28" max="31" width="6.44140625" style="1" customWidth="1"/>
    <col min="32" max="32" width="5.5546875" style="1" customWidth="1"/>
    <col min="33" max="33" width="6" style="1" customWidth="1"/>
    <col min="34" max="34" width="8.6640625" style="1" customWidth="1"/>
    <col min="35" max="35" width="5.88671875" style="1" customWidth="1"/>
    <col min="36" max="36" width="6.44140625" style="1" customWidth="1"/>
    <col min="37" max="37" width="8.109375" style="1" customWidth="1"/>
    <col min="38" max="38" width="6.33203125" style="1" customWidth="1"/>
    <col min="39" max="16384" width="9.109375" style="1"/>
  </cols>
  <sheetData>
    <row r="1" spans="1:38" ht="15.75" thickBot="1" x14ac:dyDescent="0.3">
      <c r="A1" s="137" t="s">
        <v>19</v>
      </c>
      <c r="B1" s="138"/>
      <c r="C1" s="21">
        <f>'Input Data'!$D$42</f>
        <v>10</v>
      </c>
      <c r="D1" s="22" t="s">
        <v>4</v>
      </c>
      <c r="E1" s="2" t="s">
        <v>11</v>
      </c>
    </row>
    <row r="2" spans="1:38" ht="15.75" thickBot="1" x14ac:dyDescent="0.3"/>
    <row r="3" spans="1:38" ht="14.4" customHeight="1" x14ac:dyDescent="0.25">
      <c r="A3" s="42"/>
      <c r="B3" s="130" t="s">
        <v>0</v>
      </c>
      <c r="C3" s="131"/>
      <c r="D3" s="131"/>
      <c r="E3" s="133"/>
      <c r="F3" s="134" t="s">
        <v>22</v>
      </c>
      <c r="G3" s="135"/>
      <c r="H3" s="135"/>
      <c r="I3" s="136"/>
      <c r="J3" s="130" t="s">
        <v>10</v>
      </c>
      <c r="K3" s="131"/>
      <c r="L3" s="131"/>
      <c r="M3" s="130" t="s">
        <v>12</v>
      </c>
      <c r="N3" s="131"/>
      <c r="O3" s="131"/>
      <c r="P3" s="133"/>
      <c r="Q3" s="134" t="s">
        <v>23</v>
      </c>
      <c r="R3" s="135"/>
      <c r="S3" s="135"/>
      <c r="T3" s="136"/>
      <c r="U3" s="130" t="s">
        <v>14</v>
      </c>
      <c r="V3" s="131"/>
      <c r="W3" s="131"/>
      <c r="X3" s="130" t="s">
        <v>33</v>
      </c>
      <c r="Y3" s="131"/>
      <c r="Z3" s="131"/>
      <c r="AA3" s="133"/>
      <c r="AB3" s="134" t="s">
        <v>24</v>
      </c>
      <c r="AC3" s="135"/>
      <c r="AD3" s="135"/>
      <c r="AE3" s="136"/>
      <c r="AF3" s="130" t="s">
        <v>34</v>
      </c>
      <c r="AG3" s="131"/>
      <c r="AH3" s="131"/>
      <c r="AI3" s="130" t="s">
        <v>35</v>
      </c>
      <c r="AJ3" s="131"/>
      <c r="AK3" s="131"/>
      <c r="AL3" s="132"/>
    </row>
    <row r="4" spans="1:38" ht="14.4" customHeight="1" x14ac:dyDescent="0.25">
      <c r="A4" s="6" t="s">
        <v>3</v>
      </c>
      <c r="B4" s="4" t="s">
        <v>18</v>
      </c>
      <c r="C4" s="5" t="s">
        <v>15</v>
      </c>
      <c r="D4" s="5" t="s">
        <v>16</v>
      </c>
      <c r="E4" s="6" t="s">
        <v>17</v>
      </c>
      <c r="F4" s="4" t="s">
        <v>6</v>
      </c>
      <c r="G4" s="5" t="s">
        <v>7</v>
      </c>
      <c r="H4" s="5" t="s">
        <v>8</v>
      </c>
      <c r="I4" s="6" t="s">
        <v>9</v>
      </c>
      <c r="J4" s="4" t="s">
        <v>18</v>
      </c>
      <c r="K4" s="5" t="s">
        <v>15</v>
      </c>
      <c r="L4" s="5" t="s">
        <v>16</v>
      </c>
      <c r="M4" s="4" t="s">
        <v>18</v>
      </c>
      <c r="N4" s="5" t="s">
        <v>15</v>
      </c>
      <c r="O4" s="5" t="s">
        <v>16</v>
      </c>
      <c r="P4" s="6" t="s">
        <v>17</v>
      </c>
      <c r="Q4" s="4" t="s">
        <v>39</v>
      </c>
      <c r="R4" s="5" t="s">
        <v>7</v>
      </c>
      <c r="S4" s="5" t="s">
        <v>13</v>
      </c>
      <c r="T4" s="6" t="s">
        <v>36</v>
      </c>
      <c r="U4" s="4" t="s">
        <v>18</v>
      </c>
      <c r="V4" s="5" t="s">
        <v>15</v>
      </c>
      <c r="W4" s="5" t="s">
        <v>16</v>
      </c>
      <c r="X4" s="4" t="s">
        <v>18</v>
      </c>
      <c r="Y4" s="5" t="s">
        <v>15</v>
      </c>
      <c r="Z4" s="5" t="s">
        <v>16</v>
      </c>
      <c r="AA4" s="6" t="s">
        <v>17</v>
      </c>
      <c r="AB4" s="4" t="s">
        <v>40</v>
      </c>
      <c r="AC4" s="5" t="s">
        <v>7</v>
      </c>
      <c r="AD4" s="5" t="s">
        <v>37</v>
      </c>
      <c r="AE4" s="6" t="s">
        <v>38</v>
      </c>
      <c r="AF4" s="4" t="s">
        <v>18</v>
      </c>
      <c r="AG4" s="5" t="s">
        <v>15</v>
      </c>
      <c r="AH4" s="5" t="s">
        <v>16</v>
      </c>
      <c r="AI4" s="4" t="s">
        <v>18</v>
      </c>
      <c r="AJ4" s="5" t="s">
        <v>15</v>
      </c>
      <c r="AK4" s="40" t="s">
        <v>16</v>
      </c>
      <c r="AL4" s="16" t="s">
        <v>17</v>
      </c>
    </row>
    <row r="5" spans="1:38" ht="14.4" customHeight="1" x14ac:dyDescent="0.25">
      <c r="A5" s="9">
        <v>0</v>
      </c>
      <c r="B5" s="7">
        <f>MIN('Input Data'!$C$12*LOOKUP($A5,'Input Data'!$B$58:$B$62,'Input Data'!$D$58:$D$62)/3600*$C$1,IF($A5&lt;'Input Data'!$C$17,infinity,'Input Data'!$C$11*'Input Data'!$C$13+LOOKUP($A5-'Input Data'!$C$17+$C$1,$A$5:$A$505,$D$5:$D$505))-C5)</f>
        <v>22.222222222222221</v>
      </c>
      <c r="C5" s="8">
        <v>0</v>
      </c>
      <c r="D5" s="8">
        <v>0</v>
      </c>
      <c r="E5" s="9">
        <f>MIN('Input Data'!$C$12*LOOKUP($A5,'Input Data'!$B$58:$B$62,'Input Data'!$D$58:$D$62)/3600*$C$1,IF($A5&lt;'Input Data'!$C$16,0,LOOKUP($A5-'Input Data'!$C$16+$C$1,$A$5:$A$505,C$5:C$505)-D5))</f>
        <v>0</v>
      </c>
      <c r="F5" s="7">
        <f>LOOKUP($A5,'Input Data'!$C$33:$C$37,'Input Data'!$E$33:$E$37)</f>
        <v>0</v>
      </c>
      <c r="G5" s="8">
        <f t="shared" ref="G5:G36" si="0">MIN(1,J5/(MAX(epsilon,E5*F5)),M5/(MAX(epsilon,E5*(1-F5))))</f>
        <v>1</v>
      </c>
      <c r="H5" s="8">
        <f>E5*F5*G5</f>
        <v>0</v>
      </c>
      <c r="I5" s="9">
        <f>E5*(1-F5)*G5</f>
        <v>0</v>
      </c>
      <c r="J5" s="7">
        <f>MIN('Input Data'!$D$12*LOOKUP($A5,'Input Data'!$B$58:$B$62,'Input Data'!$E$58:$E$62)/3600*$C$1,IF($A5&lt;'Input Data'!$D$17,infinity,'Input Data'!$D$11*'Input Data'!$D$13+LOOKUP($A5-'Input Data'!$D$17+$C$1,$A$5:$A$505,$L$5:$L$505)-K5))</f>
        <v>5.5555555555555554</v>
      </c>
      <c r="K5" s="8">
        <v>0</v>
      </c>
      <c r="L5" s="8">
        <f>IF($A5&lt;'Input Data'!$D$16,0,LOOKUP($A5-'Input Data'!$D$16,$A$5:$A$505,$K$5:$K$505))</f>
        <v>0</v>
      </c>
      <c r="M5" s="7">
        <f>MIN('Input Data'!$E$12*LOOKUP($A5,'Input Data'!$B$58:$B$62,'Input Data'!$F$58:$F$62)/3600*$C$1,IF($A5&lt;'Input Data'!$E$17,infinity,'Input Data'!$E$11*'Input Data'!$E$13+LOOKUP($A5-'Input Data'!$E$17+$C$1,$A$5:$A$505,$O$5:$O$505))-N5)</f>
        <v>22.222222222222221</v>
      </c>
      <c r="N5" s="8">
        <v>0</v>
      </c>
      <c r="O5" s="8">
        <v>0</v>
      </c>
      <c r="P5" s="9">
        <f>MIN('Input Data'!$E$12*LOOKUP($A5,'Input Data'!$B$58:$B$62,'Input Data'!$F$58:$F$62)/3600*$C$1,IF($A5&lt;'Input Data'!$E$16,0,LOOKUP($A5-'Input Data'!$E$16+$C$1,$A$5:$A$505,N$5:N$505)-O5))</f>
        <v>0</v>
      </c>
      <c r="Q5" s="7">
        <f>LOOKUP($A5,'Input Data'!$C$33:$C$37,'Input Data'!$F$33:$F$37)</f>
        <v>0.02</v>
      </c>
      <c r="R5" s="8">
        <f t="shared" ref="R5:R36" si="1">MIN(1,U5/(MAX(epsilon,P5*Q5)),X5/(MAX(epsilon,P5*(1-Q5))))</f>
        <v>1</v>
      </c>
      <c r="S5" s="8">
        <f>P5*Q5*R5</f>
        <v>0</v>
      </c>
      <c r="T5" s="9">
        <f>P5*(1-Q5)*R5</f>
        <v>0</v>
      </c>
      <c r="U5" s="7">
        <f>MIN('Input Data'!$F$12*LOOKUP($A5,'Input Data'!$B$58:$B$62,'Input Data'!$G$58:$G$62)/3600*$C$1,IF($A5&lt;'Input Data'!$F$17,infinity,'Input Data'!$F$11*'Input Data'!$F$13+LOOKUP($A5-'Input Data'!$F$17+$C$1,$A$5:$A$505,$W$5:$W$505)-V5))</f>
        <v>5.5555555555555554</v>
      </c>
      <c r="V5" s="8">
        <v>0</v>
      </c>
      <c r="W5" s="8">
        <f>IF($A5&lt;'Input Data'!$F$16,0,LOOKUP($A5-'Input Data'!$F$16,$A$5:$A$505,$V$5:$V$505))</f>
        <v>0</v>
      </c>
      <c r="X5" s="7">
        <f>MIN('Input Data'!$G$12*LOOKUP($A5,'Input Data'!$B$58:$B$62,'Input Data'!$H$58:$H$62)/3600*$C$1,IF($A5&lt;'Input Data'!$G$17,infinity,'Input Data'!$G$11*'Input Data'!$G$13+LOOKUP($A5-'Input Data'!$G$17+$C$1,$A$5:$A$505,$Z$5:$Z$505)-Y5))</f>
        <v>22.222222222222221</v>
      </c>
      <c r="Y5" s="8">
        <v>0</v>
      </c>
      <c r="Z5" s="8">
        <v>0</v>
      </c>
      <c r="AA5" s="9">
        <f>MIN('Input Data'!$G$12*LOOKUP($A5,'Input Data'!$B$58:$B$62,'Input Data'!$H$58:$H$62)/3600*$C$1,IF($A5&lt;'Input Data'!$G$16,0,LOOKUP($A5-'Input Data'!$G$16+$C$1,$A$5:$A$505,Y$5:Y$505)-Z5))</f>
        <v>0</v>
      </c>
      <c r="AB5" s="7">
        <f>LOOKUP($A5,'Input Data'!$C$33:$C$37,'Input Data'!$G$33:$G$37)</f>
        <v>0</v>
      </c>
      <c r="AC5" s="8">
        <f t="shared" ref="AC5:AC36" si="2">MIN(1,AF5/(MAX(epsilon,AA5*AB5)),AI5/(MAX(epsilon,AA5*(1-AB5))))</f>
        <v>1</v>
      </c>
      <c r="AD5" s="8">
        <f>AA5*AB5*AC5</f>
        <v>0</v>
      </c>
      <c r="AE5" s="9">
        <f>AA5*(1-AB5)*AC5</f>
        <v>0</v>
      </c>
      <c r="AF5" s="7">
        <f>MIN('Input Data'!$H$12*LOOKUP($A5,'Input Data'!$B$58:$B$62,'Input Data'!$I$58:$I$62)/3600*$C$1,IF($A5&lt;'Input Data'!$H$17,infinity,'Input Data'!$H$11*'Input Data'!$H$13+LOOKUP($A5-'Input Data'!$H$17+$C$1,$A$5:$A$505,AH$5:AH$505)-AG5))</f>
        <v>5.5555555555555554</v>
      </c>
      <c r="AG5" s="8">
        <v>0</v>
      </c>
      <c r="AH5" s="8">
        <f>IF($A5&lt;'Input Data'!$H$16,0,LOOKUP($A5-'Input Data'!$H$16,$A$5:$A$505,AG$5:AG$505))</f>
        <v>0</v>
      </c>
      <c r="AI5" s="7">
        <f>MIN('Input Data'!$I$12*LOOKUP($A5,'Input Data'!$B$58:$B$62,'Input Data'!$J$58:$J$62)/3600*$C$1,IF($A5&lt;'Input Data'!$I$17,infinity,'Input Data'!$I$11*'Input Data'!$I$13+LOOKUP($A5-'Input Data'!$I$17+$C$1,$A$5:$A$505,AK$5:AK$505))-AJ5)</f>
        <v>15</v>
      </c>
      <c r="AJ5" s="8">
        <v>0</v>
      </c>
      <c r="AK5" s="33">
        <f>IF($A5&lt;'Input Data'!$I$16,0,LOOKUP($A5-'Input Data'!$I$16,$A$5:$A$505,AJ$5:AJ$505))</f>
        <v>0</v>
      </c>
      <c r="AL5" s="17">
        <f>MIN('Input Data'!$I$12*LOOKUP($A5,'Input Data'!$B$58:$B$62,'Input Data'!$J$58:$J$62)/3600*$C$1,IF($A5&lt;'Input Data'!$I$16,0,LOOKUP($A5-'Input Data'!$I$16+$C$1,$A$5:$A$505,AJ$5:AJ$505)-AK5))</f>
        <v>0</v>
      </c>
    </row>
    <row r="6" spans="1:38" ht="14.4" customHeight="1" x14ac:dyDescent="0.25">
      <c r="A6" s="9">
        <f>A5+$C$1</f>
        <v>10</v>
      </c>
      <c r="B6" s="10">
        <f>MIN('Input Data'!$C$12*LOOKUP($A6,'Input Data'!$B$58:$B$62,'Input Data'!$D$58:$D$62)/3600*$C$1,IF($A6&lt;'Input Data'!$C$17,infinity,'Input Data'!$C$11*'Input Data'!$C$13+LOOKUP($A6-'Input Data'!$C$17+$C$1,$A$5:$A$505,$D$5:$D$505))-C6)</f>
        <v>22.222222222222221</v>
      </c>
      <c r="C6" s="11">
        <f>C5+LOOKUP($A5,'Input Data'!$D$23:$D$27,'Input Data'!$F$23:$F$27)*$C$1/3600</f>
        <v>17.355555555555554</v>
      </c>
      <c r="D6" s="11">
        <f>D5+H5+I5</f>
        <v>0</v>
      </c>
      <c r="E6" s="9">
        <f>MIN('Input Data'!$C$12*LOOKUP($A6,'Input Data'!$B$58:$B$62,'Input Data'!$D$58:$D$62)/3600*$C$1,IF($A6&lt;'Input Data'!$C$16,0,LOOKUP($A6-'Input Data'!$C$16+$C$1,$A$5:$A$505,C$5:C$505)-D6))</f>
        <v>0</v>
      </c>
      <c r="F6" s="10">
        <f>LOOKUP($A6,'Input Data'!$C$33:$C$37,'Input Data'!$E$33:$E$37)</f>
        <v>0</v>
      </c>
      <c r="G6" s="11">
        <f t="shared" si="0"/>
        <v>1</v>
      </c>
      <c r="H6" s="11">
        <f t="shared" ref="H6:H55" si="3">E6*F6*G6</f>
        <v>0</v>
      </c>
      <c r="I6" s="12">
        <f t="shared" ref="I6:I55" si="4">E6*(1-F6)*G6</f>
        <v>0</v>
      </c>
      <c r="J6" s="7">
        <f>MIN('Input Data'!$D$12*LOOKUP($A6,'Input Data'!$B$58:$B$62,'Input Data'!$E$58:$E$62)/3600*$C$1,IF($A6&lt;'Input Data'!$D$17,infinity,'Input Data'!$D$11*'Input Data'!$D$13+LOOKUP($A6-'Input Data'!$D$17+$C$1,$A$5:$A$505,$L$5:$L$505)-K6))</f>
        <v>5.5555555555555554</v>
      </c>
      <c r="K6" s="11">
        <f>K5+H5</f>
        <v>0</v>
      </c>
      <c r="L6" s="11">
        <f>IF($A6&lt;'Input Data'!$D$16,0,LOOKUP($A6-'Input Data'!$D$16,$A$5:$A$505,$K$5:$K$505))</f>
        <v>0</v>
      </c>
      <c r="M6" s="7">
        <f>MIN('Input Data'!$E$12*LOOKUP($A6,'Input Data'!$B$58:$B$62,'Input Data'!$F$58:$F$62)/3600*$C$1,IF($A6&lt;'Input Data'!$E$17,infinity,'Input Data'!$E$11*'Input Data'!$E$13+LOOKUP($A6-'Input Data'!$E$17+$C$1,$A$5:$A$505,$O$5:$O$505))-N6)</f>
        <v>22.222222222222221</v>
      </c>
      <c r="N6" s="11">
        <f t="shared" ref="N6:N37" si="5">N5+I5</f>
        <v>0</v>
      </c>
      <c r="O6" s="11">
        <f>O5+S5+T5</f>
        <v>0</v>
      </c>
      <c r="P6" s="9">
        <f>MIN('Input Data'!$E$12*LOOKUP($A6,'Input Data'!$B$58:$B$62,'Input Data'!$F$58:$F$62)/3600*$C$1,IF($A6&lt;'Input Data'!$E$16,0,LOOKUP($A6-'Input Data'!$E$16+$C$1,$A$5:$A$505,N$5:N$505)-O6))</f>
        <v>0</v>
      </c>
      <c r="Q6" s="10">
        <f>LOOKUP($A6,'Input Data'!$C$33:$C$37,'Input Data'!$F$33:$F$37)</f>
        <v>0.02</v>
      </c>
      <c r="R6" s="11">
        <f t="shared" si="1"/>
        <v>1</v>
      </c>
      <c r="S6" s="11">
        <f t="shared" ref="S6" si="6">P6*Q6*R6</f>
        <v>0</v>
      </c>
      <c r="T6" s="12">
        <f t="shared" ref="T6" si="7">P6*(1-Q6)*R6</f>
        <v>0</v>
      </c>
      <c r="U6" s="7">
        <f>MIN('Input Data'!$F$12*LOOKUP($A6,'Input Data'!$B$58:$B$62,'Input Data'!$G$58:$G$62)/3600*$C$1,IF($A6&lt;'Input Data'!$F$17,infinity,'Input Data'!$F$11*'Input Data'!$F$13+LOOKUP($A6-'Input Data'!$F$17+$C$1,$A$5:$A$505,$W$5:$W$505)-V6))</f>
        <v>5.5555555555555554</v>
      </c>
      <c r="V6" s="11">
        <f>V5+S5</f>
        <v>0</v>
      </c>
      <c r="W6" s="11">
        <f>IF($A6&lt;'Input Data'!$F$16,0,LOOKUP($A6-'Input Data'!$F$16,$A$5:$A$505,$V$5:$V$505))</f>
        <v>0</v>
      </c>
      <c r="X6" s="7">
        <f>MIN('Input Data'!$G$12*LOOKUP($A6,'Input Data'!$B$58:$B$62,'Input Data'!$H$58:$H$62)/3600*$C$1,IF($A6&lt;'Input Data'!$G$17,infinity,'Input Data'!$G$11*'Input Data'!$G$13+LOOKUP($A6-'Input Data'!$G$17+$C$1,$A$5:$A$505,$Z$5:$Z$505)-Y6))</f>
        <v>22.222222222222221</v>
      </c>
      <c r="Y6" s="11">
        <f>Y5+T5</f>
        <v>0</v>
      </c>
      <c r="Z6" s="11">
        <f>Z5+AD5+AE5</f>
        <v>0</v>
      </c>
      <c r="AA6" s="9">
        <f>MIN('Input Data'!$G$12*LOOKUP($A6,'Input Data'!$B$58:$B$62,'Input Data'!$H$58:$H$62)/3600*$C$1,IF($A6&lt;'Input Data'!$G$16,0,LOOKUP($A6-'Input Data'!$G$16+$C$1,$A$5:$A$505,Y$5:Y$505)-Z6))</f>
        <v>0</v>
      </c>
      <c r="AB6" s="10">
        <f>LOOKUP($A6,'Input Data'!$C$33:$C$37,'Input Data'!$G$33:$G$37)</f>
        <v>0</v>
      </c>
      <c r="AC6" s="11">
        <f t="shared" si="2"/>
        <v>1</v>
      </c>
      <c r="AD6" s="11">
        <f t="shared" ref="AD6" si="8">AA6*AB6*AC6</f>
        <v>0</v>
      </c>
      <c r="AE6" s="12">
        <f t="shared" ref="AE6" si="9">AA6*(1-AB6)*AC6</f>
        <v>0</v>
      </c>
      <c r="AF6" s="7">
        <f>MIN('Input Data'!$H$12*LOOKUP($A6,'Input Data'!$B$58:$B$62,'Input Data'!$I$58:$I$62)/3600*$C$1,IF($A6&lt;'Input Data'!$H$17,infinity,'Input Data'!$H$11*'Input Data'!$H$13+LOOKUP($A6-'Input Data'!$H$17+$C$1,$A$5:$A$505,AH$5:AH$505)-AG6))</f>
        <v>5.5555555555555554</v>
      </c>
      <c r="AG6" s="11">
        <f>AG5+AD5</f>
        <v>0</v>
      </c>
      <c r="AH6" s="11">
        <f>IF($A6&lt;'Input Data'!$H$16,0,LOOKUP($A6-'Input Data'!$H$16,$A$5:$A$505,AG$5:AG$505))</f>
        <v>0</v>
      </c>
      <c r="AI6" s="7">
        <f>MIN('Input Data'!$I$12*LOOKUP($A6,'Input Data'!$B$58:$B$62,'Input Data'!$J$58:$J$62)/3600*$C$1,IF($A6&lt;'Input Data'!$I$17,infinity,'Input Data'!$I$11*'Input Data'!$I$13+LOOKUP($A6-'Input Data'!$I$17+$C$1,$A$5:$A$505,AK$5:AK$505))-AJ6)</f>
        <v>15</v>
      </c>
      <c r="AJ6" s="11">
        <f>AJ5+AE5</f>
        <v>0</v>
      </c>
      <c r="AK6" s="34">
        <f>IF($A6&lt;'Input Data'!$I$16,0,LOOKUP($A6-'Input Data'!$I$16,$A$5:$A$505,AJ$5:AJ$505))</f>
        <v>0</v>
      </c>
      <c r="AL6" s="17">
        <f>MIN('Input Data'!$I$12*LOOKUP($A6,'Input Data'!$B$58:$B$62,'Input Data'!$J$58:$J$62)/3600*$C$1,IF($A6&lt;'Input Data'!$I$16,0,LOOKUP($A6-'Input Data'!$I$16+$C$1,$A$5:$A$505,AJ$5:AJ$505)-AK6))</f>
        <v>0</v>
      </c>
    </row>
    <row r="7" spans="1:38" ht="15" x14ac:dyDescent="0.25">
      <c r="A7" s="9">
        <f t="shared" ref="A7:A55" si="10">A6+$C$1</f>
        <v>20</v>
      </c>
      <c r="B7" s="10">
        <f>MIN('Input Data'!$C$12*LOOKUP($A7,'Input Data'!$B$58:$B$62,'Input Data'!$D$58:$D$62)/3600*$C$1,IF($A7&lt;'Input Data'!$C$17,infinity,'Input Data'!$C$11*'Input Data'!$C$13+LOOKUP($A7-'Input Data'!$C$17+$C$1,$A$5:$A$505,$D$5:$D$505))-C7)</f>
        <v>22.222222222222221</v>
      </c>
      <c r="C7" s="11">
        <f>C6+LOOKUP($A6,'Input Data'!$D$23:$D$27,'Input Data'!$F$23:$F$27)*$C$1/3600</f>
        <v>34.711111111111109</v>
      </c>
      <c r="D7" s="11">
        <f t="shared" ref="D7:D55" si="11">D6+H6+I6</f>
        <v>0</v>
      </c>
      <c r="E7" s="9">
        <f>MIN('Input Data'!$C$12*LOOKUP($A7,'Input Data'!$B$58:$B$62,'Input Data'!$D$58:$D$62)/3600*$C$1,IF($A7&lt;'Input Data'!$C$16,0,LOOKUP($A7-'Input Data'!$C$16+$C$1,$A$5:$A$505,C$5:C$505)-D7))</f>
        <v>0</v>
      </c>
      <c r="F7" s="10">
        <f>LOOKUP($A7,'Input Data'!$C$33:$C$37,'Input Data'!$E$33:$E$37)</f>
        <v>0</v>
      </c>
      <c r="G7" s="11">
        <f t="shared" si="0"/>
        <v>1</v>
      </c>
      <c r="H7" s="11">
        <f t="shared" si="3"/>
        <v>0</v>
      </c>
      <c r="I7" s="12">
        <f t="shared" si="4"/>
        <v>0</v>
      </c>
      <c r="J7" s="7">
        <f>MIN('Input Data'!$D$12*LOOKUP($A7,'Input Data'!$B$58:$B$62,'Input Data'!$E$58:$E$62)/3600*$C$1,IF($A7&lt;'Input Data'!$D$17,infinity,'Input Data'!$D$11*'Input Data'!$D$13+LOOKUP($A7-'Input Data'!$D$17+$C$1,$A$5:$A$505,$L$5:$L$505)-K7))</f>
        <v>5.5555555555555554</v>
      </c>
      <c r="K7" s="11">
        <f t="shared" ref="K7:K55" si="12">K6+H6</f>
        <v>0</v>
      </c>
      <c r="L7" s="11">
        <f>IF($A7&lt;'Input Data'!$D$16,0,LOOKUP($A7-'Input Data'!$D$16,$A$5:$A$505,$K$5:$K$505))</f>
        <v>0</v>
      </c>
      <c r="M7" s="7">
        <f>MIN('Input Data'!$E$12*LOOKUP($A7,'Input Data'!$B$58:$B$62,'Input Data'!$F$58:$F$62)/3600*$C$1,IF($A7&lt;'Input Data'!$E$17,infinity,'Input Data'!$E$11*'Input Data'!$E$13+LOOKUP($A7-'Input Data'!$E$17+$C$1,$A$5:$A$505,$O$5:$O$505))-N7)</f>
        <v>22.222222222222221</v>
      </c>
      <c r="N7" s="11">
        <f t="shared" si="5"/>
        <v>0</v>
      </c>
      <c r="O7" s="11">
        <f t="shared" ref="O7:O55" si="13">O6+S6+T6</f>
        <v>0</v>
      </c>
      <c r="P7" s="9">
        <f>MIN('Input Data'!$E$12*LOOKUP($A7,'Input Data'!$B$58:$B$62,'Input Data'!$F$58:$F$62)/3600*$C$1,IF($A7&lt;'Input Data'!$E$16,0,LOOKUP($A7-'Input Data'!$E$16+$C$1,$A$5:$A$505,N$5:N$505)-O7))</f>
        <v>0</v>
      </c>
      <c r="Q7" s="10">
        <f>LOOKUP($A7,'Input Data'!$C$33:$C$37,'Input Data'!$F$33:$F$37)</f>
        <v>0.02</v>
      </c>
      <c r="R7" s="34">
        <f t="shared" si="1"/>
        <v>1</v>
      </c>
      <c r="S7" s="11">
        <f t="shared" ref="S7:S55" si="14">P7*Q7*R7</f>
        <v>0</v>
      </c>
      <c r="T7" s="11">
        <f t="shared" ref="T7:T55" si="15">P7*(1-Q7)*R7</f>
        <v>0</v>
      </c>
      <c r="U7" s="7">
        <f>MIN('Input Data'!$F$12*LOOKUP($A7,'Input Data'!$B$58:$B$62,'Input Data'!$G$58:$G$62)/3600*$C$1,IF($A7&lt;'Input Data'!$F$17,infinity,'Input Data'!$F$11*'Input Data'!$F$13+LOOKUP($A7-'Input Data'!$F$17+$C$1,$A$5:$A$505,$W$5:$W$505)-V7))</f>
        <v>5.5555555555555554</v>
      </c>
      <c r="V7" s="11">
        <f t="shared" ref="V7:V55" si="16">V6+S6</f>
        <v>0</v>
      </c>
      <c r="W7" s="11">
        <f>IF($A7&lt;'Input Data'!$F$16,0,LOOKUP($A7-'Input Data'!$F$16,$A$5:$A$505,$V$5:$V$505))</f>
        <v>0</v>
      </c>
      <c r="X7" s="7">
        <f>MIN('Input Data'!$G$12*LOOKUP($A7,'Input Data'!$B$58:$B$62,'Input Data'!$H$58:$H$62)/3600*$C$1,IF($A7&lt;'Input Data'!$G$17,infinity,'Input Data'!$G$11*'Input Data'!$G$13+LOOKUP($A7-'Input Data'!$G$17+$C$1,$A$5:$A$505,$Z$5:$Z$505)-Y7))</f>
        <v>22.222222222222221</v>
      </c>
      <c r="Y7" s="11">
        <f t="shared" ref="Y7:Y55" si="17">Y6+T6</f>
        <v>0</v>
      </c>
      <c r="Z7" s="11">
        <f t="shared" ref="Z7:Z55" si="18">Z6+AD6+AE6</f>
        <v>0</v>
      </c>
      <c r="AA7" s="9">
        <f>MIN('Input Data'!$G$12*LOOKUP($A7,'Input Data'!$B$58:$B$62,'Input Data'!$H$58:$H$62)/3600*$C$1,IF($A7&lt;'Input Data'!$G$16,0,LOOKUP($A7-'Input Data'!$G$16+$C$1,$A$5:$A$505,Y$5:Y$505)-Z7))</f>
        <v>0</v>
      </c>
      <c r="AB7" s="10">
        <f>LOOKUP($A7,'Input Data'!$C$33:$C$37,'Input Data'!$G$33:$G$37)</f>
        <v>0</v>
      </c>
      <c r="AC7" s="11">
        <f t="shared" si="2"/>
        <v>1</v>
      </c>
      <c r="AD7" s="11">
        <f t="shared" ref="AD7:AD55" si="19">AA7*AB7*AC7</f>
        <v>0</v>
      </c>
      <c r="AE7" s="12">
        <f t="shared" ref="AE7:AE55" si="20">AA7*(1-AB7)*AC7</f>
        <v>0</v>
      </c>
      <c r="AF7" s="7">
        <f>MIN('Input Data'!$H$12*LOOKUP($A7,'Input Data'!$B$58:$B$62,'Input Data'!$I$58:$I$62)/3600*$C$1,IF($A7&lt;'Input Data'!$H$17,infinity,'Input Data'!$H$11*'Input Data'!$H$13+LOOKUP($A7-'Input Data'!$H$17+$C$1,$A$5:$A$505,AH$5:AH$505)-AG7))</f>
        <v>5.5555555555555554</v>
      </c>
      <c r="AG7" s="11">
        <f t="shared" ref="AG7:AG55" si="21">AG6+AD6</f>
        <v>0</v>
      </c>
      <c r="AH7" s="11">
        <f>IF($A7&lt;'Input Data'!$H$16,0,LOOKUP($A7-'Input Data'!$H$16,$A$5:$A$505,AG$5:AG$505))</f>
        <v>0</v>
      </c>
      <c r="AI7" s="7">
        <f>MIN('Input Data'!$I$12*LOOKUP($A7,'Input Data'!$B$58:$B$62,'Input Data'!$J$58:$J$62)/3600*$C$1,IF($A7&lt;'Input Data'!$I$17,infinity,'Input Data'!$I$11*'Input Data'!$I$13+LOOKUP($A7-'Input Data'!$I$17+$C$1,$A$5:$A$505,AK$5:AK$505))-AJ7)</f>
        <v>15</v>
      </c>
      <c r="AJ7" s="11">
        <f t="shared" ref="AJ7:AJ55" si="22">AJ6+AE6</f>
        <v>0</v>
      </c>
      <c r="AK7" s="34">
        <f>IF($A7&lt;'Input Data'!$I$16,0,LOOKUP($A7-'Input Data'!$I$16,$A$5:$A$505,AJ$5:AJ$505))</f>
        <v>0</v>
      </c>
      <c r="AL7" s="17">
        <f>MIN('Input Data'!$I$12*LOOKUP($A7,'Input Data'!$B$58:$B$62,'Input Data'!$J$58:$J$62)/3600*$C$1,IF($A7&lt;'Input Data'!$I$16,0,LOOKUP($A7-'Input Data'!$I$16+$C$1,$A$5:$A$505,AJ$5:AJ$505)-AK7))</f>
        <v>0</v>
      </c>
    </row>
    <row r="8" spans="1:38" ht="15" x14ac:dyDescent="0.25">
      <c r="A8" s="9">
        <f t="shared" si="10"/>
        <v>30</v>
      </c>
      <c r="B8" s="10">
        <f>MIN('Input Data'!$C$12*LOOKUP($A8,'Input Data'!$B$58:$B$62,'Input Data'!$D$58:$D$62)/3600*$C$1,IF($A8&lt;'Input Data'!$C$17,infinity,'Input Data'!$C$11*'Input Data'!$C$13+LOOKUP($A8-'Input Data'!$C$17+$C$1,$A$5:$A$505,$D$5:$D$505))-C8)</f>
        <v>22.222222222222221</v>
      </c>
      <c r="C8" s="11">
        <f>C7+LOOKUP($A7,'Input Data'!$D$23:$D$27,'Input Data'!$F$23:$F$27)*$C$1/3600</f>
        <v>52.066666666666663</v>
      </c>
      <c r="D8" s="11">
        <f t="shared" si="11"/>
        <v>0</v>
      </c>
      <c r="E8" s="9">
        <f>MIN('Input Data'!$C$12*LOOKUP($A8,'Input Data'!$B$58:$B$62,'Input Data'!$D$58:$D$62)/3600*$C$1,IF($A8&lt;'Input Data'!$C$16,0,LOOKUP($A8-'Input Data'!$C$16+$C$1,$A$5:$A$505,C$5:C$505)-D8))</f>
        <v>0</v>
      </c>
      <c r="F8" s="10">
        <f>LOOKUP($A8,'Input Data'!$C$33:$C$37,'Input Data'!$E$33:$E$37)</f>
        <v>0</v>
      </c>
      <c r="G8" s="11">
        <f t="shared" si="0"/>
        <v>1</v>
      </c>
      <c r="H8" s="11">
        <f t="shared" si="3"/>
        <v>0</v>
      </c>
      <c r="I8" s="12">
        <f t="shared" si="4"/>
        <v>0</v>
      </c>
      <c r="J8" s="7">
        <f>MIN('Input Data'!$D$12*LOOKUP($A8,'Input Data'!$B$58:$B$62,'Input Data'!$E$58:$E$62)/3600*$C$1,IF($A8&lt;'Input Data'!$D$17,infinity,'Input Data'!$D$11*'Input Data'!$D$13+LOOKUP($A8-'Input Data'!$D$17+$C$1,$A$5:$A$505,$L$5:$L$505)-K8))</f>
        <v>5.5555555555555554</v>
      </c>
      <c r="K8" s="11">
        <f t="shared" si="12"/>
        <v>0</v>
      </c>
      <c r="L8" s="11">
        <f>IF($A8&lt;'Input Data'!$D$16,0,LOOKUP($A8-'Input Data'!$D$16,$A$5:$A$505,$K$5:$K$505))</f>
        <v>0</v>
      </c>
      <c r="M8" s="7">
        <f>MIN('Input Data'!$E$12*LOOKUP($A8,'Input Data'!$B$58:$B$62,'Input Data'!$F$58:$F$62)/3600*$C$1,IF($A8&lt;'Input Data'!$E$17,infinity,'Input Data'!$E$11*'Input Data'!$E$13+LOOKUP($A8-'Input Data'!$E$17+$C$1,$A$5:$A$505,$O$5:$O$505))-N8)</f>
        <v>22.222222222222221</v>
      </c>
      <c r="N8" s="11">
        <f t="shared" si="5"/>
        <v>0</v>
      </c>
      <c r="O8" s="11">
        <f t="shared" si="13"/>
        <v>0</v>
      </c>
      <c r="P8" s="9">
        <f>MIN('Input Data'!$E$12*LOOKUP($A8,'Input Data'!$B$58:$B$62,'Input Data'!$F$58:$F$62)/3600*$C$1,IF($A8&lt;'Input Data'!$E$16,0,LOOKUP($A8-'Input Data'!$E$16+$C$1,$A$5:$A$505,N$5:N$505)-O8))</f>
        <v>0</v>
      </c>
      <c r="Q8" s="10">
        <f>LOOKUP($A8,'Input Data'!$C$33:$C$37,'Input Data'!$F$33:$F$37)</f>
        <v>0.02</v>
      </c>
      <c r="R8" s="34">
        <f t="shared" si="1"/>
        <v>1</v>
      </c>
      <c r="S8" s="8">
        <f t="shared" si="14"/>
        <v>0</v>
      </c>
      <c r="T8" s="11">
        <f t="shared" si="15"/>
        <v>0</v>
      </c>
      <c r="U8" s="7">
        <f>MIN('Input Data'!$F$12*LOOKUP($A8,'Input Data'!$B$58:$B$62,'Input Data'!$G$58:$G$62)/3600*$C$1,IF($A8&lt;'Input Data'!$F$17,infinity,'Input Data'!$F$11*'Input Data'!$F$13+LOOKUP($A8-'Input Data'!$F$17+$C$1,$A$5:$A$505,$W$5:$W$505)-V8))</f>
        <v>5.5555555555555554</v>
      </c>
      <c r="V8" s="11">
        <f t="shared" si="16"/>
        <v>0</v>
      </c>
      <c r="W8" s="11">
        <f>IF($A8&lt;'Input Data'!$F$16,0,LOOKUP($A8-'Input Data'!$F$16,$A$5:$A$505,$V$5:$V$505))</f>
        <v>0</v>
      </c>
      <c r="X8" s="7">
        <f>MIN('Input Data'!$G$12*LOOKUP($A8,'Input Data'!$B$58:$B$62,'Input Data'!$H$58:$H$62)/3600*$C$1,IF($A8&lt;'Input Data'!$G$17,infinity,'Input Data'!$G$11*'Input Data'!$G$13+LOOKUP($A8-'Input Data'!$G$17+$C$1,$A$5:$A$505,$Z$5:$Z$505)-Y8))</f>
        <v>22.222222222222221</v>
      </c>
      <c r="Y8" s="11">
        <f t="shared" si="17"/>
        <v>0</v>
      </c>
      <c r="Z8" s="11">
        <f t="shared" si="18"/>
        <v>0</v>
      </c>
      <c r="AA8" s="9">
        <f>MIN('Input Data'!$G$12*LOOKUP($A8,'Input Data'!$B$58:$B$62,'Input Data'!$H$58:$H$62)/3600*$C$1,IF($A8&lt;'Input Data'!$G$16,0,LOOKUP($A8-'Input Data'!$G$16+$C$1,$A$5:$A$505,Y$5:Y$505)-Z8))</f>
        <v>0</v>
      </c>
      <c r="AB8" s="10">
        <f>LOOKUP($A8,'Input Data'!$C$33:$C$37,'Input Data'!$G$33:$G$37)</f>
        <v>0</v>
      </c>
      <c r="AC8" s="11">
        <f t="shared" si="2"/>
        <v>1</v>
      </c>
      <c r="AD8" s="11">
        <f t="shared" si="19"/>
        <v>0</v>
      </c>
      <c r="AE8" s="12">
        <f t="shared" si="20"/>
        <v>0</v>
      </c>
      <c r="AF8" s="7">
        <f>MIN('Input Data'!$H$12*LOOKUP($A8,'Input Data'!$B$58:$B$62,'Input Data'!$I$58:$I$62)/3600*$C$1,IF($A8&lt;'Input Data'!$H$17,infinity,'Input Data'!$H$11*'Input Data'!$H$13+LOOKUP($A8-'Input Data'!$H$17+$C$1,$A$5:$A$505,AH$5:AH$505)-AG8))</f>
        <v>5.5555555555555554</v>
      </c>
      <c r="AG8" s="11">
        <f t="shared" si="21"/>
        <v>0</v>
      </c>
      <c r="AH8" s="11">
        <f>IF($A8&lt;'Input Data'!$H$16,0,LOOKUP($A8-'Input Data'!$H$16,$A$5:$A$505,AG$5:AG$505))</f>
        <v>0</v>
      </c>
      <c r="AI8" s="7">
        <f>MIN('Input Data'!$I$12*LOOKUP($A8,'Input Data'!$B$58:$B$62,'Input Data'!$J$58:$J$62)/3600*$C$1,IF($A8&lt;'Input Data'!$I$17,infinity,'Input Data'!$I$11*'Input Data'!$I$13+LOOKUP($A8-'Input Data'!$I$17+$C$1,$A$5:$A$505,AK$5:AK$505))-AJ8)</f>
        <v>15</v>
      </c>
      <c r="AJ8" s="11">
        <f t="shared" si="22"/>
        <v>0</v>
      </c>
      <c r="AK8" s="34">
        <f>IF($A8&lt;'Input Data'!$I$16,0,LOOKUP($A8-'Input Data'!$I$16,$A$5:$A$505,AJ$5:AJ$505))</f>
        <v>0</v>
      </c>
      <c r="AL8" s="17">
        <f>MIN('Input Data'!$I$12*LOOKUP($A8,'Input Data'!$B$58:$B$62,'Input Data'!$J$58:$J$62)/3600*$C$1,IF($A8&lt;'Input Data'!$I$16,0,LOOKUP($A8-'Input Data'!$I$16+$C$1,$A$5:$A$505,AJ$5:AJ$505)-AK8))</f>
        <v>0</v>
      </c>
    </row>
    <row r="9" spans="1:38" ht="15" x14ac:dyDescent="0.25">
      <c r="A9" s="9">
        <f t="shared" si="10"/>
        <v>40</v>
      </c>
      <c r="B9" s="10">
        <f>MIN('Input Data'!$C$12*LOOKUP($A9,'Input Data'!$B$58:$B$62,'Input Data'!$D$58:$D$62)/3600*$C$1,IF($A9&lt;'Input Data'!$C$17,infinity,'Input Data'!$C$11*'Input Data'!$C$13+LOOKUP($A9-'Input Data'!$C$17+$C$1,$A$5:$A$505,$D$5:$D$505))-C9)</f>
        <v>22.222222222222221</v>
      </c>
      <c r="C9" s="11">
        <f>C8+LOOKUP($A8,'Input Data'!$D$23:$D$27,'Input Data'!$F$23:$F$27)*$C$1/3600</f>
        <v>69.422222222222217</v>
      </c>
      <c r="D9" s="11">
        <f t="shared" si="11"/>
        <v>0</v>
      </c>
      <c r="E9" s="9">
        <f>MIN('Input Data'!$C$12*LOOKUP($A9,'Input Data'!$B$58:$B$62,'Input Data'!$D$58:$D$62)/3600*$C$1,IF($A9&lt;'Input Data'!$C$16,0,LOOKUP($A9-'Input Data'!$C$16+$C$1,$A$5:$A$505,C$5:C$505)-D9))</f>
        <v>0</v>
      </c>
      <c r="F9" s="10">
        <f>LOOKUP($A9,'Input Data'!$C$33:$C$37,'Input Data'!$E$33:$E$37)</f>
        <v>0</v>
      </c>
      <c r="G9" s="11">
        <f t="shared" si="0"/>
        <v>1</v>
      </c>
      <c r="H9" s="11">
        <f t="shared" si="3"/>
        <v>0</v>
      </c>
      <c r="I9" s="12">
        <f t="shared" si="4"/>
        <v>0</v>
      </c>
      <c r="J9" s="7">
        <f>MIN('Input Data'!$D$12*LOOKUP($A9,'Input Data'!$B$58:$B$62,'Input Data'!$E$58:$E$62)/3600*$C$1,IF($A9&lt;'Input Data'!$D$17,infinity,'Input Data'!$D$11*'Input Data'!$D$13+LOOKUP($A9-'Input Data'!$D$17+$C$1,$A$5:$A$505,$L$5:$L$505)-K9))</f>
        <v>5.5555555555555554</v>
      </c>
      <c r="K9" s="11">
        <f t="shared" si="12"/>
        <v>0</v>
      </c>
      <c r="L9" s="11">
        <f>IF($A9&lt;'Input Data'!$D$16,0,LOOKUP($A9-'Input Data'!$D$16,$A$5:$A$505,$K$5:$K$505))</f>
        <v>0</v>
      </c>
      <c r="M9" s="7">
        <f>MIN('Input Data'!$E$12*LOOKUP($A9,'Input Data'!$B$58:$B$62,'Input Data'!$F$58:$F$62)/3600*$C$1,IF($A9&lt;'Input Data'!$E$17,infinity,'Input Data'!$E$11*'Input Data'!$E$13+LOOKUP($A9-'Input Data'!$E$17+$C$1,$A$5:$A$505,$O$5:$O$505))-N9)</f>
        <v>22.222222222222221</v>
      </c>
      <c r="N9" s="11">
        <f t="shared" si="5"/>
        <v>0</v>
      </c>
      <c r="O9" s="11">
        <f t="shared" si="13"/>
        <v>0</v>
      </c>
      <c r="P9" s="9">
        <f>MIN('Input Data'!$E$12*LOOKUP($A9,'Input Data'!$B$58:$B$62,'Input Data'!$F$58:$F$62)/3600*$C$1,IF($A9&lt;'Input Data'!$E$16,0,LOOKUP($A9-'Input Data'!$E$16+$C$1,$A$5:$A$505,N$5:N$505)-O9))</f>
        <v>0</v>
      </c>
      <c r="Q9" s="10">
        <f>LOOKUP($A9,'Input Data'!$C$33:$C$37,'Input Data'!$F$33:$F$37)</f>
        <v>0.02</v>
      </c>
      <c r="R9" s="34">
        <f t="shared" si="1"/>
        <v>1</v>
      </c>
      <c r="S9" s="8">
        <f t="shared" si="14"/>
        <v>0</v>
      </c>
      <c r="T9" s="11">
        <f t="shared" si="15"/>
        <v>0</v>
      </c>
      <c r="U9" s="7">
        <f>MIN('Input Data'!$F$12*LOOKUP($A9,'Input Data'!$B$58:$B$62,'Input Data'!$G$58:$G$62)/3600*$C$1,IF($A9&lt;'Input Data'!$F$17,infinity,'Input Data'!$F$11*'Input Data'!$F$13+LOOKUP($A9-'Input Data'!$F$17+$C$1,$A$5:$A$505,$W$5:$W$505)-V9))</f>
        <v>5.5555555555555554</v>
      </c>
      <c r="V9" s="11">
        <f t="shared" si="16"/>
        <v>0</v>
      </c>
      <c r="W9" s="11">
        <f>IF($A9&lt;'Input Data'!$F$16,0,LOOKUP($A9-'Input Data'!$F$16,$A$5:$A$505,$V$5:$V$505))</f>
        <v>0</v>
      </c>
      <c r="X9" s="7">
        <f>MIN('Input Data'!$G$12*LOOKUP($A9,'Input Data'!$B$58:$B$62,'Input Data'!$H$58:$H$62)/3600*$C$1,IF($A9&lt;'Input Data'!$G$17,infinity,'Input Data'!$G$11*'Input Data'!$G$13+LOOKUP($A9-'Input Data'!$G$17+$C$1,$A$5:$A$505,$Z$5:$Z$505)-Y9))</f>
        <v>22.222222222222221</v>
      </c>
      <c r="Y9" s="11">
        <f t="shared" si="17"/>
        <v>0</v>
      </c>
      <c r="Z9" s="11">
        <f t="shared" si="18"/>
        <v>0</v>
      </c>
      <c r="AA9" s="9">
        <f>MIN('Input Data'!$G$12*LOOKUP($A9,'Input Data'!$B$58:$B$62,'Input Data'!$H$58:$H$62)/3600*$C$1,IF($A9&lt;'Input Data'!$G$16,0,LOOKUP($A9-'Input Data'!$G$16+$C$1,$A$5:$A$505,Y$5:Y$505)-Z9))</f>
        <v>0</v>
      </c>
      <c r="AB9" s="10">
        <f>LOOKUP($A9,'Input Data'!$C$33:$C$37,'Input Data'!$G$33:$G$37)</f>
        <v>0</v>
      </c>
      <c r="AC9" s="11">
        <f t="shared" si="2"/>
        <v>1</v>
      </c>
      <c r="AD9" s="11">
        <f t="shared" si="19"/>
        <v>0</v>
      </c>
      <c r="AE9" s="12">
        <f t="shared" si="20"/>
        <v>0</v>
      </c>
      <c r="AF9" s="7">
        <f>MIN('Input Data'!$H$12*LOOKUP($A9,'Input Data'!$B$58:$B$62,'Input Data'!$I$58:$I$62)/3600*$C$1,IF($A9&lt;'Input Data'!$H$17,infinity,'Input Data'!$H$11*'Input Data'!$H$13+LOOKUP($A9-'Input Data'!$H$17+$C$1,$A$5:$A$505,AH$5:AH$505)-AG9))</f>
        <v>5.5555555555555554</v>
      </c>
      <c r="AG9" s="11">
        <f t="shared" si="21"/>
        <v>0</v>
      </c>
      <c r="AH9" s="11">
        <f>IF($A9&lt;'Input Data'!$H$16,0,LOOKUP($A9-'Input Data'!$H$16,$A$5:$A$505,AG$5:AG$505))</f>
        <v>0</v>
      </c>
      <c r="AI9" s="7">
        <f>MIN('Input Data'!$I$12*LOOKUP($A9,'Input Data'!$B$58:$B$62,'Input Data'!$J$58:$J$62)/3600*$C$1,IF($A9&lt;'Input Data'!$I$17,infinity,'Input Data'!$I$11*'Input Data'!$I$13+LOOKUP($A9-'Input Data'!$I$17+$C$1,$A$5:$A$505,AK$5:AK$505))-AJ9)</f>
        <v>15</v>
      </c>
      <c r="AJ9" s="11">
        <f t="shared" si="22"/>
        <v>0</v>
      </c>
      <c r="AK9" s="34">
        <f>IF($A9&lt;'Input Data'!$I$16,0,LOOKUP($A9-'Input Data'!$I$16,$A$5:$A$505,AJ$5:AJ$505))</f>
        <v>0</v>
      </c>
      <c r="AL9" s="17">
        <f>MIN('Input Data'!$I$12*LOOKUP($A9,'Input Data'!$B$58:$B$62,'Input Data'!$J$58:$J$62)/3600*$C$1,IF($A9&lt;'Input Data'!$I$16,0,LOOKUP($A9-'Input Data'!$I$16+$C$1,$A$5:$A$505,AJ$5:AJ$505)-AK9))</f>
        <v>0</v>
      </c>
    </row>
    <row r="10" spans="1:38" ht="15" x14ac:dyDescent="0.25">
      <c r="A10" s="9">
        <f t="shared" si="10"/>
        <v>50</v>
      </c>
      <c r="B10" s="10">
        <f>MIN('Input Data'!$C$12*LOOKUP($A10,'Input Data'!$B$58:$B$62,'Input Data'!$D$58:$D$62)/3600*$C$1,IF($A10&lt;'Input Data'!$C$17,infinity,'Input Data'!$C$11*'Input Data'!$C$13+LOOKUP($A10-'Input Data'!$C$17+$C$1,$A$5:$A$505,$D$5:$D$505))-C10)</f>
        <v>22.222222222222221</v>
      </c>
      <c r="C10" s="11">
        <f>C9+LOOKUP($A9,'Input Data'!$D$23:$D$27,'Input Data'!$F$23:$F$27)*$C$1/3600</f>
        <v>86.777777777777771</v>
      </c>
      <c r="D10" s="11">
        <f t="shared" si="11"/>
        <v>0</v>
      </c>
      <c r="E10" s="9">
        <f>MIN('Input Data'!$C$12*LOOKUP($A10,'Input Data'!$B$58:$B$62,'Input Data'!$D$58:$D$62)/3600*$C$1,IF($A10&lt;'Input Data'!$C$16,0,LOOKUP($A10-'Input Data'!$C$16+$C$1,$A$5:$A$505,C$5:C$505)-D10))</f>
        <v>0</v>
      </c>
      <c r="F10" s="10">
        <f>LOOKUP($A10,'Input Data'!$C$33:$C$37,'Input Data'!$E$33:$E$37)</f>
        <v>0</v>
      </c>
      <c r="G10" s="11">
        <f t="shared" si="0"/>
        <v>1</v>
      </c>
      <c r="H10" s="11">
        <f>E10*F10*G10</f>
        <v>0</v>
      </c>
      <c r="I10" s="12">
        <f t="shared" si="4"/>
        <v>0</v>
      </c>
      <c r="J10" s="7">
        <f>MIN('Input Data'!$D$12*LOOKUP($A10,'Input Data'!$B$58:$B$62,'Input Data'!$E$58:$E$62)/3600*$C$1,IF($A10&lt;'Input Data'!$D$17,infinity,'Input Data'!$D$11*'Input Data'!$D$13+LOOKUP($A10-'Input Data'!$D$17+$C$1,$A$5:$A$505,$L$5:$L$505)-K10))</f>
        <v>5.5555555555555554</v>
      </c>
      <c r="K10" s="11">
        <f t="shared" si="12"/>
        <v>0</v>
      </c>
      <c r="L10" s="11">
        <f>IF($A10&lt;'Input Data'!$D$16,0,LOOKUP($A10-'Input Data'!$D$16,$A$5:$A$505,$K$5:$K$505))</f>
        <v>0</v>
      </c>
      <c r="M10" s="7">
        <f>MIN('Input Data'!$E$12*LOOKUP($A10,'Input Data'!$B$58:$B$62,'Input Data'!$F$58:$F$62)/3600*$C$1,IF($A10&lt;'Input Data'!$E$17,infinity,'Input Data'!$E$11*'Input Data'!$E$13+LOOKUP($A10-'Input Data'!$E$17+$C$1,$A$5:$A$505,$O$5:$O$505))-N10)</f>
        <v>22.222222222222221</v>
      </c>
      <c r="N10" s="11">
        <f t="shared" si="5"/>
        <v>0</v>
      </c>
      <c r="O10" s="11">
        <f t="shared" si="13"/>
        <v>0</v>
      </c>
      <c r="P10" s="9">
        <f>MIN('Input Data'!$E$12*LOOKUP($A10,'Input Data'!$B$58:$B$62,'Input Data'!$F$58:$F$62)/3600*$C$1,IF($A10&lt;'Input Data'!$E$16,0,LOOKUP($A10-'Input Data'!$E$16+$C$1,$A$5:$A$505,N$5:N$505)-O10))</f>
        <v>0</v>
      </c>
      <c r="Q10" s="10">
        <f>LOOKUP($A10,'Input Data'!$C$33:$C$37,'Input Data'!$F$33:$F$37)</f>
        <v>0.02</v>
      </c>
      <c r="R10" s="34">
        <f t="shared" si="1"/>
        <v>1</v>
      </c>
      <c r="S10" s="8">
        <f t="shared" si="14"/>
        <v>0</v>
      </c>
      <c r="T10" s="11">
        <f t="shared" si="15"/>
        <v>0</v>
      </c>
      <c r="U10" s="7">
        <f>MIN('Input Data'!$F$12*LOOKUP($A10,'Input Data'!$B$58:$B$62,'Input Data'!$G$58:$G$62)/3600*$C$1,IF($A10&lt;'Input Data'!$F$17,infinity,'Input Data'!$F$11*'Input Data'!$F$13+LOOKUP($A10-'Input Data'!$F$17+$C$1,$A$5:$A$505,$W$5:$W$505)-V10))</f>
        <v>5.5555555555555554</v>
      </c>
      <c r="V10" s="11">
        <f t="shared" si="16"/>
        <v>0</v>
      </c>
      <c r="W10" s="11">
        <f>IF($A10&lt;'Input Data'!$F$16,0,LOOKUP($A10-'Input Data'!$F$16,$A$5:$A$505,$V$5:$V$505))</f>
        <v>0</v>
      </c>
      <c r="X10" s="7">
        <f>MIN('Input Data'!$G$12*LOOKUP($A10,'Input Data'!$B$58:$B$62,'Input Data'!$H$58:$H$62)/3600*$C$1,IF($A10&lt;'Input Data'!$G$17,infinity,'Input Data'!$G$11*'Input Data'!$G$13+LOOKUP($A10-'Input Data'!$G$17+$C$1,$A$5:$A$505,$Z$5:$Z$505)-Y10))</f>
        <v>22.222222222222221</v>
      </c>
      <c r="Y10" s="11">
        <f t="shared" si="17"/>
        <v>0</v>
      </c>
      <c r="Z10" s="11">
        <f t="shared" si="18"/>
        <v>0</v>
      </c>
      <c r="AA10" s="9">
        <f>MIN('Input Data'!$G$12*LOOKUP($A10,'Input Data'!$B$58:$B$62,'Input Data'!$H$58:$H$62)/3600*$C$1,IF($A10&lt;'Input Data'!$G$16,0,LOOKUP($A10-'Input Data'!$G$16+$C$1,$A$5:$A$505,Y$5:Y$505)-Z10))</f>
        <v>0</v>
      </c>
      <c r="AB10" s="10">
        <f>LOOKUP($A10,'Input Data'!$C$33:$C$37,'Input Data'!$G$33:$G$37)</f>
        <v>0</v>
      </c>
      <c r="AC10" s="11">
        <f t="shared" si="2"/>
        <v>1</v>
      </c>
      <c r="AD10" s="11">
        <f t="shared" si="19"/>
        <v>0</v>
      </c>
      <c r="AE10" s="12">
        <f t="shared" si="20"/>
        <v>0</v>
      </c>
      <c r="AF10" s="7">
        <f>MIN('Input Data'!$H$12*LOOKUP($A10,'Input Data'!$B$58:$B$62,'Input Data'!$I$58:$I$62)/3600*$C$1,IF($A10&lt;'Input Data'!$H$17,infinity,'Input Data'!$H$11*'Input Data'!$H$13+LOOKUP($A10-'Input Data'!$H$17+$C$1,$A$5:$A$505,AH$5:AH$505)-AG10))</f>
        <v>5.5555555555555554</v>
      </c>
      <c r="AG10" s="11">
        <f t="shared" si="21"/>
        <v>0</v>
      </c>
      <c r="AH10" s="11">
        <f>IF($A10&lt;'Input Data'!$H$16,0,LOOKUP($A10-'Input Data'!$H$16,$A$5:$A$505,AG$5:AG$505))</f>
        <v>0</v>
      </c>
      <c r="AI10" s="7">
        <f>MIN('Input Data'!$I$12*LOOKUP($A10,'Input Data'!$B$58:$B$62,'Input Data'!$J$58:$J$62)/3600*$C$1,IF($A10&lt;'Input Data'!$I$17,infinity,'Input Data'!$I$11*'Input Data'!$I$13+LOOKUP($A10-'Input Data'!$I$17+$C$1,$A$5:$A$505,AK$5:AK$505))-AJ10)</f>
        <v>15</v>
      </c>
      <c r="AJ10" s="11">
        <f t="shared" si="22"/>
        <v>0</v>
      </c>
      <c r="AK10" s="34">
        <f>IF($A10&lt;'Input Data'!$I$16,0,LOOKUP($A10-'Input Data'!$I$16,$A$5:$A$505,AJ$5:AJ$505))</f>
        <v>0</v>
      </c>
      <c r="AL10" s="17">
        <f>MIN('Input Data'!$I$12*LOOKUP($A10,'Input Data'!$B$58:$B$62,'Input Data'!$J$58:$J$62)/3600*$C$1,IF($A10&lt;'Input Data'!$I$16,0,LOOKUP($A10-'Input Data'!$I$16+$C$1,$A$5:$A$505,AJ$5:AJ$505)-AK10))</f>
        <v>0</v>
      </c>
    </row>
    <row r="11" spans="1:38" ht="15" x14ac:dyDescent="0.25">
      <c r="A11" s="9">
        <f t="shared" si="10"/>
        <v>60</v>
      </c>
      <c r="B11" s="10">
        <f>MIN('Input Data'!$C$12*LOOKUP($A11,'Input Data'!$B$58:$B$62,'Input Data'!$D$58:$D$62)/3600*$C$1,IF($A11&lt;'Input Data'!$C$17,infinity,'Input Data'!$C$11*'Input Data'!$C$13+LOOKUP($A11-'Input Data'!$C$17+$C$1,$A$5:$A$505,$D$5:$D$505))-C11)</f>
        <v>22.222222222222221</v>
      </c>
      <c r="C11" s="11">
        <f>C10+LOOKUP($A10,'Input Data'!$D$23:$D$27,'Input Data'!$F$23:$F$27)*$C$1/3600</f>
        <v>104.13333333333333</v>
      </c>
      <c r="D11" s="11">
        <f t="shared" si="11"/>
        <v>0</v>
      </c>
      <c r="E11" s="9">
        <f>MIN('Input Data'!$C$12*LOOKUP($A11,'Input Data'!$B$58:$B$62,'Input Data'!$D$58:$D$62)/3600*$C$1,IF($A11&lt;'Input Data'!$C$16,0,LOOKUP($A11-'Input Data'!$C$16+$C$1,$A$5:$A$505,C$5:C$505)-D11))</f>
        <v>0</v>
      </c>
      <c r="F11" s="10">
        <f>LOOKUP($A11,'Input Data'!$C$33:$C$37,'Input Data'!$E$33:$E$37)</f>
        <v>0</v>
      </c>
      <c r="G11" s="11">
        <f t="shared" si="0"/>
        <v>1</v>
      </c>
      <c r="H11" s="11">
        <f t="shared" si="3"/>
        <v>0</v>
      </c>
      <c r="I11" s="12">
        <f t="shared" si="4"/>
        <v>0</v>
      </c>
      <c r="J11" s="7">
        <f>MIN('Input Data'!$D$12*LOOKUP($A11,'Input Data'!$B$58:$B$62,'Input Data'!$E$58:$E$62)/3600*$C$1,IF($A11&lt;'Input Data'!$D$17,infinity,'Input Data'!$D$11*'Input Data'!$D$13+LOOKUP($A11-'Input Data'!$D$17+$C$1,$A$5:$A$505,$L$5:$L$505)-K11))</f>
        <v>5.5555555555555554</v>
      </c>
      <c r="K11" s="11">
        <f t="shared" si="12"/>
        <v>0</v>
      </c>
      <c r="L11" s="11">
        <f>IF($A11&lt;'Input Data'!$D$16,0,LOOKUP($A11-'Input Data'!$D$16,$A$5:$A$505,$K$5:$K$505))</f>
        <v>0</v>
      </c>
      <c r="M11" s="7">
        <f>MIN('Input Data'!$E$12*LOOKUP($A11,'Input Data'!$B$58:$B$62,'Input Data'!$F$58:$F$62)/3600*$C$1,IF($A11&lt;'Input Data'!$E$17,infinity,'Input Data'!$E$11*'Input Data'!$E$13+LOOKUP($A11-'Input Data'!$E$17+$C$1,$A$5:$A$505,$O$5:$O$505))-N11)</f>
        <v>22.222222222222221</v>
      </c>
      <c r="N11" s="11">
        <f t="shared" si="5"/>
        <v>0</v>
      </c>
      <c r="O11" s="11">
        <f t="shared" si="13"/>
        <v>0</v>
      </c>
      <c r="P11" s="9">
        <f>MIN('Input Data'!$E$12*LOOKUP($A11,'Input Data'!$B$58:$B$62,'Input Data'!$F$58:$F$62)/3600*$C$1,IF($A11&lt;'Input Data'!$E$16,0,LOOKUP($A11-'Input Data'!$E$16+$C$1,$A$5:$A$505,N$5:N$505)-O11))</f>
        <v>0</v>
      </c>
      <c r="Q11" s="10">
        <f>LOOKUP($A11,'Input Data'!$C$33:$C$37,'Input Data'!$F$33:$F$37)</f>
        <v>0.02</v>
      </c>
      <c r="R11" s="34">
        <f t="shared" si="1"/>
        <v>1</v>
      </c>
      <c r="S11" s="8">
        <f t="shared" si="14"/>
        <v>0</v>
      </c>
      <c r="T11" s="11">
        <f t="shared" si="15"/>
        <v>0</v>
      </c>
      <c r="U11" s="7">
        <f>MIN('Input Data'!$F$12*LOOKUP($A11,'Input Data'!$B$58:$B$62,'Input Data'!$G$58:$G$62)/3600*$C$1,IF($A11&lt;'Input Data'!$F$17,infinity,'Input Data'!$F$11*'Input Data'!$F$13+LOOKUP($A11-'Input Data'!$F$17+$C$1,$A$5:$A$505,$W$5:$W$505)-V11))</f>
        <v>5.5555555555555554</v>
      </c>
      <c r="V11" s="11">
        <f t="shared" si="16"/>
        <v>0</v>
      </c>
      <c r="W11" s="11">
        <f>IF($A11&lt;'Input Data'!$F$16,0,LOOKUP($A11-'Input Data'!$F$16,$A$5:$A$505,$V$5:$V$505))</f>
        <v>0</v>
      </c>
      <c r="X11" s="7">
        <f>MIN('Input Data'!$G$12*LOOKUP($A11,'Input Data'!$B$58:$B$62,'Input Data'!$H$58:$H$62)/3600*$C$1,IF($A11&lt;'Input Data'!$G$17,infinity,'Input Data'!$G$11*'Input Data'!$G$13+LOOKUP($A11-'Input Data'!$G$17+$C$1,$A$5:$A$505,$Z$5:$Z$505)-Y11))</f>
        <v>22.222222222222221</v>
      </c>
      <c r="Y11" s="11">
        <f t="shared" si="17"/>
        <v>0</v>
      </c>
      <c r="Z11" s="11">
        <f t="shared" si="18"/>
        <v>0</v>
      </c>
      <c r="AA11" s="9">
        <f>MIN('Input Data'!$G$12*LOOKUP($A11,'Input Data'!$B$58:$B$62,'Input Data'!$H$58:$H$62)/3600*$C$1,IF($A11&lt;'Input Data'!$G$16,0,LOOKUP($A11-'Input Data'!$G$16+$C$1,$A$5:$A$505,Y$5:Y$505)-Z11))</f>
        <v>0</v>
      </c>
      <c r="AB11" s="10">
        <f>LOOKUP($A11,'Input Data'!$C$33:$C$37,'Input Data'!$G$33:$G$37)</f>
        <v>0</v>
      </c>
      <c r="AC11" s="11">
        <f t="shared" si="2"/>
        <v>1</v>
      </c>
      <c r="AD11" s="11">
        <f t="shared" si="19"/>
        <v>0</v>
      </c>
      <c r="AE11" s="12">
        <f t="shared" si="20"/>
        <v>0</v>
      </c>
      <c r="AF11" s="7">
        <f>MIN('Input Data'!$H$12*LOOKUP($A11,'Input Data'!$B$58:$B$62,'Input Data'!$I$58:$I$62)/3600*$C$1,IF($A11&lt;'Input Data'!$H$17,infinity,'Input Data'!$H$11*'Input Data'!$H$13+LOOKUP($A11-'Input Data'!$H$17+$C$1,$A$5:$A$505,AH$5:AH$505)-AG11))</f>
        <v>5.5555555555555554</v>
      </c>
      <c r="AG11" s="11">
        <f t="shared" si="21"/>
        <v>0</v>
      </c>
      <c r="AH11" s="11">
        <f>IF($A11&lt;'Input Data'!$H$16,0,LOOKUP($A11-'Input Data'!$H$16,$A$5:$A$505,AG$5:AG$505))</f>
        <v>0</v>
      </c>
      <c r="AI11" s="7">
        <f>MIN('Input Data'!$I$12*LOOKUP($A11,'Input Data'!$B$58:$B$62,'Input Data'!$J$58:$J$62)/3600*$C$1,IF($A11&lt;'Input Data'!$I$17,infinity,'Input Data'!$I$11*'Input Data'!$I$13+LOOKUP($A11-'Input Data'!$I$17+$C$1,$A$5:$A$505,AK$5:AK$505))-AJ11)</f>
        <v>15</v>
      </c>
      <c r="AJ11" s="11">
        <f t="shared" si="22"/>
        <v>0</v>
      </c>
      <c r="AK11" s="34">
        <f>IF($A11&lt;'Input Data'!$I$16,0,LOOKUP($A11-'Input Data'!$I$16,$A$5:$A$505,AJ$5:AJ$505))</f>
        <v>0</v>
      </c>
      <c r="AL11" s="17">
        <f>MIN('Input Data'!$I$12*LOOKUP($A11,'Input Data'!$B$58:$B$62,'Input Data'!$J$58:$J$62)/3600*$C$1,IF($A11&lt;'Input Data'!$I$16,0,LOOKUP($A11-'Input Data'!$I$16+$C$1,$A$5:$A$505,AJ$5:AJ$505)-AK11))</f>
        <v>0</v>
      </c>
    </row>
    <row r="12" spans="1:38" ht="15" x14ac:dyDescent="0.25">
      <c r="A12" s="9">
        <f t="shared" si="10"/>
        <v>70</v>
      </c>
      <c r="B12" s="10">
        <f>MIN('Input Data'!$C$12*LOOKUP($A12,'Input Data'!$B$58:$B$62,'Input Data'!$D$58:$D$62)/3600*$C$1,IF($A12&lt;'Input Data'!$C$17,infinity,'Input Data'!$C$11*'Input Data'!$C$13+LOOKUP($A12-'Input Data'!$C$17+$C$1,$A$5:$A$505,$D$5:$D$505))-C12)</f>
        <v>22.222222222222221</v>
      </c>
      <c r="C12" s="11">
        <f>C11+LOOKUP($A11,'Input Data'!$D$23:$D$27,'Input Data'!$F$23:$F$27)*$C$1/3600</f>
        <v>121.48888888888888</v>
      </c>
      <c r="D12" s="11">
        <f t="shared" si="11"/>
        <v>0</v>
      </c>
      <c r="E12" s="9">
        <f>MIN('Input Data'!$C$12*LOOKUP($A12,'Input Data'!$B$58:$B$62,'Input Data'!$D$58:$D$62)/3600*$C$1,IF($A12&lt;'Input Data'!$C$16,0,LOOKUP($A12-'Input Data'!$C$16+$C$1,$A$5:$A$505,C$5:C$505)-D12))</f>
        <v>0</v>
      </c>
      <c r="F12" s="10">
        <f>LOOKUP($A12,'Input Data'!$C$33:$C$37,'Input Data'!$E$33:$E$37)</f>
        <v>0</v>
      </c>
      <c r="G12" s="11">
        <f t="shared" si="0"/>
        <v>1</v>
      </c>
      <c r="H12" s="11">
        <f>E12*F12*G12</f>
        <v>0</v>
      </c>
      <c r="I12" s="12">
        <f t="shared" si="4"/>
        <v>0</v>
      </c>
      <c r="J12" s="7">
        <f>MIN('Input Data'!$D$12*LOOKUP($A12,'Input Data'!$B$58:$B$62,'Input Data'!$E$58:$E$62)/3600*$C$1,IF($A12&lt;'Input Data'!$D$17,infinity,'Input Data'!$D$11*'Input Data'!$D$13+LOOKUP($A12-'Input Data'!$D$17+$C$1,$A$5:$A$505,$L$5:$L$505)-K12))</f>
        <v>5.5555555555555554</v>
      </c>
      <c r="K12" s="11">
        <f t="shared" si="12"/>
        <v>0</v>
      </c>
      <c r="L12" s="11">
        <f>IF($A12&lt;'Input Data'!$D$16,0,LOOKUP($A12-'Input Data'!$D$16,$A$5:$A$505,$K$5:$K$505))</f>
        <v>0</v>
      </c>
      <c r="M12" s="7">
        <f>MIN('Input Data'!$E$12*LOOKUP($A12,'Input Data'!$B$58:$B$62,'Input Data'!$F$58:$F$62)/3600*$C$1,IF($A12&lt;'Input Data'!$E$17,infinity,'Input Data'!$E$11*'Input Data'!$E$13+LOOKUP($A12-'Input Data'!$E$17+$C$1,$A$5:$A$505,$O$5:$O$505))-N12)</f>
        <v>22.222222222222221</v>
      </c>
      <c r="N12" s="11">
        <f t="shared" si="5"/>
        <v>0</v>
      </c>
      <c r="O12" s="11">
        <f t="shared" si="13"/>
        <v>0</v>
      </c>
      <c r="P12" s="9">
        <f>MIN('Input Data'!$E$12*LOOKUP($A12,'Input Data'!$B$58:$B$62,'Input Data'!$F$58:$F$62)/3600*$C$1,IF($A12&lt;'Input Data'!$E$16,0,LOOKUP($A12-'Input Data'!$E$16+$C$1,$A$5:$A$505,N$5:N$505)-O12))</f>
        <v>0</v>
      </c>
      <c r="Q12" s="10">
        <f>LOOKUP($A12,'Input Data'!$C$33:$C$37,'Input Data'!$F$33:$F$37)</f>
        <v>0.02</v>
      </c>
      <c r="R12" s="34">
        <f t="shared" si="1"/>
        <v>1</v>
      </c>
      <c r="S12" s="8">
        <f t="shared" si="14"/>
        <v>0</v>
      </c>
      <c r="T12" s="11">
        <f t="shared" si="15"/>
        <v>0</v>
      </c>
      <c r="U12" s="7">
        <f>MIN('Input Data'!$F$12*LOOKUP($A12,'Input Data'!$B$58:$B$62,'Input Data'!$G$58:$G$62)/3600*$C$1,IF($A12&lt;'Input Data'!$F$17,infinity,'Input Data'!$F$11*'Input Data'!$F$13+LOOKUP($A12-'Input Data'!$F$17+$C$1,$A$5:$A$505,$W$5:$W$505)-V12))</f>
        <v>5.5555555555555554</v>
      </c>
      <c r="V12" s="11">
        <f t="shared" si="16"/>
        <v>0</v>
      </c>
      <c r="W12" s="11">
        <f>IF($A12&lt;'Input Data'!$F$16,0,LOOKUP($A12-'Input Data'!$F$16,$A$5:$A$505,$V$5:$V$505))</f>
        <v>0</v>
      </c>
      <c r="X12" s="7">
        <f>MIN('Input Data'!$G$12*LOOKUP($A12,'Input Data'!$B$58:$B$62,'Input Data'!$H$58:$H$62)/3600*$C$1,IF($A12&lt;'Input Data'!$G$17,infinity,'Input Data'!$G$11*'Input Data'!$G$13+LOOKUP($A12-'Input Data'!$G$17+$C$1,$A$5:$A$505,$Z$5:$Z$505)-Y12))</f>
        <v>22.222222222222221</v>
      </c>
      <c r="Y12" s="11">
        <f t="shared" si="17"/>
        <v>0</v>
      </c>
      <c r="Z12" s="11">
        <f t="shared" si="18"/>
        <v>0</v>
      </c>
      <c r="AA12" s="9">
        <f>MIN('Input Data'!$G$12*LOOKUP($A12,'Input Data'!$B$58:$B$62,'Input Data'!$H$58:$H$62)/3600*$C$1,IF($A12&lt;'Input Data'!$G$16,0,LOOKUP($A12-'Input Data'!$G$16+$C$1,$A$5:$A$505,Y$5:Y$505)-Z12))</f>
        <v>0</v>
      </c>
      <c r="AB12" s="10">
        <f>LOOKUP($A12,'Input Data'!$C$33:$C$37,'Input Data'!$G$33:$G$37)</f>
        <v>0</v>
      </c>
      <c r="AC12" s="11">
        <f t="shared" si="2"/>
        <v>1</v>
      </c>
      <c r="AD12" s="11">
        <f t="shared" si="19"/>
        <v>0</v>
      </c>
      <c r="AE12" s="12">
        <f t="shared" si="20"/>
        <v>0</v>
      </c>
      <c r="AF12" s="7">
        <f>MIN('Input Data'!$H$12*LOOKUP($A12,'Input Data'!$B$58:$B$62,'Input Data'!$I$58:$I$62)/3600*$C$1,IF($A12&lt;'Input Data'!$H$17,infinity,'Input Data'!$H$11*'Input Data'!$H$13+LOOKUP($A12-'Input Data'!$H$17+$C$1,$A$5:$A$505,AH$5:AH$505)-AG12))</f>
        <v>5.5555555555555554</v>
      </c>
      <c r="AG12" s="11">
        <f t="shared" si="21"/>
        <v>0</v>
      </c>
      <c r="AH12" s="11">
        <f>IF($A12&lt;'Input Data'!$H$16,0,LOOKUP($A12-'Input Data'!$H$16,$A$5:$A$505,AG$5:AG$505))</f>
        <v>0</v>
      </c>
      <c r="AI12" s="7">
        <f>MIN('Input Data'!$I$12*LOOKUP($A12,'Input Data'!$B$58:$B$62,'Input Data'!$J$58:$J$62)/3600*$C$1,IF($A12&lt;'Input Data'!$I$17,infinity,'Input Data'!$I$11*'Input Data'!$I$13+LOOKUP($A12-'Input Data'!$I$17+$C$1,$A$5:$A$505,AK$5:AK$505))-AJ12)</f>
        <v>15</v>
      </c>
      <c r="AJ12" s="11">
        <f t="shared" si="22"/>
        <v>0</v>
      </c>
      <c r="AK12" s="34">
        <f>IF($A12&lt;'Input Data'!$I$16,0,LOOKUP($A12-'Input Data'!$I$16,$A$5:$A$505,AJ$5:AJ$505))</f>
        <v>0</v>
      </c>
      <c r="AL12" s="17">
        <f>MIN('Input Data'!$I$12*LOOKUP($A12,'Input Data'!$B$58:$B$62,'Input Data'!$J$58:$J$62)/3600*$C$1,IF($A12&lt;'Input Data'!$I$16,0,LOOKUP($A12-'Input Data'!$I$16+$C$1,$A$5:$A$505,AJ$5:AJ$505)-AK12))</f>
        <v>0</v>
      </c>
    </row>
    <row r="13" spans="1:38" ht="15" x14ac:dyDescent="0.25">
      <c r="A13" s="9">
        <f t="shared" si="10"/>
        <v>80</v>
      </c>
      <c r="B13" s="10">
        <f>MIN('Input Data'!$C$12*LOOKUP($A13,'Input Data'!$B$58:$B$62,'Input Data'!$D$58:$D$62)/3600*$C$1,IF($A13&lt;'Input Data'!$C$17,infinity,'Input Data'!$C$11*'Input Data'!$C$13+LOOKUP($A13-'Input Data'!$C$17+$C$1,$A$5:$A$505,$D$5:$D$505))-C13)</f>
        <v>22.222222222222221</v>
      </c>
      <c r="C13" s="11">
        <f>C12+LOOKUP($A12,'Input Data'!$D$23:$D$27,'Input Data'!$F$23:$F$27)*$C$1/3600</f>
        <v>138.84444444444443</v>
      </c>
      <c r="D13" s="11">
        <f t="shared" si="11"/>
        <v>0</v>
      </c>
      <c r="E13" s="9">
        <f>MIN('Input Data'!$C$12*LOOKUP($A13,'Input Data'!$B$58:$B$62,'Input Data'!$D$58:$D$62)/3600*$C$1,IF($A13&lt;'Input Data'!$C$16,0,LOOKUP($A13-'Input Data'!$C$16+$C$1,$A$5:$A$505,C$5:C$505)-D13))</f>
        <v>0</v>
      </c>
      <c r="F13" s="10">
        <f>LOOKUP($A13,'Input Data'!$C$33:$C$37,'Input Data'!$E$33:$E$37)</f>
        <v>0</v>
      </c>
      <c r="G13" s="11">
        <f t="shared" si="0"/>
        <v>1</v>
      </c>
      <c r="H13" s="11">
        <f t="shared" si="3"/>
        <v>0</v>
      </c>
      <c r="I13" s="12">
        <f t="shared" si="4"/>
        <v>0</v>
      </c>
      <c r="J13" s="7">
        <f>MIN('Input Data'!$D$12*LOOKUP($A13,'Input Data'!$B$58:$B$62,'Input Data'!$E$58:$E$62)/3600*$C$1,IF($A13&lt;'Input Data'!$D$17,infinity,'Input Data'!$D$11*'Input Data'!$D$13+LOOKUP($A13-'Input Data'!$D$17+$C$1,$A$5:$A$505,$L$5:$L$505)-K13))</f>
        <v>5.5555555555555554</v>
      </c>
      <c r="K13" s="11">
        <f t="shared" si="12"/>
        <v>0</v>
      </c>
      <c r="L13" s="11">
        <f>IF($A13&lt;'Input Data'!$D$16,0,LOOKUP($A13-'Input Data'!$D$16,$A$5:$A$505,$K$5:$K$505))</f>
        <v>0</v>
      </c>
      <c r="M13" s="7">
        <f>MIN('Input Data'!$E$12*LOOKUP($A13,'Input Data'!$B$58:$B$62,'Input Data'!$F$58:$F$62)/3600*$C$1,IF($A13&lt;'Input Data'!$E$17,infinity,'Input Data'!$E$11*'Input Data'!$E$13+LOOKUP($A13-'Input Data'!$E$17+$C$1,$A$5:$A$505,$O$5:$O$505))-N13)</f>
        <v>22.222222222222221</v>
      </c>
      <c r="N13" s="11">
        <f t="shared" si="5"/>
        <v>0</v>
      </c>
      <c r="O13" s="11">
        <f t="shared" si="13"/>
        <v>0</v>
      </c>
      <c r="P13" s="9">
        <f>MIN('Input Data'!$E$12*LOOKUP($A13,'Input Data'!$B$58:$B$62,'Input Data'!$F$58:$F$62)/3600*$C$1,IF($A13&lt;'Input Data'!$E$16,0,LOOKUP($A13-'Input Data'!$E$16+$C$1,$A$5:$A$505,N$5:N$505)-O13))</f>
        <v>0</v>
      </c>
      <c r="Q13" s="10">
        <f>LOOKUP($A13,'Input Data'!$C$33:$C$37,'Input Data'!$F$33:$F$37)</f>
        <v>0.02</v>
      </c>
      <c r="R13" s="34">
        <f t="shared" si="1"/>
        <v>1</v>
      </c>
      <c r="S13" s="8">
        <f t="shared" si="14"/>
        <v>0</v>
      </c>
      <c r="T13" s="11">
        <f t="shared" si="15"/>
        <v>0</v>
      </c>
      <c r="U13" s="7">
        <f>MIN('Input Data'!$F$12*LOOKUP($A13,'Input Data'!$B$58:$B$62,'Input Data'!$G$58:$G$62)/3600*$C$1,IF($A13&lt;'Input Data'!$F$17,infinity,'Input Data'!$F$11*'Input Data'!$F$13+LOOKUP($A13-'Input Data'!$F$17+$C$1,$A$5:$A$505,$W$5:$W$505)-V13))</f>
        <v>5.5555555555555554</v>
      </c>
      <c r="V13" s="11">
        <f t="shared" si="16"/>
        <v>0</v>
      </c>
      <c r="W13" s="11">
        <f>IF($A13&lt;'Input Data'!$F$16,0,LOOKUP($A13-'Input Data'!$F$16,$A$5:$A$505,$V$5:$V$505))</f>
        <v>0</v>
      </c>
      <c r="X13" s="7">
        <f>MIN('Input Data'!$G$12*LOOKUP($A13,'Input Data'!$B$58:$B$62,'Input Data'!$H$58:$H$62)/3600*$C$1,IF($A13&lt;'Input Data'!$G$17,infinity,'Input Data'!$G$11*'Input Data'!$G$13+LOOKUP($A13-'Input Data'!$G$17+$C$1,$A$5:$A$505,$Z$5:$Z$505)-Y13))</f>
        <v>22.222222222222221</v>
      </c>
      <c r="Y13" s="11">
        <f t="shared" si="17"/>
        <v>0</v>
      </c>
      <c r="Z13" s="11">
        <f t="shared" si="18"/>
        <v>0</v>
      </c>
      <c r="AA13" s="9">
        <f>MIN('Input Data'!$G$12*LOOKUP($A13,'Input Data'!$B$58:$B$62,'Input Data'!$H$58:$H$62)/3600*$C$1,IF($A13&lt;'Input Data'!$G$16,0,LOOKUP($A13-'Input Data'!$G$16+$C$1,$A$5:$A$505,Y$5:Y$505)-Z13))</f>
        <v>0</v>
      </c>
      <c r="AB13" s="10">
        <f>LOOKUP($A13,'Input Data'!$C$33:$C$37,'Input Data'!$G$33:$G$37)</f>
        <v>0</v>
      </c>
      <c r="AC13" s="11">
        <f t="shared" si="2"/>
        <v>1</v>
      </c>
      <c r="AD13" s="11">
        <f t="shared" si="19"/>
        <v>0</v>
      </c>
      <c r="AE13" s="12">
        <f t="shared" si="20"/>
        <v>0</v>
      </c>
      <c r="AF13" s="7">
        <f>MIN('Input Data'!$H$12*LOOKUP($A13,'Input Data'!$B$58:$B$62,'Input Data'!$I$58:$I$62)/3600*$C$1,IF($A13&lt;'Input Data'!$H$17,infinity,'Input Data'!$H$11*'Input Data'!$H$13+LOOKUP($A13-'Input Data'!$H$17+$C$1,$A$5:$A$505,AH$5:AH$505)-AG13))</f>
        <v>5.5555555555555554</v>
      </c>
      <c r="AG13" s="11">
        <f t="shared" si="21"/>
        <v>0</v>
      </c>
      <c r="AH13" s="11">
        <f>IF($A13&lt;'Input Data'!$H$16,0,LOOKUP($A13-'Input Data'!$H$16,$A$5:$A$505,AG$5:AG$505))</f>
        <v>0</v>
      </c>
      <c r="AI13" s="7">
        <f>MIN('Input Data'!$I$12*LOOKUP($A13,'Input Data'!$B$58:$B$62,'Input Data'!$J$58:$J$62)/3600*$C$1,IF($A13&lt;'Input Data'!$I$17,infinity,'Input Data'!$I$11*'Input Data'!$I$13+LOOKUP($A13-'Input Data'!$I$17+$C$1,$A$5:$A$505,AK$5:AK$505))-AJ13)</f>
        <v>15</v>
      </c>
      <c r="AJ13" s="11">
        <f t="shared" si="22"/>
        <v>0</v>
      </c>
      <c r="AK13" s="34">
        <f>IF($A13&lt;'Input Data'!$I$16,0,LOOKUP($A13-'Input Data'!$I$16,$A$5:$A$505,AJ$5:AJ$505))</f>
        <v>0</v>
      </c>
      <c r="AL13" s="17">
        <f>MIN('Input Data'!$I$12*LOOKUP($A13,'Input Data'!$B$58:$B$62,'Input Data'!$J$58:$J$62)/3600*$C$1,IF($A13&lt;'Input Data'!$I$16,0,LOOKUP($A13-'Input Data'!$I$16+$C$1,$A$5:$A$505,AJ$5:AJ$505)-AK13))</f>
        <v>0</v>
      </c>
    </row>
    <row r="14" spans="1:38" ht="15" x14ac:dyDescent="0.25">
      <c r="A14" s="9">
        <f t="shared" si="10"/>
        <v>90</v>
      </c>
      <c r="B14" s="10">
        <f>MIN('Input Data'!$C$12*LOOKUP($A14,'Input Data'!$B$58:$B$62,'Input Data'!$D$58:$D$62)/3600*$C$1,IF($A14&lt;'Input Data'!$C$17,infinity,'Input Data'!$C$11*'Input Data'!$C$13+LOOKUP($A14-'Input Data'!$C$17+$C$1,$A$5:$A$505,$D$5:$D$505))-C14)</f>
        <v>22.222222222222221</v>
      </c>
      <c r="C14" s="11">
        <f>C13+LOOKUP($A13,'Input Data'!$D$23:$D$27,'Input Data'!$F$23:$F$27)*$C$1/3600</f>
        <v>156.19999999999999</v>
      </c>
      <c r="D14" s="11">
        <f t="shared" si="11"/>
        <v>0</v>
      </c>
      <c r="E14" s="9">
        <f>MIN('Input Data'!$C$12*LOOKUP($A14,'Input Data'!$B$58:$B$62,'Input Data'!$D$58:$D$62)/3600*$C$1,IF($A14&lt;'Input Data'!$C$16,0,LOOKUP($A14-'Input Data'!$C$16+$C$1,$A$5:$A$505,C$5:C$505)-D14))</f>
        <v>0</v>
      </c>
      <c r="F14" s="10">
        <f>LOOKUP($A14,'Input Data'!$C$33:$C$37,'Input Data'!$E$33:$E$37)</f>
        <v>0</v>
      </c>
      <c r="G14" s="11">
        <f t="shared" si="0"/>
        <v>1</v>
      </c>
      <c r="H14" s="11">
        <f t="shared" si="3"/>
        <v>0</v>
      </c>
      <c r="I14" s="12">
        <f t="shared" si="4"/>
        <v>0</v>
      </c>
      <c r="J14" s="7">
        <f>MIN('Input Data'!$D$12*LOOKUP($A14,'Input Data'!$B$58:$B$62,'Input Data'!$E$58:$E$62)/3600*$C$1,IF($A14&lt;'Input Data'!$D$17,infinity,'Input Data'!$D$11*'Input Data'!$D$13+LOOKUP($A14-'Input Data'!$D$17+$C$1,$A$5:$A$505,$L$5:$L$505)-K14))</f>
        <v>5.5555555555555554</v>
      </c>
      <c r="K14" s="11">
        <f t="shared" si="12"/>
        <v>0</v>
      </c>
      <c r="L14" s="11">
        <f>IF($A14&lt;'Input Data'!$D$16,0,LOOKUP($A14-'Input Data'!$D$16,$A$5:$A$505,$K$5:$K$505))</f>
        <v>0</v>
      </c>
      <c r="M14" s="7">
        <f>MIN('Input Data'!$E$12*LOOKUP($A14,'Input Data'!$B$58:$B$62,'Input Data'!$F$58:$F$62)/3600*$C$1,IF($A14&lt;'Input Data'!$E$17,infinity,'Input Data'!$E$11*'Input Data'!$E$13+LOOKUP($A14-'Input Data'!$E$17+$C$1,$A$5:$A$505,$O$5:$O$505))-N14)</f>
        <v>22.222222222222221</v>
      </c>
      <c r="N14" s="11">
        <f t="shared" si="5"/>
        <v>0</v>
      </c>
      <c r="O14" s="11">
        <f t="shared" si="13"/>
        <v>0</v>
      </c>
      <c r="P14" s="9">
        <f>MIN('Input Data'!$E$12*LOOKUP($A14,'Input Data'!$B$58:$B$62,'Input Data'!$F$58:$F$62)/3600*$C$1,IF($A14&lt;'Input Data'!$E$16,0,LOOKUP($A14-'Input Data'!$E$16+$C$1,$A$5:$A$505,N$5:N$505)-O14))</f>
        <v>0</v>
      </c>
      <c r="Q14" s="10">
        <f>LOOKUP($A14,'Input Data'!$C$33:$C$37,'Input Data'!$F$33:$F$37)</f>
        <v>0.02</v>
      </c>
      <c r="R14" s="34">
        <f t="shared" si="1"/>
        <v>1</v>
      </c>
      <c r="S14" s="8">
        <f t="shared" si="14"/>
        <v>0</v>
      </c>
      <c r="T14" s="11">
        <f t="shared" si="15"/>
        <v>0</v>
      </c>
      <c r="U14" s="7">
        <f>MIN('Input Data'!$F$12*LOOKUP($A14,'Input Data'!$B$58:$B$62,'Input Data'!$G$58:$G$62)/3600*$C$1,IF($A14&lt;'Input Data'!$F$17,infinity,'Input Data'!$F$11*'Input Data'!$F$13+LOOKUP($A14-'Input Data'!$F$17+$C$1,$A$5:$A$505,$W$5:$W$505)-V14))</f>
        <v>5.5555555555555554</v>
      </c>
      <c r="V14" s="11">
        <f t="shared" si="16"/>
        <v>0</v>
      </c>
      <c r="W14" s="11">
        <f>IF($A14&lt;'Input Data'!$F$16,0,LOOKUP($A14-'Input Data'!$F$16,$A$5:$A$505,$V$5:$V$505))</f>
        <v>0</v>
      </c>
      <c r="X14" s="7">
        <f>MIN('Input Data'!$G$12*LOOKUP($A14,'Input Data'!$B$58:$B$62,'Input Data'!$H$58:$H$62)/3600*$C$1,IF($A14&lt;'Input Data'!$G$17,infinity,'Input Data'!$G$11*'Input Data'!$G$13+LOOKUP($A14-'Input Data'!$G$17+$C$1,$A$5:$A$505,$Z$5:$Z$505)-Y14))</f>
        <v>22.222222222222221</v>
      </c>
      <c r="Y14" s="11">
        <f t="shared" si="17"/>
        <v>0</v>
      </c>
      <c r="Z14" s="11">
        <f t="shared" si="18"/>
        <v>0</v>
      </c>
      <c r="AA14" s="9">
        <f>MIN('Input Data'!$G$12*LOOKUP($A14,'Input Data'!$B$58:$B$62,'Input Data'!$H$58:$H$62)/3600*$C$1,IF($A14&lt;'Input Data'!$G$16,0,LOOKUP($A14-'Input Data'!$G$16+$C$1,$A$5:$A$505,Y$5:Y$505)-Z14))</f>
        <v>0</v>
      </c>
      <c r="AB14" s="10">
        <f>LOOKUP($A14,'Input Data'!$C$33:$C$37,'Input Data'!$G$33:$G$37)</f>
        <v>0</v>
      </c>
      <c r="AC14" s="11">
        <f t="shared" si="2"/>
        <v>1</v>
      </c>
      <c r="AD14" s="11">
        <f t="shared" si="19"/>
        <v>0</v>
      </c>
      <c r="AE14" s="12">
        <f t="shared" si="20"/>
        <v>0</v>
      </c>
      <c r="AF14" s="7">
        <f>MIN('Input Data'!$H$12*LOOKUP($A14,'Input Data'!$B$58:$B$62,'Input Data'!$I$58:$I$62)/3600*$C$1,IF($A14&lt;'Input Data'!$H$17,infinity,'Input Data'!$H$11*'Input Data'!$H$13+LOOKUP($A14-'Input Data'!$H$17+$C$1,$A$5:$A$505,AH$5:AH$505)-AG14))</f>
        <v>5.5555555555555554</v>
      </c>
      <c r="AG14" s="11">
        <f t="shared" si="21"/>
        <v>0</v>
      </c>
      <c r="AH14" s="11">
        <f>IF($A14&lt;'Input Data'!$H$16,0,LOOKUP($A14-'Input Data'!$H$16,$A$5:$A$505,AG$5:AG$505))</f>
        <v>0</v>
      </c>
      <c r="AI14" s="7">
        <f>MIN('Input Data'!$I$12*LOOKUP($A14,'Input Data'!$B$58:$B$62,'Input Data'!$J$58:$J$62)/3600*$C$1,IF($A14&lt;'Input Data'!$I$17,infinity,'Input Data'!$I$11*'Input Data'!$I$13+LOOKUP($A14-'Input Data'!$I$17+$C$1,$A$5:$A$505,AK$5:AK$505))-AJ14)</f>
        <v>15</v>
      </c>
      <c r="AJ14" s="11">
        <f t="shared" si="22"/>
        <v>0</v>
      </c>
      <c r="AK14" s="34">
        <f>IF($A14&lt;'Input Data'!$I$16,0,LOOKUP($A14-'Input Data'!$I$16,$A$5:$A$505,AJ$5:AJ$505))</f>
        <v>0</v>
      </c>
      <c r="AL14" s="17">
        <f>MIN('Input Data'!$I$12*LOOKUP($A14,'Input Data'!$B$58:$B$62,'Input Data'!$J$58:$J$62)/3600*$C$1,IF($A14&lt;'Input Data'!$I$16,0,LOOKUP($A14-'Input Data'!$I$16+$C$1,$A$5:$A$505,AJ$5:AJ$505)-AK14))</f>
        <v>0</v>
      </c>
    </row>
    <row r="15" spans="1:38" ht="15" x14ac:dyDescent="0.25">
      <c r="A15" s="9">
        <f t="shared" si="10"/>
        <v>100</v>
      </c>
      <c r="B15" s="10">
        <f>MIN('Input Data'!$C$12*LOOKUP($A15,'Input Data'!$B$58:$B$62,'Input Data'!$D$58:$D$62)/3600*$C$1,IF($A15&lt;'Input Data'!$C$17,infinity,'Input Data'!$C$11*'Input Data'!$C$13+LOOKUP($A15-'Input Data'!$C$17+$C$1,$A$5:$A$505,$D$5:$D$505))-C15)</f>
        <v>22.222222222222221</v>
      </c>
      <c r="C15" s="11">
        <f>C14+LOOKUP($A14,'Input Data'!$D$23:$D$27,'Input Data'!$F$23:$F$27)*$C$1/3600</f>
        <v>173.55555555555554</v>
      </c>
      <c r="D15" s="11">
        <f t="shared" si="11"/>
        <v>0</v>
      </c>
      <c r="E15" s="9">
        <f>MIN('Input Data'!$C$12*LOOKUP($A15,'Input Data'!$B$58:$B$62,'Input Data'!$D$58:$D$62)/3600*$C$1,IF($A15&lt;'Input Data'!$C$16,0,LOOKUP($A15-'Input Data'!$C$16+$C$1,$A$5:$A$505,C$5:C$505)-D15))</f>
        <v>0</v>
      </c>
      <c r="F15" s="10">
        <f>LOOKUP($A15,'Input Data'!$C$33:$C$37,'Input Data'!$E$33:$E$37)</f>
        <v>0</v>
      </c>
      <c r="G15" s="11">
        <f t="shared" si="0"/>
        <v>1</v>
      </c>
      <c r="H15" s="11">
        <f t="shared" si="3"/>
        <v>0</v>
      </c>
      <c r="I15" s="12">
        <f t="shared" si="4"/>
        <v>0</v>
      </c>
      <c r="J15" s="7">
        <f>MIN('Input Data'!$D$12*LOOKUP($A15,'Input Data'!$B$58:$B$62,'Input Data'!$E$58:$E$62)/3600*$C$1,IF($A15&lt;'Input Data'!$D$17,infinity,'Input Data'!$D$11*'Input Data'!$D$13+LOOKUP($A15-'Input Data'!$D$17+$C$1,$A$5:$A$505,$L$5:$L$505)-K15))</f>
        <v>5.5555555555555554</v>
      </c>
      <c r="K15" s="11">
        <f t="shared" si="12"/>
        <v>0</v>
      </c>
      <c r="L15" s="11">
        <f>IF($A15&lt;'Input Data'!$D$16,0,LOOKUP($A15-'Input Data'!$D$16,$A$5:$A$505,$K$5:$K$505))</f>
        <v>0</v>
      </c>
      <c r="M15" s="7">
        <f>MIN('Input Data'!$E$12*LOOKUP($A15,'Input Data'!$B$58:$B$62,'Input Data'!$F$58:$F$62)/3600*$C$1,IF($A15&lt;'Input Data'!$E$17,infinity,'Input Data'!$E$11*'Input Data'!$E$13+LOOKUP($A15-'Input Data'!$E$17+$C$1,$A$5:$A$505,$O$5:$O$505))-N15)</f>
        <v>22.222222222222221</v>
      </c>
      <c r="N15" s="11">
        <f t="shared" si="5"/>
        <v>0</v>
      </c>
      <c r="O15" s="11">
        <f t="shared" si="13"/>
        <v>0</v>
      </c>
      <c r="P15" s="9">
        <f>MIN('Input Data'!$E$12*LOOKUP($A15,'Input Data'!$B$58:$B$62,'Input Data'!$F$58:$F$62)/3600*$C$1,IF($A15&lt;'Input Data'!$E$16,0,LOOKUP($A15-'Input Data'!$E$16+$C$1,$A$5:$A$505,N$5:N$505)-O15))</f>
        <v>0</v>
      </c>
      <c r="Q15" s="10">
        <f>LOOKUP($A15,'Input Data'!$C$33:$C$37,'Input Data'!$F$33:$F$37)</f>
        <v>0.02</v>
      </c>
      <c r="R15" s="34">
        <f t="shared" si="1"/>
        <v>1</v>
      </c>
      <c r="S15" s="8">
        <f t="shared" si="14"/>
        <v>0</v>
      </c>
      <c r="T15" s="11">
        <f t="shared" si="15"/>
        <v>0</v>
      </c>
      <c r="U15" s="7">
        <f>MIN('Input Data'!$F$12*LOOKUP($A15,'Input Data'!$B$58:$B$62,'Input Data'!$G$58:$G$62)/3600*$C$1,IF($A15&lt;'Input Data'!$F$17,infinity,'Input Data'!$F$11*'Input Data'!$F$13+LOOKUP($A15-'Input Data'!$F$17+$C$1,$A$5:$A$505,$W$5:$W$505)-V15))</f>
        <v>5.5555555555555554</v>
      </c>
      <c r="V15" s="11">
        <f t="shared" si="16"/>
        <v>0</v>
      </c>
      <c r="W15" s="11">
        <f>IF($A15&lt;'Input Data'!$F$16,0,LOOKUP($A15-'Input Data'!$F$16,$A$5:$A$505,$V$5:$V$505))</f>
        <v>0</v>
      </c>
      <c r="X15" s="7">
        <f>MIN('Input Data'!$G$12*LOOKUP($A15,'Input Data'!$B$58:$B$62,'Input Data'!$H$58:$H$62)/3600*$C$1,IF($A15&lt;'Input Data'!$G$17,infinity,'Input Data'!$G$11*'Input Data'!$G$13+LOOKUP($A15-'Input Data'!$G$17+$C$1,$A$5:$A$505,$Z$5:$Z$505)-Y15))</f>
        <v>22.222222222222221</v>
      </c>
      <c r="Y15" s="11">
        <f t="shared" si="17"/>
        <v>0</v>
      </c>
      <c r="Z15" s="11">
        <f t="shared" si="18"/>
        <v>0</v>
      </c>
      <c r="AA15" s="9">
        <f>MIN('Input Data'!$G$12*LOOKUP($A15,'Input Data'!$B$58:$B$62,'Input Data'!$H$58:$H$62)/3600*$C$1,IF($A15&lt;'Input Data'!$G$16,0,LOOKUP($A15-'Input Data'!$G$16+$C$1,$A$5:$A$505,Y$5:Y$505)-Z15))</f>
        <v>0</v>
      </c>
      <c r="AB15" s="10">
        <f>LOOKUP($A15,'Input Data'!$C$33:$C$37,'Input Data'!$G$33:$G$37)</f>
        <v>0</v>
      </c>
      <c r="AC15" s="11">
        <f t="shared" si="2"/>
        <v>1</v>
      </c>
      <c r="AD15" s="11">
        <f t="shared" si="19"/>
        <v>0</v>
      </c>
      <c r="AE15" s="12">
        <f t="shared" si="20"/>
        <v>0</v>
      </c>
      <c r="AF15" s="7">
        <f>MIN('Input Data'!$H$12*LOOKUP($A15,'Input Data'!$B$58:$B$62,'Input Data'!$I$58:$I$62)/3600*$C$1,IF($A15&lt;'Input Data'!$H$17,infinity,'Input Data'!$H$11*'Input Data'!$H$13+LOOKUP($A15-'Input Data'!$H$17+$C$1,$A$5:$A$505,AH$5:AH$505)-AG15))</f>
        <v>5.5555555555555554</v>
      </c>
      <c r="AG15" s="11">
        <f t="shared" si="21"/>
        <v>0</v>
      </c>
      <c r="AH15" s="11">
        <f>IF($A15&lt;'Input Data'!$H$16,0,LOOKUP($A15-'Input Data'!$H$16,$A$5:$A$505,AG$5:AG$505))</f>
        <v>0</v>
      </c>
      <c r="AI15" s="7">
        <f>MIN('Input Data'!$I$12*LOOKUP($A15,'Input Data'!$B$58:$B$62,'Input Data'!$J$58:$J$62)/3600*$C$1,IF($A15&lt;'Input Data'!$I$17,infinity,'Input Data'!$I$11*'Input Data'!$I$13+LOOKUP($A15-'Input Data'!$I$17+$C$1,$A$5:$A$505,AK$5:AK$505))-AJ15)</f>
        <v>15</v>
      </c>
      <c r="AJ15" s="11">
        <f t="shared" si="22"/>
        <v>0</v>
      </c>
      <c r="AK15" s="34">
        <f>IF($A15&lt;'Input Data'!$I$16,0,LOOKUP($A15-'Input Data'!$I$16,$A$5:$A$505,AJ$5:AJ$505))</f>
        <v>0</v>
      </c>
      <c r="AL15" s="17">
        <f>MIN('Input Data'!$I$12*LOOKUP($A15,'Input Data'!$B$58:$B$62,'Input Data'!$J$58:$J$62)/3600*$C$1,IF($A15&lt;'Input Data'!$I$16,0,LOOKUP($A15-'Input Data'!$I$16+$C$1,$A$5:$A$505,AJ$5:AJ$505)-AK15))</f>
        <v>0</v>
      </c>
    </row>
    <row r="16" spans="1:38" ht="15" x14ac:dyDescent="0.25">
      <c r="A16" s="9">
        <f t="shared" si="10"/>
        <v>110</v>
      </c>
      <c r="B16" s="10">
        <f>MIN('Input Data'!$C$12*LOOKUP($A16,'Input Data'!$B$58:$B$62,'Input Data'!$D$58:$D$62)/3600*$C$1,IF($A16&lt;'Input Data'!$C$17,infinity,'Input Data'!$C$11*'Input Data'!$C$13+LOOKUP($A16-'Input Data'!$C$17+$C$1,$A$5:$A$505,$D$5:$D$505))-C16)</f>
        <v>22.222222222222221</v>
      </c>
      <c r="C16" s="11">
        <f>C15+LOOKUP($A15,'Input Data'!$D$23:$D$27,'Input Data'!$F$23:$F$27)*$C$1/3600</f>
        <v>190.9111111111111</v>
      </c>
      <c r="D16" s="11">
        <f t="shared" si="11"/>
        <v>0</v>
      </c>
      <c r="E16" s="9">
        <f>MIN('Input Data'!$C$12*LOOKUP($A16,'Input Data'!$B$58:$B$62,'Input Data'!$D$58:$D$62)/3600*$C$1,IF($A16&lt;'Input Data'!$C$16,0,LOOKUP($A16-'Input Data'!$C$16+$C$1,$A$5:$A$505,C$5:C$505)-D16))</f>
        <v>0</v>
      </c>
      <c r="F16" s="10">
        <f>LOOKUP($A16,'Input Data'!$C$33:$C$37,'Input Data'!$E$33:$E$37)</f>
        <v>0</v>
      </c>
      <c r="G16" s="11">
        <f t="shared" si="0"/>
        <v>1</v>
      </c>
      <c r="H16" s="11">
        <f t="shared" si="3"/>
        <v>0</v>
      </c>
      <c r="I16" s="12">
        <f t="shared" si="4"/>
        <v>0</v>
      </c>
      <c r="J16" s="7">
        <f>MIN('Input Data'!$D$12*LOOKUP($A16,'Input Data'!$B$58:$B$62,'Input Data'!$E$58:$E$62)/3600*$C$1,IF($A16&lt;'Input Data'!$D$17,infinity,'Input Data'!$D$11*'Input Data'!$D$13+LOOKUP($A16-'Input Data'!$D$17+$C$1,$A$5:$A$505,$L$5:$L$505)-K16))</f>
        <v>5.5555555555555554</v>
      </c>
      <c r="K16" s="11">
        <f t="shared" si="12"/>
        <v>0</v>
      </c>
      <c r="L16" s="11">
        <f>IF($A16&lt;'Input Data'!$D$16,0,LOOKUP($A16-'Input Data'!$D$16,$A$5:$A$505,$K$5:$K$505))</f>
        <v>0</v>
      </c>
      <c r="M16" s="7">
        <f>MIN('Input Data'!$E$12*LOOKUP($A16,'Input Data'!$B$58:$B$62,'Input Data'!$F$58:$F$62)/3600*$C$1,IF($A16&lt;'Input Data'!$E$17,infinity,'Input Data'!$E$11*'Input Data'!$E$13+LOOKUP($A16-'Input Data'!$E$17+$C$1,$A$5:$A$505,$O$5:$O$505))-N16)</f>
        <v>22.222222222222221</v>
      </c>
      <c r="N16" s="11">
        <f t="shared" si="5"/>
        <v>0</v>
      </c>
      <c r="O16" s="11">
        <f t="shared" si="13"/>
        <v>0</v>
      </c>
      <c r="P16" s="9">
        <f>MIN('Input Data'!$E$12*LOOKUP($A16,'Input Data'!$B$58:$B$62,'Input Data'!$F$58:$F$62)/3600*$C$1,IF($A16&lt;'Input Data'!$E$16,0,LOOKUP($A16-'Input Data'!$E$16+$C$1,$A$5:$A$505,N$5:N$505)-O16))</f>
        <v>0</v>
      </c>
      <c r="Q16" s="10">
        <f>LOOKUP($A16,'Input Data'!$C$33:$C$37,'Input Data'!$F$33:$F$37)</f>
        <v>0.02</v>
      </c>
      <c r="R16" s="34">
        <f t="shared" si="1"/>
        <v>1</v>
      </c>
      <c r="S16" s="8">
        <f t="shared" si="14"/>
        <v>0</v>
      </c>
      <c r="T16" s="11">
        <f t="shared" si="15"/>
        <v>0</v>
      </c>
      <c r="U16" s="7">
        <f>MIN('Input Data'!$F$12*LOOKUP($A16,'Input Data'!$B$58:$B$62,'Input Data'!$G$58:$G$62)/3600*$C$1,IF($A16&lt;'Input Data'!$F$17,infinity,'Input Data'!$F$11*'Input Data'!$F$13+LOOKUP($A16-'Input Data'!$F$17+$C$1,$A$5:$A$505,$W$5:$W$505)-V16))</f>
        <v>5.5555555555555554</v>
      </c>
      <c r="V16" s="11">
        <f t="shared" si="16"/>
        <v>0</v>
      </c>
      <c r="W16" s="11">
        <f>IF($A16&lt;'Input Data'!$F$16,0,LOOKUP($A16-'Input Data'!$F$16,$A$5:$A$505,$V$5:$V$505))</f>
        <v>0</v>
      </c>
      <c r="X16" s="7">
        <f>MIN('Input Data'!$G$12*LOOKUP($A16,'Input Data'!$B$58:$B$62,'Input Data'!$H$58:$H$62)/3600*$C$1,IF($A16&lt;'Input Data'!$G$17,infinity,'Input Data'!$G$11*'Input Data'!$G$13+LOOKUP($A16-'Input Data'!$G$17+$C$1,$A$5:$A$505,$Z$5:$Z$505)-Y16))</f>
        <v>22.222222222222221</v>
      </c>
      <c r="Y16" s="11">
        <f t="shared" si="17"/>
        <v>0</v>
      </c>
      <c r="Z16" s="11">
        <f t="shared" si="18"/>
        <v>0</v>
      </c>
      <c r="AA16" s="9">
        <f>MIN('Input Data'!$G$12*LOOKUP($A16,'Input Data'!$B$58:$B$62,'Input Data'!$H$58:$H$62)/3600*$C$1,IF($A16&lt;'Input Data'!$G$16,0,LOOKUP($A16-'Input Data'!$G$16+$C$1,$A$5:$A$505,Y$5:Y$505)-Z16))</f>
        <v>0</v>
      </c>
      <c r="AB16" s="10">
        <f>LOOKUP($A16,'Input Data'!$C$33:$C$37,'Input Data'!$G$33:$G$37)</f>
        <v>0</v>
      </c>
      <c r="AC16" s="11">
        <f t="shared" si="2"/>
        <v>1</v>
      </c>
      <c r="AD16" s="11">
        <f t="shared" si="19"/>
        <v>0</v>
      </c>
      <c r="AE16" s="12">
        <f t="shared" si="20"/>
        <v>0</v>
      </c>
      <c r="AF16" s="7">
        <f>MIN('Input Data'!$H$12*LOOKUP($A16,'Input Data'!$B$58:$B$62,'Input Data'!$I$58:$I$62)/3600*$C$1,IF($A16&lt;'Input Data'!$H$17,infinity,'Input Data'!$H$11*'Input Data'!$H$13+LOOKUP($A16-'Input Data'!$H$17+$C$1,$A$5:$A$505,AH$5:AH$505)-AG16))</f>
        <v>5.5555555555555554</v>
      </c>
      <c r="AG16" s="11">
        <f t="shared" si="21"/>
        <v>0</v>
      </c>
      <c r="AH16" s="11">
        <f>IF($A16&lt;'Input Data'!$H$16,0,LOOKUP($A16-'Input Data'!$H$16,$A$5:$A$505,AG$5:AG$505))</f>
        <v>0</v>
      </c>
      <c r="AI16" s="7">
        <f>MIN('Input Data'!$I$12*LOOKUP($A16,'Input Data'!$B$58:$B$62,'Input Data'!$J$58:$J$62)/3600*$C$1,IF($A16&lt;'Input Data'!$I$17,infinity,'Input Data'!$I$11*'Input Data'!$I$13+LOOKUP($A16-'Input Data'!$I$17+$C$1,$A$5:$A$505,AK$5:AK$505))-AJ16)</f>
        <v>15</v>
      </c>
      <c r="AJ16" s="11">
        <f t="shared" si="22"/>
        <v>0</v>
      </c>
      <c r="AK16" s="34">
        <f>IF($A16&lt;'Input Data'!$I$16,0,LOOKUP($A16-'Input Data'!$I$16,$A$5:$A$505,AJ$5:AJ$505))</f>
        <v>0</v>
      </c>
      <c r="AL16" s="17">
        <f>MIN('Input Data'!$I$12*LOOKUP($A16,'Input Data'!$B$58:$B$62,'Input Data'!$J$58:$J$62)/3600*$C$1,IF($A16&lt;'Input Data'!$I$16,0,LOOKUP($A16-'Input Data'!$I$16+$C$1,$A$5:$A$505,AJ$5:AJ$505)-AK16))</f>
        <v>0</v>
      </c>
    </row>
    <row r="17" spans="1:38" ht="15" x14ac:dyDescent="0.25">
      <c r="A17" s="9">
        <f t="shared" si="10"/>
        <v>120</v>
      </c>
      <c r="B17" s="10">
        <f>MIN('Input Data'!$C$12*LOOKUP($A17,'Input Data'!$B$58:$B$62,'Input Data'!$D$58:$D$62)/3600*$C$1,IF($A17&lt;'Input Data'!$C$17,infinity,'Input Data'!$C$11*'Input Data'!$C$13+LOOKUP($A17-'Input Data'!$C$17+$C$1,$A$5:$A$505,$D$5:$D$505))-C17)</f>
        <v>22.222222222222221</v>
      </c>
      <c r="C17" s="11">
        <f>C16+LOOKUP($A16,'Input Data'!$D$23:$D$27,'Input Data'!$F$23:$F$27)*$C$1/3600</f>
        <v>208.26666666666665</v>
      </c>
      <c r="D17" s="11">
        <f t="shared" si="11"/>
        <v>0</v>
      </c>
      <c r="E17" s="9">
        <f>MIN('Input Data'!$C$12*LOOKUP($A17,'Input Data'!$B$58:$B$62,'Input Data'!$D$58:$D$62)/3600*$C$1,IF($A17&lt;'Input Data'!$C$16,0,LOOKUP($A17-'Input Data'!$C$16+$C$1,$A$5:$A$505,C$5:C$505)-D17))</f>
        <v>0</v>
      </c>
      <c r="F17" s="10">
        <f>LOOKUP($A17,'Input Data'!$C$33:$C$37,'Input Data'!$E$33:$E$37)</f>
        <v>0</v>
      </c>
      <c r="G17" s="11">
        <f t="shared" si="0"/>
        <v>1</v>
      </c>
      <c r="H17" s="11">
        <f t="shared" si="3"/>
        <v>0</v>
      </c>
      <c r="I17" s="12">
        <f t="shared" si="4"/>
        <v>0</v>
      </c>
      <c r="J17" s="7">
        <f>MIN('Input Data'!$D$12*LOOKUP($A17,'Input Data'!$B$58:$B$62,'Input Data'!$E$58:$E$62)/3600*$C$1,IF($A17&lt;'Input Data'!$D$17,infinity,'Input Data'!$D$11*'Input Data'!$D$13+LOOKUP($A17-'Input Data'!$D$17+$C$1,$A$5:$A$505,$L$5:$L$505)-K17))</f>
        <v>5.5555555555555554</v>
      </c>
      <c r="K17" s="11">
        <f t="shared" si="12"/>
        <v>0</v>
      </c>
      <c r="L17" s="11">
        <f>IF($A17&lt;'Input Data'!$D$16,0,LOOKUP($A17-'Input Data'!$D$16,$A$5:$A$505,$K$5:$K$505))</f>
        <v>0</v>
      </c>
      <c r="M17" s="7">
        <f>MIN('Input Data'!$E$12*LOOKUP($A17,'Input Data'!$B$58:$B$62,'Input Data'!$F$58:$F$62)/3600*$C$1,IF($A17&lt;'Input Data'!$E$17,infinity,'Input Data'!$E$11*'Input Data'!$E$13+LOOKUP($A17-'Input Data'!$E$17+$C$1,$A$5:$A$505,$O$5:$O$505))-N17)</f>
        <v>22.222222222222221</v>
      </c>
      <c r="N17" s="11">
        <f t="shared" si="5"/>
        <v>0</v>
      </c>
      <c r="O17" s="11">
        <f t="shared" si="13"/>
        <v>0</v>
      </c>
      <c r="P17" s="9">
        <f>MIN('Input Data'!$E$12*LOOKUP($A17,'Input Data'!$B$58:$B$62,'Input Data'!$F$58:$F$62)/3600*$C$1,IF($A17&lt;'Input Data'!$E$16,0,LOOKUP($A17-'Input Data'!$E$16+$C$1,$A$5:$A$505,N$5:N$505)-O17))</f>
        <v>0</v>
      </c>
      <c r="Q17" s="10">
        <f>LOOKUP($A17,'Input Data'!$C$33:$C$37,'Input Data'!$F$33:$F$37)</f>
        <v>0.02</v>
      </c>
      <c r="R17" s="34">
        <f t="shared" si="1"/>
        <v>1</v>
      </c>
      <c r="S17" s="8">
        <f t="shared" si="14"/>
        <v>0</v>
      </c>
      <c r="T17" s="11">
        <f t="shared" si="15"/>
        <v>0</v>
      </c>
      <c r="U17" s="7">
        <f>MIN('Input Data'!$F$12*LOOKUP($A17,'Input Data'!$B$58:$B$62,'Input Data'!$G$58:$G$62)/3600*$C$1,IF($A17&lt;'Input Data'!$F$17,infinity,'Input Data'!$F$11*'Input Data'!$F$13+LOOKUP($A17-'Input Data'!$F$17+$C$1,$A$5:$A$505,$W$5:$W$505)-V17))</f>
        <v>5.5555555555555554</v>
      </c>
      <c r="V17" s="11">
        <f t="shared" si="16"/>
        <v>0</v>
      </c>
      <c r="W17" s="11">
        <f>IF($A17&lt;'Input Data'!$F$16,0,LOOKUP($A17-'Input Data'!$F$16,$A$5:$A$505,$V$5:$V$505))</f>
        <v>0</v>
      </c>
      <c r="X17" s="7">
        <f>MIN('Input Data'!$G$12*LOOKUP($A17,'Input Data'!$B$58:$B$62,'Input Data'!$H$58:$H$62)/3600*$C$1,IF($A17&lt;'Input Data'!$G$17,infinity,'Input Data'!$G$11*'Input Data'!$G$13+LOOKUP($A17-'Input Data'!$G$17+$C$1,$A$5:$A$505,$Z$5:$Z$505)-Y17))</f>
        <v>22.222222222222221</v>
      </c>
      <c r="Y17" s="11">
        <f t="shared" si="17"/>
        <v>0</v>
      </c>
      <c r="Z17" s="11">
        <f t="shared" si="18"/>
        <v>0</v>
      </c>
      <c r="AA17" s="9">
        <f>MIN('Input Data'!$G$12*LOOKUP($A17,'Input Data'!$B$58:$B$62,'Input Data'!$H$58:$H$62)/3600*$C$1,IF($A17&lt;'Input Data'!$G$16,0,LOOKUP($A17-'Input Data'!$G$16+$C$1,$A$5:$A$505,Y$5:Y$505)-Z17))</f>
        <v>0</v>
      </c>
      <c r="AB17" s="10">
        <f>LOOKUP($A17,'Input Data'!$C$33:$C$37,'Input Data'!$G$33:$G$37)</f>
        <v>0</v>
      </c>
      <c r="AC17" s="11">
        <f t="shared" si="2"/>
        <v>1</v>
      </c>
      <c r="AD17" s="11">
        <f t="shared" si="19"/>
        <v>0</v>
      </c>
      <c r="AE17" s="12">
        <f t="shared" si="20"/>
        <v>0</v>
      </c>
      <c r="AF17" s="7">
        <f>MIN('Input Data'!$H$12*LOOKUP($A17,'Input Data'!$B$58:$B$62,'Input Data'!$I$58:$I$62)/3600*$C$1,IF($A17&lt;'Input Data'!$H$17,infinity,'Input Data'!$H$11*'Input Data'!$H$13+LOOKUP($A17-'Input Data'!$H$17+$C$1,$A$5:$A$505,AH$5:AH$505)-AG17))</f>
        <v>5.5555555555555554</v>
      </c>
      <c r="AG17" s="11">
        <f t="shared" si="21"/>
        <v>0</v>
      </c>
      <c r="AH17" s="11">
        <f>IF($A17&lt;'Input Data'!$H$16,0,LOOKUP($A17-'Input Data'!$H$16,$A$5:$A$505,AG$5:AG$505))</f>
        <v>0</v>
      </c>
      <c r="AI17" s="7">
        <f>MIN('Input Data'!$I$12*LOOKUP($A17,'Input Data'!$B$58:$B$62,'Input Data'!$J$58:$J$62)/3600*$C$1,IF($A17&lt;'Input Data'!$I$17,infinity,'Input Data'!$I$11*'Input Data'!$I$13+LOOKUP($A17-'Input Data'!$I$17+$C$1,$A$5:$A$505,AK$5:AK$505))-AJ17)</f>
        <v>15</v>
      </c>
      <c r="AJ17" s="11">
        <f t="shared" si="22"/>
        <v>0</v>
      </c>
      <c r="AK17" s="34">
        <f>IF($A17&lt;'Input Data'!$I$16,0,LOOKUP($A17-'Input Data'!$I$16,$A$5:$A$505,AJ$5:AJ$505))</f>
        <v>0</v>
      </c>
      <c r="AL17" s="17">
        <f>MIN('Input Data'!$I$12*LOOKUP($A17,'Input Data'!$B$58:$B$62,'Input Data'!$J$58:$J$62)/3600*$C$1,IF($A17&lt;'Input Data'!$I$16,0,LOOKUP($A17-'Input Data'!$I$16+$C$1,$A$5:$A$505,AJ$5:AJ$505)-AK17))</f>
        <v>0</v>
      </c>
    </row>
    <row r="18" spans="1:38" ht="15" x14ac:dyDescent="0.25">
      <c r="A18" s="9">
        <f t="shared" si="10"/>
        <v>130</v>
      </c>
      <c r="B18" s="10">
        <f>MIN('Input Data'!$C$12*LOOKUP($A18,'Input Data'!$B$58:$B$62,'Input Data'!$D$58:$D$62)/3600*$C$1,IF($A18&lt;'Input Data'!$C$17,infinity,'Input Data'!$C$11*'Input Data'!$C$13+LOOKUP($A18-'Input Data'!$C$17+$C$1,$A$5:$A$505,$D$5:$D$505))-C18)</f>
        <v>22.222222222222221</v>
      </c>
      <c r="C18" s="11">
        <f>C17+LOOKUP($A17,'Input Data'!$D$23:$D$27,'Input Data'!$F$23:$F$27)*$C$1/3600</f>
        <v>225.62222222222221</v>
      </c>
      <c r="D18" s="11">
        <f t="shared" si="11"/>
        <v>0</v>
      </c>
      <c r="E18" s="9">
        <f>MIN('Input Data'!$C$12*LOOKUP($A18,'Input Data'!$B$58:$B$62,'Input Data'!$D$58:$D$62)/3600*$C$1,IF($A18&lt;'Input Data'!$C$16,0,LOOKUP($A18-'Input Data'!$C$16+$C$1,$A$5:$A$505,C$5:C$505)-D18))</f>
        <v>0</v>
      </c>
      <c r="F18" s="10">
        <f>LOOKUP($A18,'Input Data'!$C$33:$C$37,'Input Data'!$E$33:$E$37)</f>
        <v>0</v>
      </c>
      <c r="G18" s="11">
        <f t="shared" si="0"/>
        <v>1</v>
      </c>
      <c r="H18" s="11">
        <f t="shared" si="3"/>
        <v>0</v>
      </c>
      <c r="I18" s="12">
        <f t="shared" si="4"/>
        <v>0</v>
      </c>
      <c r="J18" s="7">
        <f>MIN('Input Data'!$D$12*LOOKUP($A18,'Input Data'!$B$58:$B$62,'Input Data'!$E$58:$E$62)/3600*$C$1,IF($A18&lt;'Input Data'!$D$17,infinity,'Input Data'!$D$11*'Input Data'!$D$13+LOOKUP($A18-'Input Data'!$D$17+$C$1,$A$5:$A$505,$L$5:$L$505)-K18))</f>
        <v>5.5555555555555554</v>
      </c>
      <c r="K18" s="11">
        <f t="shared" si="12"/>
        <v>0</v>
      </c>
      <c r="L18" s="11">
        <f>IF($A18&lt;'Input Data'!$D$16,0,LOOKUP($A18-'Input Data'!$D$16,$A$5:$A$505,$K$5:$K$505))</f>
        <v>0</v>
      </c>
      <c r="M18" s="7">
        <f>MIN('Input Data'!$E$12*LOOKUP($A18,'Input Data'!$B$58:$B$62,'Input Data'!$F$58:$F$62)/3600*$C$1,IF($A18&lt;'Input Data'!$E$17,infinity,'Input Data'!$E$11*'Input Data'!$E$13+LOOKUP($A18-'Input Data'!$E$17+$C$1,$A$5:$A$505,$O$5:$O$505))-N18)</f>
        <v>22.222222222222221</v>
      </c>
      <c r="N18" s="11">
        <f t="shared" si="5"/>
        <v>0</v>
      </c>
      <c r="O18" s="11">
        <f t="shared" si="13"/>
        <v>0</v>
      </c>
      <c r="P18" s="9">
        <f>MIN('Input Data'!$E$12*LOOKUP($A18,'Input Data'!$B$58:$B$62,'Input Data'!$F$58:$F$62)/3600*$C$1,IF($A18&lt;'Input Data'!$E$16,0,LOOKUP($A18-'Input Data'!$E$16+$C$1,$A$5:$A$505,N$5:N$505)-O18))</f>
        <v>0</v>
      </c>
      <c r="Q18" s="10">
        <f>LOOKUP($A18,'Input Data'!$C$33:$C$37,'Input Data'!$F$33:$F$37)</f>
        <v>0.02</v>
      </c>
      <c r="R18" s="34">
        <f t="shared" si="1"/>
        <v>1</v>
      </c>
      <c r="S18" s="8">
        <f t="shared" si="14"/>
        <v>0</v>
      </c>
      <c r="T18" s="11">
        <f t="shared" si="15"/>
        <v>0</v>
      </c>
      <c r="U18" s="7">
        <f>MIN('Input Data'!$F$12*LOOKUP($A18,'Input Data'!$B$58:$B$62,'Input Data'!$G$58:$G$62)/3600*$C$1,IF($A18&lt;'Input Data'!$F$17,infinity,'Input Data'!$F$11*'Input Data'!$F$13+LOOKUP($A18-'Input Data'!$F$17+$C$1,$A$5:$A$505,$W$5:$W$505)-V18))</f>
        <v>5.5555555555555554</v>
      </c>
      <c r="V18" s="11">
        <f t="shared" si="16"/>
        <v>0</v>
      </c>
      <c r="W18" s="11">
        <f>IF($A18&lt;'Input Data'!$F$16,0,LOOKUP($A18-'Input Data'!$F$16,$A$5:$A$505,$V$5:$V$505))</f>
        <v>0</v>
      </c>
      <c r="X18" s="7">
        <f>MIN('Input Data'!$G$12*LOOKUP($A18,'Input Data'!$B$58:$B$62,'Input Data'!$H$58:$H$62)/3600*$C$1,IF($A18&lt;'Input Data'!$G$17,infinity,'Input Data'!$G$11*'Input Data'!$G$13+LOOKUP($A18-'Input Data'!$G$17+$C$1,$A$5:$A$505,$Z$5:$Z$505)-Y18))</f>
        <v>22.222222222222221</v>
      </c>
      <c r="Y18" s="11">
        <f t="shared" si="17"/>
        <v>0</v>
      </c>
      <c r="Z18" s="11">
        <f t="shared" si="18"/>
        <v>0</v>
      </c>
      <c r="AA18" s="9">
        <f>MIN('Input Data'!$G$12*LOOKUP($A18,'Input Data'!$B$58:$B$62,'Input Data'!$H$58:$H$62)/3600*$C$1,IF($A18&lt;'Input Data'!$G$16,0,LOOKUP($A18-'Input Data'!$G$16+$C$1,$A$5:$A$505,Y$5:Y$505)-Z18))</f>
        <v>0</v>
      </c>
      <c r="AB18" s="10">
        <f>LOOKUP($A18,'Input Data'!$C$33:$C$37,'Input Data'!$G$33:$G$37)</f>
        <v>0</v>
      </c>
      <c r="AC18" s="11">
        <f t="shared" si="2"/>
        <v>1</v>
      </c>
      <c r="AD18" s="11">
        <f t="shared" si="19"/>
        <v>0</v>
      </c>
      <c r="AE18" s="12">
        <f t="shared" si="20"/>
        <v>0</v>
      </c>
      <c r="AF18" s="7">
        <f>MIN('Input Data'!$H$12*LOOKUP($A18,'Input Data'!$B$58:$B$62,'Input Data'!$I$58:$I$62)/3600*$C$1,IF($A18&lt;'Input Data'!$H$17,infinity,'Input Data'!$H$11*'Input Data'!$H$13+LOOKUP($A18-'Input Data'!$H$17+$C$1,$A$5:$A$505,AH$5:AH$505)-AG18))</f>
        <v>5.5555555555555554</v>
      </c>
      <c r="AG18" s="11">
        <f t="shared" si="21"/>
        <v>0</v>
      </c>
      <c r="AH18" s="11">
        <f>IF($A18&lt;'Input Data'!$H$16,0,LOOKUP($A18-'Input Data'!$H$16,$A$5:$A$505,AG$5:AG$505))</f>
        <v>0</v>
      </c>
      <c r="AI18" s="7">
        <f>MIN('Input Data'!$I$12*LOOKUP($A18,'Input Data'!$B$58:$B$62,'Input Data'!$J$58:$J$62)/3600*$C$1,IF($A18&lt;'Input Data'!$I$17,infinity,'Input Data'!$I$11*'Input Data'!$I$13+LOOKUP($A18-'Input Data'!$I$17+$C$1,$A$5:$A$505,AK$5:AK$505))-AJ18)</f>
        <v>15</v>
      </c>
      <c r="AJ18" s="11">
        <f t="shared" si="22"/>
        <v>0</v>
      </c>
      <c r="AK18" s="34">
        <f>IF($A18&lt;'Input Data'!$I$16,0,LOOKUP($A18-'Input Data'!$I$16,$A$5:$A$505,AJ$5:AJ$505))</f>
        <v>0</v>
      </c>
      <c r="AL18" s="17">
        <f>MIN('Input Data'!$I$12*LOOKUP($A18,'Input Data'!$B$58:$B$62,'Input Data'!$J$58:$J$62)/3600*$C$1,IF($A18&lt;'Input Data'!$I$16,0,LOOKUP($A18-'Input Data'!$I$16+$C$1,$A$5:$A$505,AJ$5:AJ$505)-AK18))</f>
        <v>0</v>
      </c>
    </row>
    <row r="19" spans="1:38" ht="15" x14ac:dyDescent="0.25">
      <c r="A19" s="9">
        <f t="shared" si="10"/>
        <v>140</v>
      </c>
      <c r="B19" s="10">
        <f>MIN('Input Data'!$C$12*LOOKUP($A19,'Input Data'!$B$58:$B$62,'Input Data'!$D$58:$D$62)/3600*$C$1,IF($A19&lt;'Input Data'!$C$17,infinity,'Input Data'!$C$11*'Input Data'!$C$13+LOOKUP($A19-'Input Data'!$C$17+$C$1,$A$5:$A$505,$D$5:$D$505))-C19)</f>
        <v>22.222222222222221</v>
      </c>
      <c r="C19" s="11">
        <f>C18+LOOKUP($A18,'Input Data'!$D$23:$D$27,'Input Data'!$F$23:$F$27)*$C$1/3600</f>
        <v>242.97777777777776</v>
      </c>
      <c r="D19" s="11">
        <f t="shared" si="11"/>
        <v>0</v>
      </c>
      <c r="E19" s="9">
        <f>MIN('Input Data'!$C$12*LOOKUP($A19,'Input Data'!$B$58:$B$62,'Input Data'!$D$58:$D$62)/3600*$C$1,IF($A19&lt;'Input Data'!$C$16,0,LOOKUP($A19-'Input Data'!$C$16+$C$1,$A$5:$A$505,C$5:C$505)-D19))</f>
        <v>0</v>
      </c>
      <c r="F19" s="10">
        <f>LOOKUP($A19,'Input Data'!$C$33:$C$37,'Input Data'!$E$33:$E$37)</f>
        <v>0</v>
      </c>
      <c r="G19" s="11">
        <f t="shared" si="0"/>
        <v>1</v>
      </c>
      <c r="H19" s="11">
        <f t="shared" si="3"/>
        <v>0</v>
      </c>
      <c r="I19" s="12">
        <f t="shared" si="4"/>
        <v>0</v>
      </c>
      <c r="J19" s="7">
        <f>MIN('Input Data'!$D$12*LOOKUP($A19,'Input Data'!$B$58:$B$62,'Input Data'!$E$58:$E$62)/3600*$C$1,IF($A19&lt;'Input Data'!$D$17,infinity,'Input Data'!$D$11*'Input Data'!$D$13+LOOKUP($A19-'Input Data'!$D$17+$C$1,$A$5:$A$505,$L$5:$L$505)-K19))</f>
        <v>5.5555555555555554</v>
      </c>
      <c r="K19" s="11">
        <f t="shared" si="12"/>
        <v>0</v>
      </c>
      <c r="L19" s="11">
        <f>IF($A19&lt;'Input Data'!$D$16,0,LOOKUP($A19-'Input Data'!$D$16,$A$5:$A$505,$K$5:$K$505))</f>
        <v>0</v>
      </c>
      <c r="M19" s="7">
        <f>MIN('Input Data'!$E$12*LOOKUP($A19,'Input Data'!$B$58:$B$62,'Input Data'!$F$58:$F$62)/3600*$C$1,IF($A19&lt;'Input Data'!$E$17,infinity,'Input Data'!$E$11*'Input Data'!$E$13+LOOKUP($A19-'Input Data'!$E$17+$C$1,$A$5:$A$505,$O$5:$O$505))-N19)</f>
        <v>22.222222222222221</v>
      </c>
      <c r="N19" s="11">
        <f t="shared" si="5"/>
        <v>0</v>
      </c>
      <c r="O19" s="11">
        <f t="shared" si="13"/>
        <v>0</v>
      </c>
      <c r="P19" s="9">
        <f>MIN('Input Data'!$E$12*LOOKUP($A19,'Input Data'!$B$58:$B$62,'Input Data'!$F$58:$F$62)/3600*$C$1,IF($A19&lt;'Input Data'!$E$16,0,LOOKUP($A19-'Input Data'!$E$16+$C$1,$A$5:$A$505,N$5:N$505)-O19))</f>
        <v>0</v>
      </c>
      <c r="Q19" s="10">
        <f>LOOKUP($A19,'Input Data'!$C$33:$C$37,'Input Data'!$F$33:$F$37)</f>
        <v>0.02</v>
      </c>
      <c r="R19" s="34">
        <f t="shared" si="1"/>
        <v>1</v>
      </c>
      <c r="S19" s="8">
        <f t="shared" si="14"/>
        <v>0</v>
      </c>
      <c r="T19" s="11">
        <f t="shared" si="15"/>
        <v>0</v>
      </c>
      <c r="U19" s="7">
        <f>MIN('Input Data'!$F$12*LOOKUP($A19,'Input Data'!$B$58:$B$62,'Input Data'!$G$58:$G$62)/3600*$C$1,IF($A19&lt;'Input Data'!$F$17,infinity,'Input Data'!$F$11*'Input Data'!$F$13+LOOKUP($A19-'Input Data'!$F$17+$C$1,$A$5:$A$505,$W$5:$W$505)-V19))</f>
        <v>5.5555555555555554</v>
      </c>
      <c r="V19" s="11">
        <f t="shared" si="16"/>
        <v>0</v>
      </c>
      <c r="W19" s="11">
        <f>IF($A19&lt;'Input Data'!$F$16,0,LOOKUP($A19-'Input Data'!$F$16,$A$5:$A$505,$V$5:$V$505))</f>
        <v>0</v>
      </c>
      <c r="X19" s="7">
        <f>MIN('Input Data'!$G$12*LOOKUP($A19,'Input Data'!$B$58:$B$62,'Input Data'!$H$58:$H$62)/3600*$C$1,IF($A19&lt;'Input Data'!$G$17,infinity,'Input Data'!$G$11*'Input Data'!$G$13+LOOKUP($A19-'Input Data'!$G$17+$C$1,$A$5:$A$505,$Z$5:$Z$505)-Y19))</f>
        <v>22.222222222222221</v>
      </c>
      <c r="Y19" s="11">
        <f t="shared" si="17"/>
        <v>0</v>
      </c>
      <c r="Z19" s="11">
        <f t="shared" si="18"/>
        <v>0</v>
      </c>
      <c r="AA19" s="9">
        <f>MIN('Input Data'!$G$12*LOOKUP($A19,'Input Data'!$B$58:$B$62,'Input Data'!$H$58:$H$62)/3600*$C$1,IF($A19&lt;'Input Data'!$G$16,0,LOOKUP($A19-'Input Data'!$G$16+$C$1,$A$5:$A$505,Y$5:Y$505)-Z19))</f>
        <v>0</v>
      </c>
      <c r="AB19" s="10">
        <f>LOOKUP($A19,'Input Data'!$C$33:$C$37,'Input Data'!$G$33:$G$37)</f>
        <v>0</v>
      </c>
      <c r="AC19" s="11">
        <f t="shared" si="2"/>
        <v>1</v>
      </c>
      <c r="AD19" s="11">
        <f t="shared" si="19"/>
        <v>0</v>
      </c>
      <c r="AE19" s="12">
        <f t="shared" si="20"/>
        <v>0</v>
      </c>
      <c r="AF19" s="7">
        <f>MIN('Input Data'!$H$12*LOOKUP($A19,'Input Data'!$B$58:$B$62,'Input Data'!$I$58:$I$62)/3600*$C$1,IF($A19&lt;'Input Data'!$H$17,infinity,'Input Data'!$H$11*'Input Data'!$H$13+LOOKUP($A19-'Input Data'!$H$17+$C$1,$A$5:$A$505,AH$5:AH$505)-AG19))</f>
        <v>5.5555555555555554</v>
      </c>
      <c r="AG19" s="11">
        <f t="shared" si="21"/>
        <v>0</v>
      </c>
      <c r="AH19" s="11">
        <f>IF($A19&lt;'Input Data'!$H$16,0,LOOKUP($A19-'Input Data'!$H$16,$A$5:$A$505,AG$5:AG$505))</f>
        <v>0</v>
      </c>
      <c r="AI19" s="7">
        <f>MIN('Input Data'!$I$12*LOOKUP($A19,'Input Data'!$B$58:$B$62,'Input Data'!$J$58:$J$62)/3600*$C$1,IF($A19&lt;'Input Data'!$I$17,infinity,'Input Data'!$I$11*'Input Data'!$I$13+LOOKUP($A19-'Input Data'!$I$17+$C$1,$A$5:$A$505,AK$5:AK$505))-AJ19)</f>
        <v>15</v>
      </c>
      <c r="AJ19" s="11">
        <f t="shared" si="22"/>
        <v>0</v>
      </c>
      <c r="AK19" s="34">
        <f>IF($A19&lt;'Input Data'!$I$16,0,LOOKUP($A19-'Input Data'!$I$16,$A$5:$A$505,AJ$5:AJ$505))</f>
        <v>0</v>
      </c>
      <c r="AL19" s="17">
        <f>MIN('Input Data'!$I$12*LOOKUP($A19,'Input Data'!$B$58:$B$62,'Input Data'!$J$58:$J$62)/3600*$C$1,IF($A19&lt;'Input Data'!$I$16,0,LOOKUP($A19-'Input Data'!$I$16+$C$1,$A$5:$A$505,AJ$5:AJ$505)-AK19))</f>
        <v>0</v>
      </c>
    </row>
    <row r="20" spans="1:38" ht="15" x14ac:dyDescent="0.25">
      <c r="A20" s="9">
        <f t="shared" si="10"/>
        <v>150</v>
      </c>
      <c r="B20" s="10">
        <f>MIN('Input Data'!$C$12*LOOKUP($A20,'Input Data'!$B$58:$B$62,'Input Data'!$D$58:$D$62)/3600*$C$1,IF($A20&lt;'Input Data'!$C$17,infinity,'Input Data'!$C$11*'Input Data'!$C$13+LOOKUP($A20-'Input Data'!$C$17+$C$1,$A$5:$A$505,$D$5:$D$505))-C20)</f>
        <v>22.222222222222221</v>
      </c>
      <c r="C20" s="11">
        <f>C19+LOOKUP($A19,'Input Data'!$D$23:$D$27,'Input Data'!$F$23:$F$27)*$C$1/3600</f>
        <v>260.33333333333331</v>
      </c>
      <c r="D20" s="11">
        <f t="shared" si="11"/>
        <v>0</v>
      </c>
      <c r="E20" s="9">
        <f>MIN('Input Data'!$C$12*LOOKUP($A20,'Input Data'!$B$58:$B$62,'Input Data'!$D$58:$D$62)/3600*$C$1,IF($A20&lt;'Input Data'!$C$16,0,LOOKUP($A20-'Input Data'!$C$16+$C$1,$A$5:$A$505,C$5:C$505)-D20))</f>
        <v>0</v>
      </c>
      <c r="F20" s="10">
        <f>LOOKUP($A20,'Input Data'!$C$33:$C$37,'Input Data'!$E$33:$E$37)</f>
        <v>0</v>
      </c>
      <c r="G20" s="11">
        <f t="shared" si="0"/>
        <v>1</v>
      </c>
      <c r="H20" s="11">
        <f t="shared" si="3"/>
        <v>0</v>
      </c>
      <c r="I20" s="12">
        <f t="shared" si="4"/>
        <v>0</v>
      </c>
      <c r="J20" s="7">
        <f>MIN('Input Data'!$D$12*LOOKUP($A20,'Input Data'!$B$58:$B$62,'Input Data'!$E$58:$E$62)/3600*$C$1,IF($A20&lt;'Input Data'!$D$17,infinity,'Input Data'!$D$11*'Input Data'!$D$13+LOOKUP($A20-'Input Data'!$D$17+$C$1,$A$5:$A$505,$L$5:$L$505)-K20))</f>
        <v>5.5555555555555554</v>
      </c>
      <c r="K20" s="11">
        <f t="shared" si="12"/>
        <v>0</v>
      </c>
      <c r="L20" s="11">
        <f>IF($A20&lt;'Input Data'!$D$16,0,LOOKUP($A20-'Input Data'!$D$16,$A$5:$A$505,$K$5:$K$505))</f>
        <v>0</v>
      </c>
      <c r="M20" s="7">
        <f>MIN('Input Data'!$E$12*LOOKUP($A20,'Input Data'!$B$58:$B$62,'Input Data'!$F$58:$F$62)/3600*$C$1,IF($A20&lt;'Input Data'!$E$17,infinity,'Input Data'!$E$11*'Input Data'!$E$13+LOOKUP($A20-'Input Data'!$E$17+$C$1,$A$5:$A$505,$O$5:$O$505))-N20)</f>
        <v>22.222222222222221</v>
      </c>
      <c r="N20" s="11">
        <f t="shared" si="5"/>
        <v>0</v>
      </c>
      <c r="O20" s="11">
        <f t="shared" si="13"/>
        <v>0</v>
      </c>
      <c r="P20" s="9">
        <f>MIN('Input Data'!$E$12*LOOKUP($A20,'Input Data'!$B$58:$B$62,'Input Data'!$F$58:$F$62)/3600*$C$1,IF($A20&lt;'Input Data'!$E$16,0,LOOKUP($A20-'Input Data'!$E$16+$C$1,$A$5:$A$505,N$5:N$505)-O20))</f>
        <v>0</v>
      </c>
      <c r="Q20" s="10">
        <f>LOOKUP($A20,'Input Data'!$C$33:$C$37,'Input Data'!$F$33:$F$37)</f>
        <v>0.02</v>
      </c>
      <c r="R20" s="34">
        <f t="shared" si="1"/>
        <v>1</v>
      </c>
      <c r="S20" s="8">
        <f t="shared" si="14"/>
        <v>0</v>
      </c>
      <c r="T20" s="11">
        <f t="shared" si="15"/>
        <v>0</v>
      </c>
      <c r="U20" s="7">
        <f>MIN('Input Data'!$F$12*LOOKUP($A20,'Input Data'!$B$58:$B$62,'Input Data'!$G$58:$G$62)/3600*$C$1,IF($A20&lt;'Input Data'!$F$17,infinity,'Input Data'!$F$11*'Input Data'!$F$13+LOOKUP($A20-'Input Data'!$F$17+$C$1,$A$5:$A$505,$W$5:$W$505)-V20))</f>
        <v>5.5555555555555554</v>
      </c>
      <c r="V20" s="11">
        <f t="shared" si="16"/>
        <v>0</v>
      </c>
      <c r="W20" s="11">
        <f>IF($A20&lt;'Input Data'!$F$16,0,LOOKUP($A20-'Input Data'!$F$16,$A$5:$A$505,$V$5:$V$505))</f>
        <v>0</v>
      </c>
      <c r="X20" s="7">
        <f>MIN('Input Data'!$G$12*LOOKUP($A20,'Input Data'!$B$58:$B$62,'Input Data'!$H$58:$H$62)/3600*$C$1,IF($A20&lt;'Input Data'!$G$17,infinity,'Input Data'!$G$11*'Input Data'!$G$13+LOOKUP($A20-'Input Data'!$G$17+$C$1,$A$5:$A$505,$Z$5:$Z$505)-Y20))</f>
        <v>22.222222222222221</v>
      </c>
      <c r="Y20" s="11">
        <f t="shared" si="17"/>
        <v>0</v>
      </c>
      <c r="Z20" s="11">
        <f t="shared" si="18"/>
        <v>0</v>
      </c>
      <c r="AA20" s="9">
        <f>MIN('Input Data'!$G$12*LOOKUP($A20,'Input Data'!$B$58:$B$62,'Input Data'!$H$58:$H$62)/3600*$C$1,IF($A20&lt;'Input Data'!$G$16,0,LOOKUP($A20-'Input Data'!$G$16+$C$1,$A$5:$A$505,Y$5:Y$505)-Z20))</f>
        <v>0</v>
      </c>
      <c r="AB20" s="10">
        <f>LOOKUP($A20,'Input Data'!$C$33:$C$37,'Input Data'!$G$33:$G$37)</f>
        <v>0</v>
      </c>
      <c r="AC20" s="11">
        <f t="shared" si="2"/>
        <v>1</v>
      </c>
      <c r="AD20" s="11">
        <f t="shared" si="19"/>
        <v>0</v>
      </c>
      <c r="AE20" s="12">
        <f t="shared" si="20"/>
        <v>0</v>
      </c>
      <c r="AF20" s="7">
        <f>MIN('Input Data'!$H$12*LOOKUP($A20,'Input Data'!$B$58:$B$62,'Input Data'!$I$58:$I$62)/3600*$C$1,IF($A20&lt;'Input Data'!$H$17,infinity,'Input Data'!$H$11*'Input Data'!$H$13+LOOKUP($A20-'Input Data'!$H$17+$C$1,$A$5:$A$505,AH$5:AH$505)-AG20))</f>
        <v>5.5555555555555554</v>
      </c>
      <c r="AG20" s="11">
        <f t="shared" si="21"/>
        <v>0</v>
      </c>
      <c r="AH20" s="11">
        <f>IF($A20&lt;'Input Data'!$H$16,0,LOOKUP($A20-'Input Data'!$H$16,$A$5:$A$505,AG$5:AG$505))</f>
        <v>0</v>
      </c>
      <c r="AI20" s="7">
        <f>MIN('Input Data'!$I$12*LOOKUP($A20,'Input Data'!$B$58:$B$62,'Input Data'!$J$58:$J$62)/3600*$C$1,IF($A20&lt;'Input Data'!$I$17,infinity,'Input Data'!$I$11*'Input Data'!$I$13+LOOKUP($A20-'Input Data'!$I$17+$C$1,$A$5:$A$505,AK$5:AK$505))-AJ20)</f>
        <v>15</v>
      </c>
      <c r="AJ20" s="11">
        <f t="shared" si="22"/>
        <v>0</v>
      </c>
      <c r="AK20" s="34">
        <f>IF($A20&lt;'Input Data'!$I$16,0,LOOKUP($A20-'Input Data'!$I$16,$A$5:$A$505,AJ$5:AJ$505))</f>
        <v>0</v>
      </c>
      <c r="AL20" s="17">
        <f>MIN('Input Data'!$I$12*LOOKUP($A20,'Input Data'!$B$58:$B$62,'Input Data'!$J$58:$J$62)/3600*$C$1,IF($A20&lt;'Input Data'!$I$16,0,LOOKUP($A20-'Input Data'!$I$16+$C$1,$A$5:$A$505,AJ$5:AJ$505)-AK20))</f>
        <v>0</v>
      </c>
    </row>
    <row r="21" spans="1:38" ht="15" x14ac:dyDescent="0.25">
      <c r="A21" s="9">
        <f t="shared" si="10"/>
        <v>160</v>
      </c>
      <c r="B21" s="10">
        <f>MIN('Input Data'!$C$12*LOOKUP($A21,'Input Data'!$B$58:$B$62,'Input Data'!$D$58:$D$62)/3600*$C$1,IF($A21&lt;'Input Data'!$C$17,infinity,'Input Data'!$C$11*'Input Data'!$C$13+LOOKUP($A21-'Input Data'!$C$17+$C$1,$A$5:$A$505,$D$5:$D$505))-C21)</f>
        <v>22.222222222222221</v>
      </c>
      <c r="C21" s="11">
        <f>C20+LOOKUP($A20,'Input Data'!$D$23:$D$27,'Input Data'!$F$23:$F$27)*$C$1/3600</f>
        <v>277.68888888888887</v>
      </c>
      <c r="D21" s="11">
        <f t="shared" si="11"/>
        <v>0</v>
      </c>
      <c r="E21" s="9">
        <f>MIN('Input Data'!$C$12*LOOKUP($A21,'Input Data'!$B$58:$B$62,'Input Data'!$D$58:$D$62)/3600*$C$1,IF($A21&lt;'Input Data'!$C$16,0,LOOKUP($A21-'Input Data'!$C$16+$C$1,$A$5:$A$505,C$5:C$505)-D21))</f>
        <v>0</v>
      </c>
      <c r="F21" s="10">
        <f>LOOKUP($A21,'Input Data'!$C$33:$C$37,'Input Data'!$E$33:$E$37)</f>
        <v>0</v>
      </c>
      <c r="G21" s="11">
        <f t="shared" si="0"/>
        <v>1</v>
      </c>
      <c r="H21" s="11">
        <f t="shared" si="3"/>
        <v>0</v>
      </c>
      <c r="I21" s="12">
        <f t="shared" si="4"/>
        <v>0</v>
      </c>
      <c r="J21" s="7">
        <f>MIN('Input Data'!$D$12*LOOKUP($A21,'Input Data'!$B$58:$B$62,'Input Data'!$E$58:$E$62)/3600*$C$1,IF($A21&lt;'Input Data'!$D$17,infinity,'Input Data'!$D$11*'Input Data'!$D$13+LOOKUP($A21-'Input Data'!$D$17+$C$1,$A$5:$A$505,$L$5:$L$505)-K21))</f>
        <v>5.5555555555555554</v>
      </c>
      <c r="K21" s="11">
        <f t="shared" si="12"/>
        <v>0</v>
      </c>
      <c r="L21" s="11">
        <f>IF($A21&lt;'Input Data'!$D$16,0,LOOKUP($A21-'Input Data'!$D$16,$A$5:$A$505,$K$5:$K$505))</f>
        <v>0</v>
      </c>
      <c r="M21" s="7">
        <f>MIN('Input Data'!$E$12*LOOKUP($A21,'Input Data'!$B$58:$B$62,'Input Data'!$F$58:$F$62)/3600*$C$1,IF($A21&lt;'Input Data'!$E$17,infinity,'Input Data'!$E$11*'Input Data'!$E$13+LOOKUP($A21-'Input Data'!$E$17+$C$1,$A$5:$A$505,$O$5:$O$505))-N21)</f>
        <v>22.222222222222221</v>
      </c>
      <c r="N21" s="11">
        <f t="shared" si="5"/>
        <v>0</v>
      </c>
      <c r="O21" s="11">
        <f t="shared" si="13"/>
        <v>0</v>
      </c>
      <c r="P21" s="9">
        <f>MIN('Input Data'!$E$12*LOOKUP($A21,'Input Data'!$B$58:$B$62,'Input Data'!$F$58:$F$62)/3600*$C$1,IF($A21&lt;'Input Data'!$E$16,0,LOOKUP($A21-'Input Data'!$E$16+$C$1,$A$5:$A$505,N$5:N$505)-O21))</f>
        <v>0</v>
      </c>
      <c r="Q21" s="10">
        <f>LOOKUP($A21,'Input Data'!$C$33:$C$37,'Input Data'!$F$33:$F$37)</f>
        <v>0.02</v>
      </c>
      <c r="R21" s="34">
        <f t="shared" si="1"/>
        <v>1</v>
      </c>
      <c r="S21" s="8">
        <f t="shared" si="14"/>
        <v>0</v>
      </c>
      <c r="T21" s="11">
        <f t="shared" si="15"/>
        <v>0</v>
      </c>
      <c r="U21" s="7">
        <f>MIN('Input Data'!$F$12*LOOKUP($A21,'Input Data'!$B$58:$B$62,'Input Data'!$G$58:$G$62)/3600*$C$1,IF($A21&lt;'Input Data'!$F$17,infinity,'Input Data'!$F$11*'Input Data'!$F$13+LOOKUP($A21-'Input Data'!$F$17+$C$1,$A$5:$A$505,$W$5:$W$505)-V21))</f>
        <v>5.5555555555555554</v>
      </c>
      <c r="V21" s="11">
        <f t="shared" si="16"/>
        <v>0</v>
      </c>
      <c r="W21" s="11">
        <f>IF($A21&lt;'Input Data'!$F$16,0,LOOKUP($A21-'Input Data'!$F$16,$A$5:$A$505,$V$5:$V$505))</f>
        <v>0</v>
      </c>
      <c r="X21" s="7">
        <f>MIN('Input Data'!$G$12*LOOKUP($A21,'Input Data'!$B$58:$B$62,'Input Data'!$H$58:$H$62)/3600*$C$1,IF($A21&lt;'Input Data'!$G$17,infinity,'Input Data'!$G$11*'Input Data'!$G$13+LOOKUP($A21-'Input Data'!$G$17+$C$1,$A$5:$A$505,$Z$5:$Z$505)-Y21))</f>
        <v>22.222222222222221</v>
      </c>
      <c r="Y21" s="11">
        <f t="shared" si="17"/>
        <v>0</v>
      </c>
      <c r="Z21" s="11">
        <f t="shared" si="18"/>
        <v>0</v>
      </c>
      <c r="AA21" s="9">
        <f>MIN('Input Data'!$G$12*LOOKUP($A21,'Input Data'!$B$58:$B$62,'Input Data'!$H$58:$H$62)/3600*$C$1,IF($A21&lt;'Input Data'!$G$16,0,LOOKUP($A21-'Input Data'!$G$16+$C$1,$A$5:$A$505,Y$5:Y$505)-Z21))</f>
        <v>0</v>
      </c>
      <c r="AB21" s="10">
        <f>LOOKUP($A21,'Input Data'!$C$33:$C$37,'Input Data'!$G$33:$G$37)</f>
        <v>0</v>
      </c>
      <c r="AC21" s="11">
        <f t="shared" si="2"/>
        <v>1</v>
      </c>
      <c r="AD21" s="11">
        <f t="shared" si="19"/>
        <v>0</v>
      </c>
      <c r="AE21" s="12">
        <f t="shared" si="20"/>
        <v>0</v>
      </c>
      <c r="AF21" s="7">
        <f>MIN('Input Data'!$H$12*LOOKUP($A21,'Input Data'!$B$58:$B$62,'Input Data'!$I$58:$I$62)/3600*$C$1,IF($A21&lt;'Input Data'!$H$17,infinity,'Input Data'!$H$11*'Input Data'!$H$13+LOOKUP($A21-'Input Data'!$H$17+$C$1,$A$5:$A$505,AH$5:AH$505)-AG21))</f>
        <v>5.5555555555555554</v>
      </c>
      <c r="AG21" s="11">
        <f t="shared" si="21"/>
        <v>0</v>
      </c>
      <c r="AH21" s="11">
        <f>IF($A21&lt;'Input Data'!$H$16,0,LOOKUP($A21-'Input Data'!$H$16,$A$5:$A$505,AG$5:AG$505))</f>
        <v>0</v>
      </c>
      <c r="AI21" s="7">
        <f>MIN('Input Data'!$I$12*LOOKUP($A21,'Input Data'!$B$58:$B$62,'Input Data'!$J$58:$J$62)/3600*$C$1,IF($A21&lt;'Input Data'!$I$17,infinity,'Input Data'!$I$11*'Input Data'!$I$13+LOOKUP($A21-'Input Data'!$I$17+$C$1,$A$5:$A$505,AK$5:AK$505))-AJ21)</f>
        <v>15</v>
      </c>
      <c r="AJ21" s="11">
        <f t="shared" si="22"/>
        <v>0</v>
      </c>
      <c r="AK21" s="34">
        <f>IF($A21&lt;'Input Data'!$I$16,0,LOOKUP($A21-'Input Data'!$I$16,$A$5:$A$505,AJ$5:AJ$505))</f>
        <v>0</v>
      </c>
      <c r="AL21" s="17">
        <f>MIN('Input Data'!$I$12*LOOKUP($A21,'Input Data'!$B$58:$B$62,'Input Data'!$J$58:$J$62)/3600*$C$1,IF($A21&lt;'Input Data'!$I$16,0,LOOKUP($A21-'Input Data'!$I$16+$C$1,$A$5:$A$505,AJ$5:AJ$505)-AK21))</f>
        <v>0</v>
      </c>
    </row>
    <row r="22" spans="1:38" ht="15" x14ac:dyDescent="0.25">
      <c r="A22" s="9">
        <f t="shared" si="10"/>
        <v>170</v>
      </c>
      <c r="B22" s="10">
        <f>MIN('Input Data'!$C$12*LOOKUP($A22,'Input Data'!$B$58:$B$62,'Input Data'!$D$58:$D$62)/3600*$C$1,IF($A22&lt;'Input Data'!$C$17,infinity,'Input Data'!$C$11*'Input Data'!$C$13+LOOKUP($A22-'Input Data'!$C$17+$C$1,$A$5:$A$505,$D$5:$D$505))-C22)</f>
        <v>22.222222222222221</v>
      </c>
      <c r="C22" s="11">
        <f>C21+LOOKUP($A21,'Input Data'!$D$23:$D$27,'Input Data'!$F$23:$F$27)*$C$1/3600</f>
        <v>295.04444444444442</v>
      </c>
      <c r="D22" s="11">
        <f t="shared" si="11"/>
        <v>0</v>
      </c>
      <c r="E22" s="9">
        <f>MIN('Input Data'!$C$12*LOOKUP($A22,'Input Data'!$B$58:$B$62,'Input Data'!$D$58:$D$62)/3600*$C$1,IF($A22&lt;'Input Data'!$C$16,0,LOOKUP($A22-'Input Data'!$C$16+$C$1,$A$5:$A$505,C$5:C$505)-D22))</f>
        <v>0</v>
      </c>
      <c r="F22" s="10">
        <f>LOOKUP($A22,'Input Data'!$C$33:$C$37,'Input Data'!$E$33:$E$37)</f>
        <v>0</v>
      </c>
      <c r="G22" s="11">
        <f t="shared" si="0"/>
        <v>1</v>
      </c>
      <c r="H22" s="11">
        <f t="shared" si="3"/>
        <v>0</v>
      </c>
      <c r="I22" s="12">
        <f t="shared" si="4"/>
        <v>0</v>
      </c>
      <c r="J22" s="7">
        <f>MIN('Input Data'!$D$12*LOOKUP($A22,'Input Data'!$B$58:$B$62,'Input Data'!$E$58:$E$62)/3600*$C$1,IF($A22&lt;'Input Data'!$D$17,infinity,'Input Data'!$D$11*'Input Data'!$D$13+LOOKUP($A22-'Input Data'!$D$17+$C$1,$A$5:$A$505,$L$5:$L$505)-K22))</f>
        <v>5.5555555555555554</v>
      </c>
      <c r="K22" s="11">
        <f t="shared" si="12"/>
        <v>0</v>
      </c>
      <c r="L22" s="11">
        <f>IF($A22&lt;'Input Data'!$D$16,0,LOOKUP($A22-'Input Data'!$D$16,$A$5:$A$505,$K$5:$K$505))</f>
        <v>0</v>
      </c>
      <c r="M22" s="7">
        <f>MIN('Input Data'!$E$12*LOOKUP($A22,'Input Data'!$B$58:$B$62,'Input Data'!$F$58:$F$62)/3600*$C$1,IF($A22&lt;'Input Data'!$E$17,infinity,'Input Data'!$E$11*'Input Data'!$E$13+LOOKUP($A22-'Input Data'!$E$17+$C$1,$A$5:$A$505,$O$5:$O$505))-N22)</f>
        <v>22.222222222222221</v>
      </c>
      <c r="N22" s="11">
        <f t="shared" si="5"/>
        <v>0</v>
      </c>
      <c r="O22" s="11">
        <f t="shared" si="13"/>
        <v>0</v>
      </c>
      <c r="P22" s="9">
        <f>MIN('Input Data'!$E$12*LOOKUP($A22,'Input Data'!$B$58:$B$62,'Input Data'!$F$58:$F$62)/3600*$C$1,IF($A22&lt;'Input Data'!$E$16,0,LOOKUP($A22-'Input Data'!$E$16+$C$1,$A$5:$A$505,N$5:N$505)-O22))</f>
        <v>0</v>
      </c>
      <c r="Q22" s="10">
        <f>LOOKUP($A22,'Input Data'!$C$33:$C$37,'Input Data'!$F$33:$F$37)</f>
        <v>0.02</v>
      </c>
      <c r="R22" s="34">
        <f t="shared" si="1"/>
        <v>1</v>
      </c>
      <c r="S22" s="8">
        <f t="shared" si="14"/>
        <v>0</v>
      </c>
      <c r="T22" s="11">
        <f t="shared" si="15"/>
        <v>0</v>
      </c>
      <c r="U22" s="7">
        <f>MIN('Input Data'!$F$12*LOOKUP($A22,'Input Data'!$B$58:$B$62,'Input Data'!$G$58:$G$62)/3600*$C$1,IF($A22&lt;'Input Data'!$F$17,infinity,'Input Data'!$F$11*'Input Data'!$F$13+LOOKUP($A22-'Input Data'!$F$17+$C$1,$A$5:$A$505,$W$5:$W$505)-V22))</f>
        <v>5.5555555555555554</v>
      </c>
      <c r="V22" s="11">
        <f t="shared" si="16"/>
        <v>0</v>
      </c>
      <c r="W22" s="11">
        <f>IF($A22&lt;'Input Data'!$F$16,0,LOOKUP($A22-'Input Data'!$F$16,$A$5:$A$505,$V$5:$V$505))</f>
        <v>0</v>
      </c>
      <c r="X22" s="7">
        <f>MIN('Input Data'!$G$12*LOOKUP($A22,'Input Data'!$B$58:$B$62,'Input Data'!$H$58:$H$62)/3600*$C$1,IF($A22&lt;'Input Data'!$G$17,infinity,'Input Data'!$G$11*'Input Data'!$G$13+LOOKUP($A22-'Input Data'!$G$17+$C$1,$A$5:$A$505,$Z$5:$Z$505)-Y22))</f>
        <v>22.222222222222221</v>
      </c>
      <c r="Y22" s="11">
        <f t="shared" si="17"/>
        <v>0</v>
      </c>
      <c r="Z22" s="11">
        <f t="shared" si="18"/>
        <v>0</v>
      </c>
      <c r="AA22" s="9">
        <f>MIN('Input Data'!$G$12*LOOKUP($A22,'Input Data'!$B$58:$B$62,'Input Data'!$H$58:$H$62)/3600*$C$1,IF($A22&lt;'Input Data'!$G$16,0,LOOKUP($A22-'Input Data'!$G$16+$C$1,$A$5:$A$505,Y$5:Y$505)-Z22))</f>
        <v>0</v>
      </c>
      <c r="AB22" s="10">
        <f>LOOKUP($A22,'Input Data'!$C$33:$C$37,'Input Data'!$G$33:$G$37)</f>
        <v>0</v>
      </c>
      <c r="AC22" s="11">
        <f t="shared" si="2"/>
        <v>1</v>
      </c>
      <c r="AD22" s="11">
        <f t="shared" si="19"/>
        <v>0</v>
      </c>
      <c r="AE22" s="12">
        <f t="shared" si="20"/>
        <v>0</v>
      </c>
      <c r="AF22" s="7">
        <f>MIN('Input Data'!$H$12*LOOKUP($A22,'Input Data'!$B$58:$B$62,'Input Data'!$I$58:$I$62)/3600*$C$1,IF($A22&lt;'Input Data'!$H$17,infinity,'Input Data'!$H$11*'Input Data'!$H$13+LOOKUP($A22-'Input Data'!$H$17+$C$1,$A$5:$A$505,AH$5:AH$505)-AG22))</f>
        <v>5.5555555555555554</v>
      </c>
      <c r="AG22" s="11">
        <f t="shared" si="21"/>
        <v>0</v>
      </c>
      <c r="AH22" s="11">
        <f>IF($A22&lt;'Input Data'!$H$16,0,LOOKUP($A22-'Input Data'!$H$16,$A$5:$A$505,AG$5:AG$505))</f>
        <v>0</v>
      </c>
      <c r="AI22" s="7">
        <f>MIN('Input Data'!$I$12*LOOKUP($A22,'Input Data'!$B$58:$B$62,'Input Data'!$J$58:$J$62)/3600*$C$1,IF($A22&lt;'Input Data'!$I$17,infinity,'Input Data'!$I$11*'Input Data'!$I$13+LOOKUP($A22-'Input Data'!$I$17+$C$1,$A$5:$A$505,AK$5:AK$505))-AJ22)</f>
        <v>15</v>
      </c>
      <c r="AJ22" s="11">
        <f t="shared" si="22"/>
        <v>0</v>
      </c>
      <c r="AK22" s="34">
        <f>IF($A22&lt;'Input Data'!$I$16,0,LOOKUP($A22-'Input Data'!$I$16,$A$5:$A$505,AJ$5:AJ$505))</f>
        <v>0</v>
      </c>
      <c r="AL22" s="17">
        <f>MIN('Input Data'!$I$12*LOOKUP($A22,'Input Data'!$B$58:$B$62,'Input Data'!$J$58:$J$62)/3600*$C$1,IF($A22&lt;'Input Data'!$I$16,0,LOOKUP($A22-'Input Data'!$I$16+$C$1,$A$5:$A$505,AJ$5:AJ$505)-AK22))</f>
        <v>0</v>
      </c>
    </row>
    <row r="23" spans="1:38" ht="15" x14ac:dyDescent="0.25">
      <c r="A23" s="9">
        <f t="shared" si="10"/>
        <v>180</v>
      </c>
      <c r="B23" s="10">
        <f>MIN('Input Data'!$C$12*LOOKUP($A23,'Input Data'!$B$58:$B$62,'Input Data'!$D$58:$D$62)/3600*$C$1,IF($A23&lt;'Input Data'!$C$17,infinity,'Input Data'!$C$11*'Input Data'!$C$13+LOOKUP($A23-'Input Data'!$C$17+$C$1,$A$5:$A$505,$D$5:$D$505))-C23)</f>
        <v>22.222222222222221</v>
      </c>
      <c r="C23" s="11">
        <f>C22+LOOKUP($A22,'Input Data'!$D$23:$D$27,'Input Data'!$F$23:$F$27)*$C$1/3600</f>
        <v>312.39999999999998</v>
      </c>
      <c r="D23" s="11">
        <f t="shared" si="11"/>
        <v>0</v>
      </c>
      <c r="E23" s="9">
        <f>MIN('Input Data'!$C$12*LOOKUP($A23,'Input Data'!$B$58:$B$62,'Input Data'!$D$58:$D$62)/3600*$C$1,IF($A23&lt;'Input Data'!$C$16,0,LOOKUP($A23-'Input Data'!$C$16+$C$1,$A$5:$A$505,C$5:C$505)-D23))</f>
        <v>17.355555555555554</v>
      </c>
      <c r="F23" s="10">
        <f>LOOKUP($A23,'Input Data'!$C$33:$C$37,'Input Data'!$E$33:$E$37)</f>
        <v>0</v>
      </c>
      <c r="G23" s="11">
        <f t="shared" si="0"/>
        <v>1</v>
      </c>
      <c r="H23" s="11">
        <f t="shared" si="3"/>
        <v>0</v>
      </c>
      <c r="I23" s="12">
        <f t="shared" si="4"/>
        <v>17.355555555555554</v>
      </c>
      <c r="J23" s="7">
        <f>MIN('Input Data'!$D$12*LOOKUP($A23,'Input Data'!$B$58:$B$62,'Input Data'!$E$58:$E$62)/3600*$C$1,IF($A23&lt;'Input Data'!$D$17,infinity,'Input Data'!$D$11*'Input Data'!$D$13+LOOKUP($A23-'Input Data'!$D$17+$C$1,$A$5:$A$505,$L$5:$L$505)-K23))</f>
        <v>5.5555555555555554</v>
      </c>
      <c r="K23" s="11">
        <f t="shared" si="12"/>
        <v>0</v>
      </c>
      <c r="L23" s="11">
        <f>IF($A23&lt;'Input Data'!$D$16,0,LOOKUP($A23-'Input Data'!$D$16,$A$5:$A$505,$K$5:$K$505))</f>
        <v>0</v>
      </c>
      <c r="M23" s="7">
        <f>MIN('Input Data'!$E$12*LOOKUP($A23,'Input Data'!$B$58:$B$62,'Input Data'!$F$58:$F$62)/3600*$C$1,IF($A23&lt;'Input Data'!$E$17,infinity,'Input Data'!$E$11*'Input Data'!$E$13+LOOKUP($A23-'Input Data'!$E$17+$C$1,$A$5:$A$505,$O$5:$O$505))-N23)</f>
        <v>22.222222222222221</v>
      </c>
      <c r="N23" s="11">
        <f t="shared" si="5"/>
        <v>0</v>
      </c>
      <c r="O23" s="11">
        <f t="shared" si="13"/>
        <v>0</v>
      </c>
      <c r="P23" s="9">
        <f>MIN('Input Data'!$E$12*LOOKUP($A23,'Input Data'!$B$58:$B$62,'Input Data'!$F$58:$F$62)/3600*$C$1,IF($A23&lt;'Input Data'!$E$16,0,LOOKUP($A23-'Input Data'!$E$16+$C$1,$A$5:$A$505,N$5:N$505)-O23))</f>
        <v>0</v>
      </c>
      <c r="Q23" s="10">
        <f>LOOKUP($A23,'Input Data'!$C$33:$C$37,'Input Data'!$F$33:$F$37)</f>
        <v>0.02</v>
      </c>
      <c r="R23" s="34">
        <f t="shared" si="1"/>
        <v>1</v>
      </c>
      <c r="S23" s="8">
        <f t="shared" si="14"/>
        <v>0</v>
      </c>
      <c r="T23" s="11">
        <f t="shared" si="15"/>
        <v>0</v>
      </c>
      <c r="U23" s="7">
        <f>MIN('Input Data'!$F$12*LOOKUP($A23,'Input Data'!$B$58:$B$62,'Input Data'!$G$58:$G$62)/3600*$C$1,IF($A23&lt;'Input Data'!$F$17,infinity,'Input Data'!$F$11*'Input Data'!$F$13+LOOKUP($A23-'Input Data'!$F$17+$C$1,$A$5:$A$505,$W$5:$W$505)-V23))</f>
        <v>5.5555555555555554</v>
      </c>
      <c r="V23" s="11">
        <f t="shared" si="16"/>
        <v>0</v>
      </c>
      <c r="W23" s="11">
        <f>IF($A23&lt;'Input Data'!$F$16,0,LOOKUP($A23-'Input Data'!$F$16,$A$5:$A$505,$V$5:$V$505))</f>
        <v>0</v>
      </c>
      <c r="X23" s="7">
        <f>MIN('Input Data'!$G$12*LOOKUP($A23,'Input Data'!$B$58:$B$62,'Input Data'!$H$58:$H$62)/3600*$C$1,IF($A23&lt;'Input Data'!$G$17,infinity,'Input Data'!$G$11*'Input Data'!$G$13+LOOKUP($A23-'Input Data'!$G$17+$C$1,$A$5:$A$505,$Z$5:$Z$505)-Y23))</f>
        <v>22.222222222222221</v>
      </c>
      <c r="Y23" s="11">
        <f t="shared" si="17"/>
        <v>0</v>
      </c>
      <c r="Z23" s="11">
        <f t="shared" si="18"/>
        <v>0</v>
      </c>
      <c r="AA23" s="9">
        <f>MIN('Input Data'!$G$12*LOOKUP($A23,'Input Data'!$B$58:$B$62,'Input Data'!$H$58:$H$62)/3600*$C$1,IF($A23&lt;'Input Data'!$G$16,0,LOOKUP($A23-'Input Data'!$G$16+$C$1,$A$5:$A$505,Y$5:Y$505)-Z23))</f>
        <v>0</v>
      </c>
      <c r="AB23" s="10">
        <f>LOOKUP($A23,'Input Data'!$C$33:$C$37,'Input Data'!$G$33:$G$37)</f>
        <v>0</v>
      </c>
      <c r="AC23" s="11">
        <f t="shared" si="2"/>
        <v>1</v>
      </c>
      <c r="AD23" s="11">
        <f t="shared" si="19"/>
        <v>0</v>
      </c>
      <c r="AE23" s="12">
        <f t="shared" si="20"/>
        <v>0</v>
      </c>
      <c r="AF23" s="7">
        <f>MIN('Input Data'!$H$12*LOOKUP($A23,'Input Data'!$B$58:$B$62,'Input Data'!$I$58:$I$62)/3600*$C$1,IF($A23&lt;'Input Data'!$H$17,infinity,'Input Data'!$H$11*'Input Data'!$H$13+LOOKUP($A23-'Input Data'!$H$17+$C$1,$A$5:$A$505,AH$5:AH$505)-AG23))</f>
        <v>5.5555555555555554</v>
      </c>
      <c r="AG23" s="11">
        <f t="shared" si="21"/>
        <v>0</v>
      </c>
      <c r="AH23" s="11">
        <f>IF($A23&lt;'Input Data'!$H$16,0,LOOKUP($A23-'Input Data'!$H$16,$A$5:$A$505,AG$5:AG$505))</f>
        <v>0</v>
      </c>
      <c r="AI23" s="7">
        <f>MIN('Input Data'!$I$12*LOOKUP($A23,'Input Data'!$B$58:$B$62,'Input Data'!$J$58:$J$62)/3600*$C$1,IF($A23&lt;'Input Data'!$I$17,infinity,'Input Data'!$I$11*'Input Data'!$I$13+LOOKUP($A23-'Input Data'!$I$17+$C$1,$A$5:$A$505,AK$5:AK$505))-AJ23)</f>
        <v>15</v>
      </c>
      <c r="AJ23" s="11">
        <f t="shared" si="22"/>
        <v>0</v>
      </c>
      <c r="AK23" s="34">
        <f>IF($A23&lt;'Input Data'!$I$16,0,LOOKUP($A23-'Input Data'!$I$16,$A$5:$A$505,AJ$5:AJ$505))</f>
        <v>0</v>
      </c>
      <c r="AL23" s="17">
        <f>MIN('Input Data'!$I$12*LOOKUP($A23,'Input Data'!$B$58:$B$62,'Input Data'!$J$58:$J$62)/3600*$C$1,IF($A23&lt;'Input Data'!$I$16,0,LOOKUP($A23-'Input Data'!$I$16+$C$1,$A$5:$A$505,AJ$5:AJ$505)-AK23))</f>
        <v>0</v>
      </c>
    </row>
    <row r="24" spans="1:38" ht="15" x14ac:dyDescent="0.25">
      <c r="A24" s="9">
        <f t="shared" si="10"/>
        <v>190</v>
      </c>
      <c r="B24" s="10">
        <f>MIN('Input Data'!$C$12*LOOKUP($A24,'Input Data'!$B$58:$B$62,'Input Data'!$D$58:$D$62)/3600*$C$1,IF($A24&lt;'Input Data'!$C$17,infinity,'Input Data'!$C$11*'Input Data'!$C$13+LOOKUP($A24-'Input Data'!$C$17+$C$1,$A$5:$A$505,$D$5:$D$505))-C24)</f>
        <v>22.222222222222221</v>
      </c>
      <c r="C24" s="11">
        <f>C23+LOOKUP($A23,'Input Data'!$D$23:$D$27,'Input Data'!$F$23:$F$27)*$C$1/3600</f>
        <v>329.75555555555553</v>
      </c>
      <c r="D24" s="11">
        <f t="shared" si="11"/>
        <v>17.355555555555554</v>
      </c>
      <c r="E24" s="9">
        <f>MIN('Input Data'!$C$12*LOOKUP($A24,'Input Data'!$B$58:$B$62,'Input Data'!$D$58:$D$62)/3600*$C$1,IF($A24&lt;'Input Data'!$C$16,0,LOOKUP($A24-'Input Data'!$C$16+$C$1,$A$5:$A$505,C$5:C$505)-D24))</f>
        <v>17.355555555555554</v>
      </c>
      <c r="F24" s="10">
        <f>LOOKUP($A24,'Input Data'!$C$33:$C$37,'Input Data'!$E$33:$E$37)</f>
        <v>0</v>
      </c>
      <c r="G24" s="11">
        <f t="shared" si="0"/>
        <v>1</v>
      </c>
      <c r="H24" s="11">
        <f t="shared" si="3"/>
        <v>0</v>
      </c>
      <c r="I24" s="12">
        <f t="shared" si="4"/>
        <v>17.355555555555554</v>
      </c>
      <c r="J24" s="7">
        <f>MIN('Input Data'!$D$12*LOOKUP($A24,'Input Data'!$B$58:$B$62,'Input Data'!$E$58:$E$62)/3600*$C$1,IF($A24&lt;'Input Data'!$D$17,infinity,'Input Data'!$D$11*'Input Data'!$D$13+LOOKUP($A24-'Input Data'!$D$17+$C$1,$A$5:$A$505,$L$5:$L$505)-K24))</f>
        <v>5.5555555555555554</v>
      </c>
      <c r="K24" s="11">
        <f t="shared" si="12"/>
        <v>0</v>
      </c>
      <c r="L24" s="11">
        <f>IF($A24&lt;'Input Data'!$D$16,0,LOOKUP($A24-'Input Data'!$D$16,$A$5:$A$505,$K$5:$K$505))</f>
        <v>0</v>
      </c>
      <c r="M24" s="7">
        <f>MIN('Input Data'!$E$12*LOOKUP($A24,'Input Data'!$B$58:$B$62,'Input Data'!$F$58:$F$62)/3600*$C$1,IF($A24&lt;'Input Data'!$E$17,infinity,'Input Data'!$E$11*'Input Data'!$E$13+LOOKUP($A24-'Input Data'!$E$17+$C$1,$A$5:$A$505,$O$5:$O$505))-N24)</f>
        <v>22.222222222222221</v>
      </c>
      <c r="N24" s="11">
        <f t="shared" si="5"/>
        <v>17.355555555555554</v>
      </c>
      <c r="O24" s="11">
        <f t="shared" si="13"/>
        <v>0</v>
      </c>
      <c r="P24" s="9">
        <f>MIN('Input Data'!$E$12*LOOKUP($A24,'Input Data'!$B$58:$B$62,'Input Data'!$F$58:$F$62)/3600*$C$1,IF($A24&lt;'Input Data'!$E$16,0,LOOKUP($A24-'Input Data'!$E$16+$C$1,$A$5:$A$505,N$5:N$505)-O24))</f>
        <v>0</v>
      </c>
      <c r="Q24" s="10">
        <f>LOOKUP($A24,'Input Data'!$C$33:$C$37,'Input Data'!$F$33:$F$37)</f>
        <v>0.02</v>
      </c>
      <c r="R24" s="34">
        <f t="shared" si="1"/>
        <v>1</v>
      </c>
      <c r="S24" s="8">
        <f t="shared" si="14"/>
        <v>0</v>
      </c>
      <c r="T24" s="11">
        <f t="shared" si="15"/>
        <v>0</v>
      </c>
      <c r="U24" s="7">
        <f>MIN('Input Data'!$F$12*LOOKUP($A24,'Input Data'!$B$58:$B$62,'Input Data'!$G$58:$G$62)/3600*$C$1,IF($A24&lt;'Input Data'!$F$17,infinity,'Input Data'!$F$11*'Input Data'!$F$13+LOOKUP($A24-'Input Data'!$F$17+$C$1,$A$5:$A$505,$W$5:$W$505)-V24))</f>
        <v>5.5555555555555554</v>
      </c>
      <c r="V24" s="11">
        <f t="shared" si="16"/>
        <v>0</v>
      </c>
      <c r="W24" s="11">
        <f>IF($A24&lt;'Input Data'!$F$16,0,LOOKUP($A24-'Input Data'!$F$16,$A$5:$A$505,$V$5:$V$505))</f>
        <v>0</v>
      </c>
      <c r="X24" s="7">
        <f>MIN('Input Data'!$G$12*LOOKUP($A24,'Input Data'!$B$58:$B$62,'Input Data'!$H$58:$H$62)/3600*$C$1,IF($A24&lt;'Input Data'!$G$17,infinity,'Input Data'!$G$11*'Input Data'!$G$13+LOOKUP($A24-'Input Data'!$G$17+$C$1,$A$5:$A$505,$Z$5:$Z$505)-Y24))</f>
        <v>22.222222222222221</v>
      </c>
      <c r="Y24" s="11">
        <f t="shared" si="17"/>
        <v>0</v>
      </c>
      <c r="Z24" s="11">
        <f t="shared" si="18"/>
        <v>0</v>
      </c>
      <c r="AA24" s="9">
        <f>MIN('Input Data'!$G$12*LOOKUP($A24,'Input Data'!$B$58:$B$62,'Input Data'!$H$58:$H$62)/3600*$C$1,IF($A24&lt;'Input Data'!$G$16,0,LOOKUP($A24-'Input Data'!$G$16+$C$1,$A$5:$A$505,Y$5:Y$505)-Z24))</f>
        <v>0</v>
      </c>
      <c r="AB24" s="10">
        <f>LOOKUP($A24,'Input Data'!$C$33:$C$37,'Input Data'!$G$33:$G$37)</f>
        <v>0</v>
      </c>
      <c r="AC24" s="11">
        <f t="shared" si="2"/>
        <v>1</v>
      </c>
      <c r="AD24" s="11">
        <f t="shared" si="19"/>
        <v>0</v>
      </c>
      <c r="AE24" s="12">
        <f t="shared" si="20"/>
        <v>0</v>
      </c>
      <c r="AF24" s="7">
        <f>MIN('Input Data'!$H$12*LOOKUP($A24,'Input Data'!$B$58:$B$62,'Input Data'!$I$58:$I$62)/3600*$C$1,IF($A24&lt;'Input Data'!$H$17,infinity,'Input Data'!$H$11*'Input Data'!$H$13+LOOKUP($A24-'Input Data'!$H$17+$C$1,$A$5:$A$505,AH$5:AH$505)-AG24))</f>
        <v>5.5555555555555554</v>
      </c>
      <c r="AG24" s="11">
        <f t="shared" si="21"/>
        <v>0</v>
      </c>
      <c r="AH24" s="11">
        <f>IF($A24&lt;'Input Data'!$H$16,0,LOOKUP($A24-'Input Data'!$H$16,$A$5:$A$505,AG$5:AG$505))</f>
        <v>0</v>
      </c>
      <c r="AI24" s="7">
        <f>MIN('Input Data'!$I$12*LOOKUP($A24,'Input Data'!$B$58:$B$62,'Input Data'!$J$58:$J$62)/3600*$C$1,IF($A24&lt;'Input Data'!$I$17,infinity,'Input Data'!$I$11*'Input Data'!$I$13+LOOKUP($A24-'Input Data'!$I$17+$C$1,$A$5:$A$505,AK$5:AK$505))-AJ24)</f>
        <v>15</v>
      </c>
      <c r="AJ24" s="11">
        <f t="shared" si="22"/>
        <v>0</v>
      </c>
      <c r="AK24" s="34">
        <f>IF($A24&lt;'Input Data'!$I$16,0,LOOKUP($A24-'Input Data'!$I$16,$A$5:$A$505,AJ$5:AJ$505))</f>
        <v>0</v>
      </c>
      <c r="AL24" s="17">
        <f>MIN('Input Data'!$I$12*LOOKUP($A24,'Input Data'!$B$58:$B$62,'Input Data'!$J$58:$J$62)/3600*$C$1,IF($A24&lt;'Input Data'!$I$16,0,LOOKUP($A24-'Input Data'!$I$16+$C$1,$A$5:$A$505,AJ$5:AJ$505)-AK24))</f>
        <v>0</v>
      </c>
    </row>
    <row r="25" spans="1:38" ht="15" x14ac:dyDescent="0.25">
      <c r="A25" s="9">
        <f t="shared" si="10"/>
        <v>200</v>
      </c>
      <c r="B25" s="10">
        <f>MIN('Input Data'!$C$12*LOOKUP($A25,'Input Data'!$B$58:$B$62,'Input Data'!$D$58:$D$62)/3600*$C$1,IF($A25&lt;'Input Data'!$C$17,infinity,'Input Data'!$C$11*'Input Data'!$C$13+LOOKUP($A25-'Input Data'!$C$17+$C$1,$A$5:$A$505,$D$5:$D$505))-C25)</f>
        <v>22.222222222222221</v>
      </c>
      <c r="C25" s="11">
        <f>C24+LOOKUP($A24,'Input Data'!$D$23:$D$27,'Input Data'!$F$23:$F$27)*$C$1/3600</f>
        <v>347.11111111111109</v>
      </c>
      <c r="D25" s="11">
        <f t="shared" si="11"/>
        <v>34.711111111111109</v>
      </c>
      <c r="E25" s="9">
        <f>MIN('Input Data'!$C$12*LOOKUP($A25,'Input Data'!$B$58:$B$62,'Input Data'!$D$58:$D$62)/3600*$C$1,IF($A25&lt;'Input Data'!$C$16,0,LOOKUP($A25-'Input Data'!$C$16+$C$1,$A$5:$A$505,C$5:C$505)-D25))</f>
        <v>17.355555555555554</v>
      </c>
      <c r="F25" s="10">
        <f>LOOKUP($A25,'Input Data'!$C$33:$C$37,'Input Data'!$E$33:$E$37)</f>
        <v>0</v>
      </c>
      <c r="G25" s="11">
        <f t="shared" si="0"/>
        <v>1</v>
      </c>
      <c r="H25" s="11">
        <f t="shared" si="3"/>
        <v>0</v>
      </c>
      <c r="I25" s="12">
        <f t="shared" si="4"/>
        <v>17.355555555555554</v>
      </c>
      <c r="J25" s="7">
        <f>MIN('Input Data'!$D$12*LOOKUP($A25,'Input Data'!$B$58:$B$62,'Input Data'!$E$58:$E$62)/3600*$C$1,IF($A25&lt;'Input Data'!$D$17,infinity,'Input Data'!$D$11*'Input Data'!$D$13+LOOKUP($A25-'Input Data'!$D$17+$C$1,$A$5:$A$505,$L$5:$L$505)-K25))</f>
        <v>5.5555555555555554</v>
      </c>
      <c r="K25" s="11">
        <f t="shared" si="12"/>
        <v>0</v>
      </c>
      <c r="L25" s="11">
        <f>IF($A25&lt;'Input Data'!$D$16,0,LOOKUP($A25-'Input Data'!$D$16,$A$5:$A$505,$K$5:$K$505))</f>
        <v>0</v>
      </c>
      <c r="M25" s="7">
        <f>MIN('Input Data'!$E$12*LOOKUP($A25,'Input Data'!$B$58:$B$62,'Input Data'!$F$58:$F$62)/3600*$C$1,IF($A25&lt;'Input Data'!$E$17,infinity,'Input Data'!$E$11*'Input Data'!$E$13+LOOKUP($A25-'Input Data'!$E$17+$C$1,$A$5:$A$505,$O$5:$O$505))-N25)</f>
        <v>22.222222222222221</v>
      </c>
      <c r="N25" s="11">
        <f t="shared" si="5"/>
        <v>34.711111111111109</v>
      </c>
      <c r="O25" s="11">
        <f t="shared" si="13"/>
        <v>0</v>
      </c>
      <c r="P25" s="9">
        <f>MIN('Input Data'!$E$12*LOOKUP($A25,'Input Data'!$B$58:$B$62,'Input Data'!$F$58:$F$62)/3600*$C$1,IF($A25&lt;'Input Data'!$E$16,0,LOOKUP($A25-'Input Data'!$E$16+$C$1,$A$5:$A$505,N$5:N$505)-O25))</f>
        <v>0</v>
      </c>
      <c r="Q25" s="10">
        <f>LOOKUP($A25,'Input Data'!$C$33:$C$37,'Input Data'!$F$33:$F$37)</f>
        <v>0.02</v>
      </c>
      <c r="R25" s="34">
        <f t="shared" si="1"/>
        <v>1</v>
      </c>
      <c r="S25" s="8">
        <f t="shared" si="14"/>
        <v>0</v>
      </c>
      <c r="T25" s="11">
        <f t="shared" si="15"/>
        <v>0</v>
      </c>
      <c r="U25" s="7">
        <f>MIN('Input Data'!$F$12*LOOKUP($A25,'Input Data'!$B$58:$B$62,'Input Data'!$G$58:$G$62)/3600*$C$1,IF($A25&lt;'Input Data'!$F$17,infinity,'Input Data'!$F$11*'Input Data'!$F$13+LOOKUP($A25-'Input Data'!$F$17+$C$1,$A$5:$A$505,$W$5:$W$505)-V25))</f>
        <v>5.5555555555555554</v>
      </c>
      <c r="V25" s="11">
        <f t="shared" si="16"/>
        <v>0</v>
      </c>
      <c r="W25" s="11">
        <f>IF($A25&lt;'Input Data'!$F$16,0,LOOKUP($A25-'Input Data'!$F$16,$A$5:$A$505,$V$5:$V$505))</f>
        <v>0</v>
      </c>
      <c r="X25" s="7">
        <f>MIN('Input Data'!$G$12*LOOKUP($A25,'Input Data'!$B$58:$B$62,'Input Data'!$H$58:$H$62)/3600*$C$1,IF($A25&lt;'Input Data'!$G$17,infinity,'Input Data'!$G$11*'Input Data'!$G$13+LOOKUP($A25-'Input Data'!$G$17+$C$1,$A$5:$A$505,$Z$5:$Z$505)-Y25))</f>
        <v>22.222222222222221</v>
      </c>
      <c r="Y25" s="11">
        <f t="shared" si="17"/>
        <v>0</v>
      </c>
      <c r="Z25" s="11">
        <f t="shared" si="18"/>
        <v>0</v>
      </c>
      <c r="AA25" s="9">
        <f>MIN('Input Data'!$G$12*LOOKUP($A25,'Input Data'!$B$58:$B$62,'Input Data'!$H$58:$H$62)/3600*$C$1,IF($A25&lt;'Input Data'!$G$16,0,LOOKUP($A25-'Input Data'!$G$16+$C$1,$A$5:$A$505,Y$5:Y$505)-Z25))</f>
        <v>0</v>
      </c>
      <c r="AB25" s="10">
        <f>LOOKUP($A25,'Input Data'!$C$33:$C$37,'Input Data'!$G$33:$G$37)</f>
        <v>0</v>
      </c>
      <c r="AC25" s="11">
        <f t="shared" si="2"/>
        <v>1</v>
      </c>
      <c r="AD25" s="11">
        <f t="shared" si="19"/>
        <v>0</v>
      </c>
      <c r="AE25" s="12">
        <f t="shared" si="20"/>
        <v>0</v>
      </c>
      <c r="AF25" s="7">
        <f>MIN('Input Data'!$H$12*LOOKUP($A25,'Input Data'!$B$58:$B$62,'Input Data'!$I$58:$I$62)/3600*$C$1,IF($A25&lt;'Input Data'!$H$17,infinity,'Input Data'!$H$11*'Input Data'!$H$13+LOOKUP($A25-'Input Data'!$H$17+$C$1,$A$5:$A$505,AH$5:AH$505)-AG25))</f>
        <v>5.5555555555555554</v>
      </c>
      <c r="AG25" s="11">
        <f t="shared" si="21"/>
        <v>0</v>
      </c>
      <c r="AH25" s="11">
        <f>IF($A25&lt;'Input Data'!$H$16,0,LOOKUP($A25-'Input Data'!$H$16,$A$5:$A$505,AG$5:AG$505))</f>
        <v>0</v>
      </c>
      <c r="AI25" s="7">
        <f>MIN('Input Data'!$I$12*LOOKUP($A25,'Input Data'!$B$58:$B$62,'Input Data'!$J$58:$J$62)/3600*$C$1,IF($A25&lt;'Input Data'!$I$17,infinity,'Input Data'!$I$11*'Input Data'!$I$13+LOOKUP($A25-'Input Data'!$I$17+$C$1,$A$5:$A$505,AK$5:AK$505))-AJ25)</f>
        <v>15</v>
      </c>
      <c r="AJ25" s="11">
        <f t="shared" si="22"/>
        <v>0</v>
      </c>
      <c r="AK25" s="34">
        <f>IF($A25&lt;'Input Data'!$I$16,0,LOOKUP($A25-'Input Data'!$I$16,$A$5:$A$505,AJ$5:AJ$505))</f>
        <v>0</v>
      </c>
      <c r="AL25" s="17">
        <f>MIN('Input Data'!$I$12*LOOKUP($A25,'Input Data'!$B$58:$B$62,'Input Data'!$J$58:$J$62)/3600*$C$1,IF($A25&lt;'Input Data'!$I$16,0,LOOKUP($A25-'Input Data'!$I$16+$C$1,$A$5:$A$505,AJ$5:AJ$505)-AK25))</f>
        <v>0</v>
      </c>
    </row>
    <row r="26" spans="1:38" ht="15" x14ac:dyDescent="0.25">
      <c r="A26" s="9">
        <f t="shared" si="10"/>
        <v>210</v>
      </c>
      <c r="B26" s="10">
        <f>MIN('Input Data'!$C$12*LOOKUP($A26,'Input Data'!$B$58:$B$62,'Input Data'!$D$58:$D$62)/3600*$C$1,IF($A26&lt;'Input Data'!$C$17,infinity,'Input Data'!$C$11*'Input Data'!$C$13+LOOKUP($A26-'Input Data'!$C$17+$C$1,$A$5:$A$505,$D$5:$D$505))-C26)</f>
        <v>22.222222222222221</v>
      </c>
      <c r="C26" s="11">
        <f>C25+LOOKUP($A25,'Input Data'!$D$23:$D$27,'Input Data'!$F$23:$F$27)*$C$1/3600</f>
        <v>364.46666666666664</v>
      </c>
      <c r="D26" s="11">
        <f t="shared" si="11"/>
        <v>52.066666666666663</v>
      </c>
      <c r="E26" s="9">
        <f>MIN('Input Data'!$C$12*LOOKUP($A26,'Input Data'!$B$58:$B$62,'Input Data'!$D$58:$D$62)/3600*$C$1,IF($A26&lt;'Input Data'!$C$16,0,LOOKUP($A26-'Input Data'!$C$16+$C$1,$A$5:$A$505,C$5:C$505)-D26))</f>
        <v>17.355555555555554</v>
      </c>
      <c r="F26" s="10">
        <f>LOOKUP($A26,'Input Data'!$C$33:$C$37,'Input Data'!$E$33:$E$37)</f>
        <v>0</v>
      </c>
      <c r="G26" s="11">
        <f t="shared" si="0"/>
        <v>1</v>
      </c>
      <c r="H26" s="11">
        <f t="shared" si="3"/>
        <v>0</v>
      </c>
      <c r="I26" s="12">
        <f t="shared" si="4"/>
        <v>17.355555555555554</v>
      </c>
      <c r="J26" s="7">
        <f>MIN('Input Data'!$D$12*LOOKUP($A26,'Input Data'!$B$58:$B$62,'Input Data'!$E$58:$E$62)/3600*$C$1,IF($A26&lt;'Input Data'!$D$17,infinity,'Input Data'!$D$11*'Input Data'!$D$13+LOOKUP($A26-'Input Data'!$D$17+$C$1,$A$5:$A$505,$L$5:$L$505)-K26))</f>
        <v>5.5555555555555554</v>
      </c>
      <c r="K26" s="11">
        <f t="shared" si="12"/>
        <v>0</v>
      </c>
      <c r="L26" s="11">
        <f>IF($A26&lt;'Input Data'!$D$16,0,LOOKUP($A26-'Input Data'!$D$16,$A$5:$A$505,$K$5:$K$505))</f>
        <v>0</v>
      </c>
      <c r="M26" s="7">
        <f>MIN('Input Data'!$E$12*LOOKUP($A26,'Input Data'!$B$58:$B$62,'Input Data'!$F$58:$F$62)/3600*$C$1,IF($A26&lt;'Input Data'!$E$17,infinity,'Input Data'!$E$11*'Input Data'!$E$13+LOOKUP($A26-'Input Data'!$E$17+$C$1,$A$5:$A$505,$O$5:$O$505))-N26)</f>
        <v>22.222222222222221</v>
      </c>
      <c r="N26" s="11">
        <f t="shared" si="5"/>
        <v>52.066666666666663</v>
      </c>
      <c r="O26" s="11">
        <f t="shared" si="13"/>
        <v>0</v>
      </c>
      <c r="P26" s="9">
        <f>MIN('Input Data'!$E$12*LOOKUP($A26,'Input Data'!$B$58:$B$62,'Input Data'!$F$58:$F$62)/3600*$C$1,IF($A26&lt;'Input Data'!$E$16,0,LOOKUP($A26-'Input Data'!$E$16+$C$1,$A$5:$A$505,N$5:N$505)-O26))</f>
        <v>0</v>
      </c>
      <c r="Q26" s="10">
        <f>LOOKUP($A26,'Input Data'!$C$33:$C$37,'Input Data'!$F$33:$F$37)</f>
        <v>0.02</v>
      </c>
      <c r="R26" s="34">
        <f t="shared" si="1"/>
        <v>1</v>
      </c>
      <c r="S26" s="8">
        <f t="shared" si="14"/>
        <v>0</v>
      </c>
      <c r="T26" s="11">
        <f t="shared" si="15"/>
        <v>0</v>
      </c>
      <c r="U26" s="7">
        <f>MIN('Input Data'!$F$12*LOOKUP($A26,'Input Data'!$B$58:$B$62,'Input Data'!$G$58:$G$62)/3600*$C$1,IF($A26&lt;'Input Data'!$F$17,infinity,'Input Data'!$F$11*'Input Data'!$F$13+LOOKUP($A26-'Input Data'!$F$17+$C$1,$A$5:$A$505,$W$5:$W$505)-V26))</f>
        <v>5.5555555555555554</v>
      </c>
      <c r="V26" s="11">
        <f t="shared" si="16"/>
        <v>0</v>
      </c>
      <c r="W26" s="11">
        <f>IF($A26&lt;'Input Data'!$F$16,0,LOOKUP($A26-'Input Data'!$F$16,$A$5:$A$505,$V$5:$V$505))</f>
        <v>0</v>
      </c>
      <c r="X26" s="7">
        <f>MIN('Input Data'!$G$12*LOOKUP($A26,'Input Data'!$B$58:$B$62,'Input Data'!$H$58:$H$62)/3600*$C$1,IF($A26&lt;'Input Data'!$G$17,infinity,'Input Data'!$G$11*'Input Data'!$G$13+LOOKUP($A26-'Input Data'!$G$17+$C$1,$A$5:$A$505,$Z$5:$Z$505)-Y26))</f>
        <v>22.222222222222221</v>
      </c>
      <c r="Y26" s="11">
        <f t="shared" si="17"/>
        <v>0</v>
      </c>
      <c r="Z26" s="11">
        <f t="shared" si="18"/>
        <v>0</v>
      </c>
      <c r="AA26" s="9">
        <f>MIN('Input Data'!$G$12*LOOKUP($A26,'Input Data'!$B$58:$B$62,'Input Data'!$H$58:$H$62)/3600*$C$1,IF($A26&lt;'Input Data'!$G$16,0,LOOKUP($A26-'Input Data'!$G$16+$C$1,$A$5:$A$505,Y$5:Y$505)-Z26))</f>
        <v>0</v>
      </c>
      <c r="AB26" s="10">
        <f>LOOKUP($A26,'Input Data'!$C$33:$C$37,'Input Data'!$G$33:$G$37)</f>
        <v>0</v>
      </c>
      <c r="AC26" s="11">
        <f t="shared" si="2"/>
        <v>1</v>
      </c>
      <c r="AD26" s="11">
        <f t="shared" si="19"/>
        <v>0</v>
      </c>
      <c r="AE26" s="12">
        <f t="shared" si="20"/>
        <v>0</v>
      </c>
      <c r="AF26" s="7">
        <f>MIN('Input Data'!$H$12*LOOKUP($A26,'Input Data'!$B$58:$B$62,'Input Data'!$I$58:$I$62)/3600*$C$1,IF($A26&lt;'Input Data'!$H$17,infinity,'Input Data'!$H$11*'Input Data'!$H$13+LOOKUP($A26-'Input Data'!$H$17+$C$1,$A$5:$A$505,AH$5:AH$505)-AG26))</f>
        <v>5.5555555555555554</v>
      </c>
      <c r="AG26" s="11">
        <f t="shared" si="21"/>
        <v>0</v>
      </c>
      <c r="AH26" s="11">
        <f>IF($A26&lt;'Input Data'!$H$16,0,LOOKUP($A26-'Input Data'!$H$16,$A$5:$A$505,AG$5:AG$505))</f>
        <v>0</v>
      </c>
      <c r="AI26" s="7">
        <f>MIN('Input Data'!$I$12*LOOKUP($A26,'Input Data'!$B$58:$B$62,'Input Data'!$J$58:$J$62)/3600*$C$1,IF($A26&lt;'Input Data'!$I$17,infinity,'Input Data'!$I$11*'Input Data'!$I$13+LOOKUP($A26-'Input Data'!$I$17+$C$1,$A$5:$A$505,AK$5:AK$505))-AJ26)</f>
        <v>15</v>
      </c>
      <c r="AJ26" s="11">
        <f t="shared" si="22"/>
        <v>0</v>
      </c>
      <c r="AK26" s="34">
        <f>IF($A26&lt;'Input Data'!$I$16,0,LOOKUP($A26-'Input Data'!$I$16,$A$5:$A$505,AJ$5:AJ$505))</f>
        <v>0</v>
      </c>
      <c r="AL26" s="17">
        <f>MIN('Input Data'!$I$12*LOOKUP($A26,'Input Data'!$B$58:$B$62,'Input Data'!$J$58:$J$62)/3600*$C$1,IF($A26&lt;'Input Data'!$I$16,0,LOOKUP($A26-'Input Data'!$I$16+$C$1,$A$5:$A$505,AJ$5:AJ$505)-AK26))</f>
        <v>0</v>
      </c>
    </row>
    <row r="27" spans="1:38" ht="15" x14ac:dyDescent="0.25">
      <c r="A27" s="9">
        <f t="shared" si="10"/>
        <v>220</v>
      </c>
      <c r="B27" s="10">
        <f>MIN('Input Data'!$C$12*LOOKUP($A27,'Input Data'!$B$58:$B$62,'Input Data'!$D$58:$D$62)/3600*$C$1,IF($A27&lt;'Input Data'!$C$17,infinity,'Input Data'!$C$11*'Input Data'!$C$13+LOOKUP($A27-'Input Data'!$C$17+$C$1,$A$5:$A$505,$D$5:$D$505))-C27)</f>
        <v>22.222222222222221</v>
      </c>
      <c r="C27" s="11">
        <f>C26+LOOKUP($A26,'Input Data'!$D$23:$D$27,'Input Data'!$F$23:$F$27)*$C$1/3600</f>
        <v>381.82222222222219</v>
      </c>
      <c r="D27" s="11">
        <f t="shared" si="11"/>
        <v>69.422222222222217</v>
      </c>
      <c r="E27" s="9">
        <f>MIN('Input Data'!$C$12*LOOKUP($A27,'Input Data'!$B$58:$B$62,'Input Data'!$D$58:$D$62)/3600*$C$1,IF($A27&lt;'Input Data'!$C$16,0,LOOKUP($A27-'Input Data'!$C$16+$C$1,$A$5:$A$505,C$5:C$505)-D27))</f>
        <v>17.355555555555554</v>
      </c>
      <c r="F27" s="10">
        <f>LOOKUP($A27,'Input Data'!$C$33:$C$37,'Input Data'!$E$33:$E$37)</f>
        <v>0</v>
      </c>
      <c r="G27" s="11">
        <f t="shared" si="0"/>
        <v>1</v>
      </c>
      <c r="H27" s="11">
        <f t="shared" si="3"/>
        <v>0</v>
      </c>
      <c r="I27" s="12">
        <f t="shared" si="4"/>
        <v>17.355555555555554</v>
      </c>
      <c r="J27" s="7">
        <f>MIN('Input Data'!$D$12*LOOKUP($A27,'Input Data'!$B$58:$B$62,'Input Data'!$E$58:$E$62)/3600*$C$1,IF($A27&lt;'Input Data'!$D$17,infinity,'Input Data'!$D$11*'Input Data'!$D$13+LOOKUP($A27-'Input Data'!$D$17+$C$1,$A$5:$A$505,$L$5:$L$505)-K27))</f>
        <v>5.5555555555555554</v>
      </c>
      <c r="K27" s="11">
        <f t="shared" si="12"/>
        <v>0</v>
      </c>
      <c r="L27" s="11">
        <f>IF($A27&lt;'Input Data'!$D$16,0,LOOKUP($A27-'Input Data'!$D$16,$A$5:$A$505,$K$5:$K$505))</f>
        <v>0</v>
      </c>
      <c r="M27" s="7">
        <f>MIN('Input Data'!$E$12*LOOKUP($A27,'Input Data'!$B$58:$B$62,'Input Data'!$F$58:$F$62)/3600*$C$1,IF($A27&lt;'Input Data'!$E$17,infinity,'Input Data'!$E$11*'Input Data'!$E$13+LOOKUP($A27-'Input Data'!$E$17+$C$1,$A$5:$A$505,$O$5:$O$505))-N27)</f>
        <v>22.222222222222221</v>
      </c>
      <c r="N27" s="11">
        <f t="shared" si="5"/>
        <v>69.422222222222217</v>
      </c>
      <c r="O27" s="11">
        <f t="shared" si="13"/>
        <v>0</v>
      </c>
      <c r="P27" s="9">
        <f>MIN('Input Data'!$E$12*LOOKUP($A27,'Input Data'!$B$58:$B$62,'Input Data'!$F$58:$F$62)/3600*$C$1,IF($A27&lt;'Input Data'!$E$16,0,LOOKUP($A27-'Input Data'!$E$16+$C$1,$A$5:$A$505,N$5:N$505)-O27))</f>
        <v>0</v>
      </c>
      <c r="Q27" s="10">
        <f>LOOKUP($A27,'Input Data'!$C$33:$C$37,'Input Data'!$F$33:$F$37)</f>
        <v>0.02</v>
      </c>
      <c r="R27" s="34">
        <f t="shared" si="1"/>
        <v>1</v>
      </c>
      <c r="S27" s="8">
        <f t="shared" si="14"/>
        <v>0</v>
      </c>
      <c r="T27" s="11">
        <f t="shared" si="15"/>
        <v>0</v>
      </c>
      <c r="U27" s="7">
        <f>MIN('Input Data'!$F$12*LOOKUP($A27,'Input Data'!$B$58:$B$62,'Input Data'!$G$58:$G$62)/3600*$C$1,IF($A27&lt;'Input Data'!$F$17,infinity,'Input Data'!$F$11*'Input Data'!$F$13+LOOKUP($A27-'Input Data'!$F$17+$C$1,$A$5:$A$505,$W$5:$W$505)-V27))</f>
        <v>5.5555555555555554</v>
      </c>
      <c r="V27" s="11">
        <f t="shared" si="16"/>
        <v>0</v>
      </c>
      <c r="W27" s="11">
        <f>IF($A27&lt;'Input Data'!$F$16,0,LOOKUP($A27-'Input Data'!$F$16,$A$5:$A$505,$V$5:$V$505))</f>
        <v>0</v>
      </c>
      <c r="X27" s="7">
        <f>MIN('Input Data'!$G$12*LOOKUP($A27,'Input Data'!$B$58:$B$62,'Input Data'!$H$58:$H$62)/3600*$C$1,IF($A27&lt;'Input Data'!$G$17,infinity,'Input Data'!$G$11*'Input Data'!$G$13+LOOKUP($A27-'Input Data'!$G$17+$C$1,$A$5:$A$505,$Z$5:$Z$505)-Y27))</f>
        <v>22.222222222222221</v>
      </c>
      <c r="Y27" s="11">
        <f t="shared" si="17"/>
        <v>0</v>
      </c>
      <c r="Z27" s="11">
        <f t="shared" si="18"/>
        <v>0</v>
      </c>
      <c r="AA27" s="9">
        <f>MIN('Input Data'!$G$12*LOOKUP($A27,'Input Data'!$B$58:$B$62,'Input Data'!$H$58:$H$62)/3600*$C$1,IF($A27&lt;'Input Data'!$G$16,0,LOOKUP($A27-'Input Data'!$G$16+$C$1,$A$5:$A$505,Y$5:Y$505)-Z27))</f>
        <v>0</v>
      </c>
      <c r="AB27" s="10">
        <f>LOOKUP($A27,'Input Data'!$C$33:$C$37,'Input Data'!$G$33:$G$37)</f>
        <v>0</v>
      </c>
      <c r="AC27" s="11">
        <f t="shared" si="2"/>
        <v>1</v>
      </c>
      <c r="AD27" s="11">
        <f t="shared" si="19"/>
        <v>0</v>
      </c>
      <c r="AE27" s="12">
        <f t="shared" si="20"/>
        <v>0</v>
      </c>
      <c r="AF27" s="7">
        <f>MIN('Input Data'!$H$12*LOOKUP($A27,'Input Data'!$B$58:$B$62,'Input Data'!$I$58:$I$62)/3600*$C$1,IF($A27&lt;'Input Data'!$H$17,infinity,'Input Data'!$H$11*'Input Data'!$H$13+LOOKUP($A27-'Input Data'!$H$17+$C$1,$A$5:$A$505,AH$5:AH$505)-AG27))</f>
        <v>5.5555555555555554</v>
      </c>
      <c r="AG27" s="11">
        <f t="shared" si="21"/>
        <v>0</v>
      </c>
      <c r="AH27" s="11">
        <f>IF($A27&lt;'Input Data'!$H$16,0,LOOKUP($A27-'Input Data'!$H$16,$A$5:$A$505,AG$5:AG$505))</f>
        <v>0</v>
      </c>
      <c r="AI27" s="7">
        <f>MIN('Input Data'!$I$12*LOOKUP($A27,'Input Data'!$B$58:$B$62,'Input Data'!$J$58:$J$62)/3600*$C$1,IF($A27&lt;'Input Data'!$I$17,infinity,'Input Data'!$I$11*'Input Data'!$I$13+LOOKUP($A27-'Input Data'!$I$17+$C$1,$A$5:$A$505,AK$5:AK$505))-AJ27)</f>
        <v>15</v>
      </c>
      <c r="AJ27" s="11">
        <f t="shared" si="22"/>
        <v>0</v>
      </c>
      <c r="AK27" s="34">
        <f>IF($A27&lt;'Input Data'!$I$16,0,LOOKUP($A27-'Input Data'!$I$16,$A$5:$A$505,AJ$5:AJ$505))</f>
        <v>0</v>
      </c>
      <c r="AL27" s="17">
        <f>MIN('Input Data'!$I$12*LOOKUP($A27,'Input Data'!$B$58:$B$62,'Input Data'!$J$58:$J$62)/3600*$C$1,IF($A27&lt;'Input Data'!$I$16,0,LOOKUP($A27-'Input Data'!$I$16+$C$1,$A$5:$A$505,AJ$5:AJ$505)-AK27))</f>
        <v>0</v>
      </c>
    </row>
    <row r="28" spans="1:38" ht="15" x14ac:dyDescent="0.25">
      <c r="A28" s="9">
        <f t="shared" si="10"/>
        <v>230</v>
      </c>
      <c r="B28" s="10">
        <f>MIN('Input Data'!$C$12*LOOKUP($A28,'Input Data'!$B$58:$B$62,'Input Data'!$D$58:$D$62)/3600*$C$1,IF($A28&lt;'Input Data'!$C$17,infinity,'Input Data'!$C$11*'Input Data'!$C$13+LOOKUP($A28-'Input Data'!$C$17+$C$1,$A$5:$A$505,$D$5:$D$505))-C28)</f>
        <v>22.222222222222221</v>
      </c>
      <c r="C28" s="11">
        <f>C27+LOOKUP($A27,'Input Data'!$D$23:$D$27,'Input Data'!$F$23:$F$27)*$C$1/3600</f>
        <v>399.17777777777775</v>
      </c>
      <c r="D28" s="11">
        <f t="shared" si="11"/>
        <v>86.777777777777771</v>
      </c>
      <c r="E28" s="9">
        <f>MIN('Input Data'!$C$12*LOOKUP($A28,'Input Data'!$B$58:$B$62,'Input Data'!$D$58:$D$62)/3600*$C$1,IF($A28&lt;'Input Data'!$C$16,0,LOOKUP($A28-'Input Data'!$C$16+$C$1,$A$5:$A$505,C$5:C$505)-D28))</f>
        <v>17.355555555555554</v>
      </c>
      <c r="F28" s="10">
        <f>LOOKUP($A28,'Input Data'!$C$33:$C$37,'Input Data'!$E$33:$E$37)</f>
        <v>0</v>
      </c>
      <c r="G28" s="11">
        <f t="shared" si="0"/>
        <v>1</v>
      </c>
      <c r="H28" s="11">
        <f t="shared" si="3"/>
        <v>0</v>
      </c>
      <c r="I28" s="12">
        <f t="shared" si="4"/>
        <v>17.355555555555554</v>
      </c>
      <c r="J28" s="7">
        <f>MIN('Input Data'!$D$12*LOOKUP($A28,'Input Data'!$B$58:$B$62,'Input Data'!$E$58:$E$62)/3600*$C$1,IF($A28&lt;'Input Data'!$D$17,infinity,'Input Data'!$D$11*'Input Data'!$D$13+LOOKUP($A28-'Input Data'!$D$17+$C$1,$A$5:$A$505,$L$5:$L$505)-K28))</f>
        <v>5.5555555555555554</v>
      </c>
      <c r="K28" s="11">
        <f t="shared" si="12"/>
        <v>0</v>
      </c>
      <c r="L28" s="11">
        <f>IF($A28&lt;'Input Data'!$D$16,0,LOOKUP($A28-'Input Data'!$D$16,$A$5:$A$505,$K$5:$K$505))</f>
        <v>0</v>
      </c>
      <c r="M28" s="7">
        <f>MIN('Input Data'!$E$12*LOOKUP($A28,'Input Data'!$B$58:$B$62,'Input Data'!$F$58:$F$62)/3600*$C$1,IF($A28&lt;'Input Data'!$E$17,infinity,'Input Data'!$E$11*'Input Data'!$E$13+LOOKUP($A28-'Input Data'!$E$17+$C$1,$A$5:$A$505,$O$5:$O$505))-N28)</f>
        <v>22.222222222222221</v>
      </c>
      <c r="N28" s="11">
        <f t="shared" si="5"/>
        <v>86.777777777777771</v>
      </c>
      <c r="O28" s="11">
        <f t="shared" si="13"/>
        <v>0</v>
      </c>
      <c r="P28" s="9">
        <f>MIN('Input Data'!$E$12*LOOKUP($A28,'Input Data'!$B$58:$B$62,'Input Data'!$F$58:$F$62)/3600*$C$1,IF($A28&lt;'Input Data'!$E$16,0,LOOKUP($A28-'Input Data'!$E$16+$C$1,$A$5:$A$505,N$5:N$505)-O28))</f>
        <v>0</v>
      </c>
      <c r="Q28" s="10">
        <f>LOOKUP($A28,'Input Data'!$C$33:$C$37,'Input Data'!$F$33:$F$37)</f>
        <v>0.02</v>
      </c>
      <c r="R28" s="34">
        <f t="shared" si="1"/>
        <v>1</v>
      </c>
      <c r="S28" s="8">
        <f t="shared" si="14"/>
        <v>0</v>
      </c>
      <c r="T28" s="11">
        <f t="shared" si="15"/>
        <v>0</v>
      </c>
      <c r="U28" s="7">
        <f>MIN('Input Data'!$F$12*LOOKUP($A28,'Input Data'!$B$58:$B$62,'Input Data'!$G$58:$G$62)/3600*$C$1,IF($A28&lt;'Input Data'!$F$17,infinity,'Input Data'!$F$11*'Input Data'!$F$13+LOOKUP($A28-'Input Data'!$F$17+$C$1,$A$5:$A$505,$W$5:$W$505)-V28))</f>
        <v>5.5555555555555554</v>
      </c>
      <c r="V28" s="11">
        <f t="shared" si="16"/>
        <v>0</v>
      </c>
      <c r="W28" s="11">
        <f>IF($A28&lt;'Input Data'!$F$16,0,LOOKUP($A28-'Input Data'!$F$16,$A$5:$A$505,$V$5:$V$505))</f>
        <v>0</v>
      </c>
      <c r="X28" s="7">
        <f>MIN('Input Data'!$G$12*LOOKUP($A28,'Input Data'!$B$58:$B$62,'Input Data'!$H$58:$H$62)/3600*$C$1,IF($A28&lt;'Input Data'!$G$17,infinity,'Input Data'!$G$11*'Input Data'!$G$13+LOOKUP($A28-'Input Data'!$G$17+$C$1,$A$5:$A$505,$Z$5:$Z$505)-Y28))</f>
        <v>22.222222222222221</v>
      </c>
      <c r="Y28" s="11">
        <f t="shared" si="17"/>
        <v>0</v>
      </c>
      <c r="Z28" s="11">
        <f t="shared" si="18"/>
        <v>0</v>
      </c>
      <c r="AA28" s="9">
        <f>MIN('Input Data'!$G$12*LOOKUP($A28,'Input Data'!$B$58:$B$62,'Input Data'!$H$58:$H$62)/3600*$C$1,IF($A28&lt;'Input Data'!$G$16,0,LOOKUP($A28-'Input Data'!$G$16+$C$1,$A$5:$A$505,Y$5:Y$505)-Z28))</f>
        <v>0</v>
      </c>
      <c r="AB28" s="10">
        <f>LOOKUP($A28,'Input Data'!$C$33:$C$37,'Input Data'!$G$33:$G$37)</f>
        <v>0</v>
      </c>
      <c r="AC28" s="11">
        <f t="shared" si="2"/>
        <v>1</v>
      </c>
      <c r="AD28" s="11">
        <f t="shared" si="19"/>
        <v>0</v>
      </c>
      <c r="AE28" s="12">
        <f t="shared" si="20"/>
        <v>0</v>
      </c>
      <c r="AF28" s="7">
        <f>MIN('Input Data'!$H$12*LOOKUP($A28,'Input Data'!$B$58:$B$62,'Input Data'!$I$58:$I$62)/3600*$C$1,IF($A28&lt;'Input Data'!$H$17,infinity,'Input Data'!$H$11*'Input Data'!$H$13+LOOKUP($A28-'Input Data'!$H$17+$C$1,$A$5:$A$505,AH$5:AH$505)-AG28))</f>
        <v>5.5555555555555554</v>
      </c>
      <c r="AG28" s="11">
        <f t="shared" si="21"/>
        <v>0</v>
      </c>
      <c r="AH28" s="11">
        <f>IF($A28&lt;'Input Data'!$H$16,0,LOOKUP($A28-'Input Data'!$H$16,$A$5:$A$505,AG$5:AG$505))</f>
        <v>0</v>
      </c>
      <c r="AI28" s="7">
        <f>MIN('Input Data'!$I$12*LOOKUP($A28,'Input Data'!$B$58:$B$62,'Input Data'!$J$58:$J$62)/3600*$C$1,IF($A28&lt;'Input Data'!$I$17,infinity,'Input Data'!$I$11*'Input Data'!$I$13+LOOKUP($A28-'Input Data'!$I$17+$C$1,$A$5:$A$505,AK$5:AK$505))-AJ28)</f>
        <v>15</v>
      </c>
      <c r="AJ28" s="11">
        <f t="shared" si="22"/>
        <v>0</v>
      </c>
      <c r="AK28" s="34">
        <f>IF($A28&lt;'Input Data'!$I$16,0,LOOKUP($A28-'Input Data'!$I$16,$A$5:$A$505,AJ$5:AJ$505))</f>
        <v>0</v>
      </c>
      <c r="AL28" s="17">
        <f>MIN('Input Data'!$I$12*LOOKUP($A28,'Input Data'!$B$58:$B$62,'Input Data'!$J$58:$J$62)/3600*$C$1,IF($A28&lt;'Input Data'!$I$16,0,LOOKUP($A28-'Input Data'!$I$16+$C$1,$A$5:$A$505,AJ$5:AJ$505)-AK28))</f>
        <v>0</v>
      </c>
    </row>
    <row r="29" spans="1:38" ht="15" x14ac:dyDescent="0.25">
      <c r="A29" s="9">
        <f t="shared" si="10"/>
        <v>240</v>
      </c>
      <c r="B29" s="10">
        <f>MIN('Input Data'!$C$12*LOOKUP($A29,'Input Data'!$B$58:$B$62,'Input Data'!$D$58:$D$62)/3600*$C$1,IF($A29&lt;'Input Data'!$C$17,infinity,'Input Data'!$C$11*'Input Data'!$C$13+LOOKUP($A29-'Input Data'!$C$17+$C$1,$A$5:$A$505,$D$5:$D$505))-C29)</f>
        <v>22.222222222222221</v>
      </c>
      <c r="C29" s="11">
        <f>C28+LOOKUP($A28,'Input Data'!$D$23:$D$27,'Input Data'!$F$23:$F$27)*$C$1/3600</f>
        <v>416.5333333333333</v>
      </c>
      <c r="D29" s="11">
        <f t="shared" si="11"/>
        <v>104.13333333333333</v>
      </c>
      <c r="E29" s="9">
        <f>MIN('Input Data'!$C$12*LOOKUP($A29,'Input Data'!$B$58:$B$62,'Input Data'!$D$58:$D$62)/3600*$C$1,IF($A29&lt;'Input Data'!$C$16,0,LOOKUP($A29-'Input Data'!$C$16+$C$1,$A$5:$A$505,C$5:C$505)-D29))</f>
        <v>17.355555555555554</v>
      </c>
      <c r="F29" s="10">
        <f>LOOKUP($A29,'Input Data'!$C$33:$C$37,'Input Data'!$E$33:$E$37)</f>
        <v>0</v>
      </c>
      <c r="G29" s="11">
        <f t="shared" si="0"/>
        <v>1</v>
      </c>
      <c r="H29" s="11">
        <f t="shared" si="3"/>
        <v>0</v>
      </c>
      <c r="I29" s="12">
        <f t="shared" si="4"/>
        <v>17.355555555555554</v>
      </c>
      <c r="J29" s="7">
        <f>MIN('Input Data'!$D$12*LOOKUP($A29,'Input Data'!$B$58:$B$62,'Input Data'!$E$58:$E$62)/3600*$C$1,IF($A29&lt;'Input Data'!$D$17,infinity,'Input Data'!$D$11*'Input Data'!$D$13+LOOKUP($A29-'Input Data'!$D$17+$C$1,$A$5:$A$505,$L$5:$L$505)-K29))</f>
        <v>5.5555555555555554</v>
      </c>
      <c r="K29" s="11">
        <f t="shared" si="12"/>
        <v>0</v>
      </c>
      <c r="L29" s="11">
        <f>IF($A29&lt;'Input Data'!$D$16,0,LOOKUP($A29-'Input Data'!$D$16,$A$5:$A$505,$K$5:$K$505))</f>
        <v>0</v>
      </c>
      <c r="M29" s="7">
        <f>MIN('Input Data'!$E$12*LOOKUP($A29,'Input Data'!$B$58:$B$62,'Input Data'!$F$58:$F$62)/3600*$C$1,IF($A29&lt;'Input Data'!$E$17,infinity,'Input Data'!$E$11*'Input Data'!$E$13+LOOKUP($A29-'Input Data'!$E$17+$C$1,$A$5:$A$505,$O$5:$O$505))-N29)</f>
        <v>22.222222222222221</v>
      </c>
      <c r="N29" s="11">
        <f t="shared" si="5"/>
        <v>104.13333333333333</v>
      </c>
      <c r="O29" s="11">
        <f t="shared" si="13"/>
        <v>0</v>
      </c>
      <c r="P29" s="9">
        <f>MIN('Input Data'!$E$12*LOOKUP($A29,'Input Data'!$B$58:$B$62,'Input Data'!$F$58:$F$62)/3600*$C$1,IF($A29&lt;'Input Data'!$E$16,0,LOOKUP($A29-'Input Data'!$E$16+$C$1,$A$5:$A$505,N$5:N$505)-O29))</f>
        <v>17.355555555555554</v>
      </c>
      <c r="Q29" s="10">
        <f>LOOKUP($A29,'Input Data'!$C$33:$C$37,'Input Data'!$F$33:$F$37)</f>
        <v>0.02</v>
      </c>
      <c r="R29" s="34">
        <f t="shared" si="1"/>
        <v>1</v>
      </c>
      <c r="S29" s="8">
        <f t="shared" si="14"/>
        <v>0.34711111111111109</v>
      </c>
      <c r="T29" s="11">
        <f t="shared" si="15"/>
        <v>17.008444444444443</v>
      </c>
      <c r="U29" s="7">
        <f>MIN('Input Data'!$F$12*LOOKUP($A29,'Input Data'!$B$58:$B$62,'Input Data'!$G$58:$G$62)/3600*$C$1,IF($A29&lt;'Input Data'!$F$17,infinity,'Input Data'!$F$11*'Input Data'!$F$13+LOOKUP($A29-'Input Data'!$F$17+$C$1,$A$5:$A$505,$W$5:$W$505)-V29))</f>
        <v>5.5555555555555554</v>
      </c>
      <c r="V29" s="11">
        <f t="shared" si="16"/>
        <v>0</v>
      </c>
      <c r="W29" s="11">
        <f>IF($A29&lt;'Input Data'!$F$16,0,LOOKUP($A29-'Input Data'!$F$16,$A$5:$A$505,$V$5:$V$505))</f>
        <v>0</v>
      </c>
      <c r="X29" s="7">
        <f>MIN('Input Data'!$G$12*LOOKUP($A29,'Input Data'!$B$58:$B$62,'Input Data'!$H$58:$H$62)/3600*$C$1,IF($A29&lt;'Input Data'!$G$17,infinity,'Input Data'!$G$11*'Input Data'!$G$13+LOOKUP($A29-'Input Data'!$G$17+$C$1,$A$5:$A$505,$Z$5:$Z$505)-Y29))</f>
        <v>22.222222222222221</v>
      </c>
      <c r="Y29" s="11">
        <f t="shared" si="17"/>
        <v>0</v>
      </c>
      <c r="Z29" s="11">
        <f t="shared" si="18"/>
        <v>0</v>
      </c>
      <c r="AA29" s="9">
        <f>MIN('Input Data'!$G$12*LOOKUP($A29,'Input Data'!$B$58:$B$62,'Input Data'!$H$58:$H$62)/3600*$C$1,IF($A29&lt;'Input Data'!$G$16,0,LOOKUP($A29-'Input Data'!$G$16+$C$1,$A$5:$A$505,Y$5:Y$505)-Z29))</f>
        <v>0</v>
      </c>
      <c r="AB29" s="10">
        <f>LOOKUP($A29,'Input Data'!$C$33:$C$37,'Input Data'!$G$33:$G$37)</f>
        <v>0</v>
      </c>
      <c r="AC29" s="11">
        <f t="shared" si="2"/>
        <v>1</v>
      </c>
      <c r="AD29" s="11">
        <f t="shared" si="19"/>
        <v>0</v>
      </c>
      <c r="AE29" s="12">
        <f t="shared" si="20"/>
        <v>0</v>
      </c>
      <c r="AF29" s="7">
        <f>MIN('Input Data'!$H$12*LOOKUP($A29,'Input Data'!$B$58:$B$62,'Input Data'!$I$58:$I$62)/3600*$C$1,IF($A29&lt;'Input Data'!$H$17,infinity,'Input Data'!$H$11*'Input Data'!$H$13+LOOKUP($A29-'Input Data'!$H$17+$C$1,$A$5:$A$505,AH$5:AH$505)-AG29))</f>
        <v>5.5555555555555554</v>
      </c>
      <c r="AG29" s="11">
        <f t="shared" si="21"/>
        <v>0</v>
      </c>
      <c r="AH29" s="11">
        <f>IF($A29&lt;'Input Data'!$H$16,0,LOOKUP($A29-'Input Data'!$H$16,$A$5:$A$505,AG$5:AG$505))</f>
        <v>0</v>
      </c>
      <c r="AI29" s="7">
        <f>MIN('Input Data'!$I$12*LOOKUP($A29,'Input Data'!$B$58:$B$62,'Input Data'!$J$58:$J$62)/3600*$C$1,IF($A29&lt;'Input Data'!$I$17,infinity,'Input Data'!$I$11*'Input Data'!$I$13+LOOKUP($A29-'Input Data'!$I$17+$C$1,$A$5:$A$505,AK$5:AK$505))-AJ29)</f>
        <v>15</v>
      </c>
      <c r="AJ29" s="11">
        <f t="shared" si="22"/>
        <v>0</v>
      </c>
      <c r="AK29" s="34">
        <f>IF($A29&lt;'Input Data'!$I$16,0,LOOKUP($A29-'Input Data'!$I$16,$A$5:$A$505,AJ$5:AJ$505))</f>
        <v>0</v>
      </c>
      <c r="AL29" s="17">
        <f>MIN('Input Data'!$I$12*LOOKUP($A29,'Input Data'!$B$58:$B$62,'Input Data'!$J$58:$J$62)/3600*$C$1,IF($A29&lt;'Input Data'!$I$16,0,LOOKUP($A29-'Input Data'!$I$16+$C$1,$A$5:$A$505,AJ$5:AJ$505)-AK29))</f>
        <v>0</v>
      </c>
    </row>
    <row r="30" spans="1:38" ht="15" x14ac:dyDescent="0.25">
      <c r="A30" s="9">
        <f t="shared" si="10"/>
        <v>250</v>
      </c>
      <c r="B30" s="10">
        <f>MIN('Input Data'!$C$12*LOOKUP($A30,'Input Data'!$B$58:$B$62,'Input Data'!$D$58:$D$62)/3600*$C$1,IF($A30&lt;'Input Data'!$C$17,infinity,'Input Data'!$C$11*'Input Data'!$C$13+LOOKUP($A30-'Input Data'!$C$17+$C$1,$A$5:$A$505,$D$5:$D$505))-C30)</f>
        <v>22.222222222222221</v>
      </c>
      <c r="C30" s="11">
        <f>C29+LOOKUP($A29,'Input Data'!$D$23:$D$27,'Input Data'!$F$23:$F$27)*$C$1/3600</f>
        <v>433.88888888888886</v>
      </c>
      <c r="D30" s="11">
        <f t="shared" si="11"/>
        <v>121.48888888888888</v>
      </c>
      <c r="E30" s="9">
        <f>MIN('Input Data'!$C$12*LOOKUP($A30,'Input Data'!$B$58:$B$62,'Input Data'!$D$58:$D$62)/3600*$C$1,IF($A30&lt;'Input Data'!$C$16,0,LOOKUP($A30-'Input Data'!$C$16+$C$1,$A$5:$A$505,C$5:C$505)-D30))</f>
        <v>17.355555555555554</v>
      </c>
      <c r="F30" s="10">
        <f>LOOKUP($A30,'Input Data'!$C$33:$C$37,'Input Data'!$E$33:$E$37)</f>
        <v>0</v>
      </c>
      <c r="G30" s="11">
        <f t="shared" si="0"/>
        <v>1</v>
      </c>
      <c r="H30" s="11">
        <f t="shared" si="3"/>
        <v>0</v>
      </c>
      <c r="I30" s="12">
        <f t="shared" si="4"/>
        <v>17.355555555555554</v>
      </c>
      <c r="J30" s="7">
        <f>MIN('Input Data'!$D$12*LOOKUP($A30,'Input Data'!$B$58:$B$62,'Input Data'!$E$58:$E$62)/3600*$C$1,IF($A30&lt;'Input Data'!$D$17,infinity,'Input Data'!$D$11*'Input Data'!$D$13+LOOKUP($A30-'Input Data'!$D$17+$C$1,$A$5:$A$505,$L$5:$L$505)-K30))</f>
        <v>5.5555555555555554</v>
      </c>
      <c r="K30" s="11">
        <f t="shared" si="12"/>
        <v>0</v>
      </c>
      <c r="L30" s="11">
        <f>IF($A30&lt;'Input Data'!$D$16,0,LOOKUP($A30-'Input Data'!$D$16,$A$5:$A$505,$K$5:$K$505))</f>
        <v>0</v>
      </c>
      <c r="M30" s="7">
        <f>MIN('Input Data'!$E$12*LOOKUP($A30,'Input Data'!$B$58:$B$62,'Input Data'!$F$58:$F$62)/3600*$C$1,IF($A30&lt;'Input Data'!$E$17,infinity,'Input Data'!$E$11*'Input Data'!$E$13+LOOKUP($A30-'Input Data'!$E$17+$C$1,$A$5:$A$505,$O$5:$O$505))-N30)</f>
        <v>22.222222222222221</v>
      </c>
      <c r="N30" s="11">
        <f t="shared" si="5"/>
        <v>121.48888888888888</v>
      </c>
      <c r="O30" s="11">
        <f t="shared" si="13"/>
        <v>17.355555555555554</v>
      </c>
      <c r="P30" s="9">
        <f>MIN('Input Data'!$E$12*LOOKUP($A30,'Input Data'!$B$58:$B$62,'Input Data'!$F$58:$F$62)/3600*$C$1,IF($A30&lt;'Input Data'!$E$16,0,LOOKUP($A30-'Input Data'!$E$16+$C$1,$A$5:$A$505,N$5:N$505)-O30))</f>
        <v>17.355555555555554</v>
      </c>
      <c r="Q30" s="10">
        <f>LOOKUP($A30,'Input Data'!$C$33:$C$37,'Input Data'!$F$33:$F$37)</f>
        <v>0.02</v>
      </c>
      <c r="R30" s="34">
        <f t="shared" si="1"/>
        <v>1</v>
      </c>
      <c r="S30" s="8">
        <f t="shared" si="14"/>
        <v>0.34711111111111109</v>
      </c>
      <c r="T30" s="11">
        <f t="shared" si="15"/>
        <v>17.008444444444443</v>
      </c>
      <c r="U30" s="7">
        <f>MIN('Input Data'!$F$12*LOOKUP($A30,'Input Data'!$B$58:$B$62,'Input Data'!$G$58:$G$62)/3600*$C$1,IF($A30&lt;'Input Data'!$F$17,infinity,'Input Data'!$F$11*'Input Data'!$F$13+LOOKUP($A30-'Input Data'!$F$17+$C$1,$A$5:$A$505,$W$5:$W$505)-V30))</f>
        <v>5.5555555555555554</v>
      </c>
      <c r="V30" s="11">
        <f t="shared" si="16"/>
        <v>0.34711111111111109</v>
      </c>
      <c r="W30" s="11">
        <f>IF($A30&lt;'Input Data'!$F$16,0,LOOKUP($A30-'Input Data'!$F$16,$A$5:$A$505,$V$5:$V$505))</f>
        <v>0</v>
      </c>
      <c r="X30" s="7">
        <f>MIN('Input Data'!$G$12*LOOKUP($A30,'Input Data'!$B$58:$B$62,'Input Data'!$H$58:$H$62)/3600*$C$1,IF($A30&lt;'Input Data'!$G$17,infinity,'Input Data'!$G$11*'Input Data'!$G$13+LOOKUP($A30-'Input Data'!$G$17+$C$1,$A$5:$A$505,$Z$5:$Z$505)-Y30))</f>
        <v>22.222222222222221</v>
      </c>
      <c r="Y30" s="11">
        <f t="shared" si="17"/>
        <v>17.008444444444443</v>
      </c>
      <c r="Z30" s="11">
        <f t="shared" si="18"/>
        <v>0</v>
      </c>
      <c r="AA30" s="9">
        <f>MIN('Input Data'!$G$12*LOOKUP($A30,'Input Data'!$B$58:$B$62,'Input Data'!$H$58:$H$62)/3600*$C$1,IF($A30&lt;'Input Data'!$G$16,0,LOOKUP($A30-'Input Data'!$G$16+$C$1,$A$5:$A$505,Y$5:Y$505)-Z30))</f>
        <v>0</v>
      </c>
      <c r="AB30" s="10">
        <f>LOOKUP($A30,'Input Data'!$C$33:$C$37,'Input Data'!$G$33:$G$37)</f>
        <v>0</v>
      </c>
      <c r="AC30" s="11">
        <f t="shared" si="2"/>
        <v>1</v>
      </c>
      <c r="AD30" s="11">
        <f t="shared" si="19"/>
        <v>0</v>
      </c>
      <c r="AE30" s="12">
        <f t="shared" si="20"/>
        <v>0</v>
      </c>
      <c r="AF30" s="7">
        <f>MIN('Input Data'!$H$12*LOOKUP($A30,'Input Data'!$B$58:$B$62,'Input Data'!$I$58:$I$62)/3600*$C$1,IF($A30&lt;'Input Data'!$H$17,infinity,'Input Data'!$H$11*'Input Data'!$H$13+LOOKUP($A30-'Input Data'!$H$17+$C$1,$A$5:$A$505,AH$5:AH$505)-AG30))</f>
        <v>5.5555555555555554</v>
      </c>
      <c r="AG30" s="11">
        <f t="shared" si="21"/>
        <v>0</v>
      </c>
      <c r="AH30" s="11">
        <f>IF($A30&lt;'Input Data'!$H$16,0,LOOKUP($A30-'Input Data'!$H$16,$A$5:$A$505,AG$5:AG$505))</f>
        <v>0</v>
      </c>
      <c r="AI30" s="7">
        <f>MIN('Input Data'!$I$12*LOOKUP($A30,'Input Data'!$B$58:$B$62,'Input Data'!$J$58:$J$62)/3600*$C$1,IF($A30&lt;'Input Data'!$I$17,infinity,'Input Data'!$I$11*'Input Data'!$I$13+LOOKUP($A30-'Input Data'!$I$17+$C$1,$A$5:$A$505,AK$5:AK$505))-AJ30)</f>
        <v>15</v>
      </c>
      <c r="AJ30" s="11">
        <f t="shared" si="22"/>
        <v>0</v>
      </c>
      <c r="AK30" s="34">
        <f>IF($A30&lt;'Input Data'!$I$16,0,LOOKUP($A30-'Input Data'!$I$16,$A$5:$A$505,AJ$5:AJ$505))</f>
        <v>0</v>
      </c>
      <c r="AL30" s="17">
        <f>MIN('Input Data'!$I$12*LOOKUP($A30,'Input Data'!$B$58:$B$62,'Input Data'!$J$58:$J$62)/3600*$C$1,IF($A30&lt;'Input Data'!$I$16,0,LOOKUP($A30-'Input Data'!$I$16+$C$1,$A$5:$A$505,AJ$5:AJ$505)-AK30))</f>
        <v>0</v>
      </c>
    </row>
    <row r="31" spans="1:38" ht="15" x14ac:dyDescent="0.25">
      <c r="A31" s="9">
        <f t="shared" si="10"/>
        <v>260</v>
      </c>
      <c r="B31" s="10">
        <f>MIN('Input Data'!$C$12*LOOKUP($A31,'Input Data'!$B$58:$B$62,'Input Data'!$D$58:$D$62)/3600*$C$1,IF($A31&lt;'Input Data'!$C$17,infinity,'Input Data'!$C$11*'Input Data'!$C$13+LOOKUP($A31-'Input Data'!$C$17+$C$1,$A$5:$A$505,$D$5:$D$505))-C31)</f>
        <v>22.222222222222221</v>
      </c>
      <c r="C31" s="11">
        <f>C30+LOOKUP($A30,'Input Data'!$D$23:$D$27,'Input Data'!$F$23:$F$27)*$C$1/3600</f>
        <v>451.24444444444441</v>
      </c>
      <c r="D31" s="11">
        <f t="shared" si="11"/>
        <v>138.84444444444443</v>
      </c>
      <c r="E31" s="9">
        <f>MIN('Input Data'!$C$12*LOOKUP($A31,'Input Data'!$B$58:$B$62,'Input Data'!$D$58:$D$62)/3600*$C$1,IF($A31&lt;'Input Data'!$C$16,0,LOOKUP($A31-'Input Data'!$C$16+$C$1,$A$5:$A$505,C$5:C$505)-D31))</f>
        <v>17.355555555555554</v>
      </c>
      <c r="F31" s="10">
        <f>LOOKUP($A31,'Input Data'!$C$33:$C$37,'Input Data'!$E$33:$E$37)</f>
        <v>0</v>
      </c>
      <c r="G31" s="11">
        <f t="shared" si="0"/>
        <v>1</v>
      </c>
      <c r="H31" s="11">
        <f t="shared" si="3"/>
        <v>0</v>
      </c>
      <c r="I31" s="12">
        <f t="shared" si="4"/>
        <v>17.355555555555554</v>
      </c>
      <c r="J31" s="7">
        <f>MIN('Input Data'!$D$12*LOOKUP($A31,'Input Data'!$B$58:$B$62,'Input Data'!$E$58:$E$62)/3600*$C$1,IF($A31&lt;'Input Data'!$D$17,infinity,'Input Data'!$D$11*'Input Data'!$D$13+LOOKUP($A31-'Input Data'!$D$17+$C$1,$A$5:$A$505,$L$5:$L$505)-K31))</f>
        <v>5.5555555555555554</v>
      </c>
      <c r="K31" s="11">
        <f t="shared" si="12"/>
        <v>0</v>
      </c>
      <c r="L31" s="11">
        <f>IF($A31&lt;'Input Data'!$D$16,0,LOOKUP($A31-'Input Data'!$D$16,$A$5:$A$505,$K$5:$K$505))</f>
        <v>0</v>
      </c>
      <c r="M31" s="7">
        <f>MIN('Input Data'!$E$12*LOOKUP($A31,'Input Data'!$B$58:$B$62,'Input Data'!$F$58:$F$62)/3600*$C$1,IF($A31&lt;'Input Data'!$E$17,infinity,'Input Data'!$E$11*'Input Data'!$E$13+LOOKUP($A31-'Input Data'!$E$17+$C$1,$A$5:$A$505,$O$5:$O$505))-N31)</f>
        <v>22.222222222222221</v>
      </c>
      <c r="N31" s="11">
        <f t="shared" si="5"/>
        <v>138.84444444444443</v>
      </c>
      <c r="O31" s="11">
        <f t="shared" si="13"/>
        <v>34.711111111111109</v>
      </c>
      <c r="P31" s="9">
        <f>MIN('Input Data'!$E$12*LOOKUP($A31,'Input Data'!$B$58:$B$62,'Input Data'!$F$58:$F$62)/3600*$C$1,IF($A31&lt;'Input Data'!$E$16,0,LOOKUP($A31-'Input Data'!$E$16+$C$1,$A$5:$A$505,N$5:N$505)-O31))</f>
        <v>17.355555555555554</v>
      </c>
      <c r="Q31" s="10">
        <f>LOOKUP($A31,'Input Data'!$C$33:$C$37,'Input Data'!$F$33:$F$37)</f>
        <v>0.02</v>
      </c>
      <c r="R31" s="34">
        <f t="shared" si="1"/>
        <v>1</v>
      </c>
      <c r="S31" s="8">
        <f t="shared" si="14"/>
        <v>0.34711111111111109</v>
      </c>
      <c r="T31" s="11">
        <f t="shared" si="15"/>
        <v>17.008444444444443</v>
      </c>
      <c r="U31" s="7">
        <f>MIN('Input Data'!$F$12*LOOKUP($A31,'Input Data'!$B$58:$B$62,'Input Data'!$G$58:$G$62)/3600*$C$1,IF($A31&lt;'Input Data'!$F$17,infinity,'Input Data'!$F$11*'Input Data'!$F$13+LOOKUP($A31-'Input Data'!$F$17+$C$1,$A$5:$A$505,$W$5:$W$505)-V31))</f>
        <v>5.5555555555555554</v>
      </c>
      <c r="V31" s="11">
        <f t="shared" si="16"/>
        <v>0.69422222222222219</v>
      </c>
      <c r="W31" s="11">
        <f>IF($A31&lt;'Input Data'!$F$16,0,LOOKUP($A31-'Input Data'!$F$16,$A$5:$A$505,$V$5:$V$505))</f>
        <v>0</v>
      </c>
      <c r="X31" s="7">
        <f>MIN('Input Data'!$G$12*LOOKUP($A31,'Input Data'!$B$58:$B$62,'Input Data'!$H$58:$H$62)/3600*$C$1,IF($A31&lt;'Input Data'!$G$17,infinity,'Input Data'!$G$11*'Input Data'!$G$13+LOOKUP($A31-'Input Data'!$G$17+$C$1,$A$5:$A$505,$Z$5:$Z$505)-Y31))</f>
        <v>22.222222222222221</v>
      </c>
      <c r="Y31" s="11">
        <f t="shared" si="17"/>
        <v>34.016888888888886</v>
      </c>
      <c r="Z31" s="11">
        <f t="shared" si="18"/>
        <v>0</v>
      </c>
      <c r="AA31" s="9">
        <f>MIN('Input Data'!$G$12*LOOKUP($A31,'Input Data'!$B$58:$B$62,'Input Data'!$H$58:$H$62)/3600*$C$1,IF($A31&lt;'Input Data'!$G$16,0,LOOKUP($A31-'Input Data'!$G$16+$C$1,$A$5:$A$505,Y$5:Y$505)-Z31))</f>
        <v>0</v>
      </c>
      <c r="AB31" s="10">
        <f>LOOKUP($A31,'Input Data'!$C$33:$C$37,'Input Data'!$G$33:$G$37)</f>
        <v>0</v>
      </c>
      <c r="AC31" s="11">
        <f t="shared" si="2"/>
        <v>1</v>
      </c>
      <c r="AD31" s="11">
        <f t="shared" si="19"/>
        <v>0</v>
      </c>
      <c r="AE31" s="12">
        <f t="shared" si="20"/>
        <v>0</v>
      </c>
      <c r="AF31" s="7">
        <f>MIN('Input Data'!$H$12*LOOKUP($A31,'Input Data'!$B$58:$B$62,'Input Data'!$I$58:$I$62)/3600*$C$1,IF($A31&lt;'Input Data'!$H$17,infinity,'Input Data'!$H$11*'Input Data'!$H$13+LOOKUP($A31-'Input Data'!$H$17+$C$1,$A$5:$A$505,AH$5:AH$505)-AG31))</f>
        <v>5.5555555555555554</v>
      </c>
      <c r="AG31" s="11">
        <f t="shared" si="21"/>
        <v>0</v>
      </c>
      <c r="AH31" s="11">
        <f>IF($A31&lt;'Input Data'!$H$16,0,LOOKUP($A31-'Input Data'!$H$16,$A$5:$A$505,AG$5:AG$505))</f>
        <v>0</v>
      </c>
      <c r="AI31" s="7">
        <f>MIN('Input Data'!$I$12*LOOKUP($A31,'Input Data'!$B$58:$B$62,'Input Data'!$J$58:$J$62)/3600*$C$1,IF($A31&lt;'Input Data'!$I$17,infinity,'Input Data'!$I$11*'Input Data'!$I$13+LOOKUP($A31-'Input Data'!$I$17+$C$1,$A$5:$A$505,AK$5:AK$505))-AJ31)</f>
        <v>15</v>
      </c>
      <c r="AJ31" s="11">
        <f t="shared" si="22"/>
        <v>0</v>
      </c>
      <c r="AK31" s="34">
        <f>IF($A31&lt;'Input Data'!$I$16,0,LOOKUP($A31-'Input Data'!$I$16,$A$5:$A$505,AJ$5:AJ$505))</f>
        <v>0</v>
      </c>
      <c r="AL31" s="17">
        <f>MIN('Input Data'!$I$12*LOOKUP($A31,'Input Data'!$B$58:$B$62,'Input Data'!$J$58:$J$62)/3600*$C$1,IF($A31&lt;'Input Data'!$I$16,0,LOOKUP($A31-'Input Data'!$I$16+$C$1,$A$5:$A$505,AJ$5:AJ$505)-AK31))</f>
        <v>0</v>
      </c>
    </row>
    <row r="32" spans="1:38" ht="15" x14ac:dyDescent="0.25">
      <c r="A32" s="9">
        <f t="shared" si="10"/>
        <v>270</v>
      </c>
      <c r="B32" s="10">
        <f>MIN('Input Data'!$C$12*LOOKUP($A32,'Input Data'!$B$58:$B$62,'Input Data'!$D$58:$D$62)/3600*$C$1,IF($A32&lt;'Input Data'!$C$17,infinity,'Input Data'!$C$11*'Input Data'!$C$13+LOOKUP($A32-'Input Data'!$C$17+$C$1,$A$5:$A$505,$D$5:$D$505))-C32)</f>
        <v>22.222222222222221</v>
      </c>
      <c r="C32" s="11">
        <f>C31+LOOKUP($A31,'Input Data'!$D$23:$D$27,'Input Data'!$F$23:$F$27)*$C$1/3600</f>
        <v>468.59999999999997</v>
      </c>
      <c r="D32" s="11">
        <f t="shared" si="11"/>
        <v>156.19999999999999</v>
      </c>
      <c r="E32" s="9">
        <f>MIN('Input Data'!$C$12*LOOKUP($A32,'Input Data'!$B$58:$B$62,'Input Data'!$D$58:$D$62)/3600*$C$1,IF($A32&lt;'Input Data'!$C$16,0,LOOKUP($A32-'Input Data'!$C$16+$C$1,$A$5:$A$505,C$5:C$505)-D32))</f>
        <v>17.355555555555554</v>
      </c>
      <c r="F32" s="10">
        <f>LOOKUP($A32,'Input Data'!$C$33:$C$37,'Input Data'!$E$33:$E$37)</f>
        <v>0</v>
      </c>
      <c r="G32" s="11">
        <f t="shared" si="0"/>
        <v>1</v>
      </c>
      <c r="H32" s="11">
        <f t="shared" si="3"/>
        <v>0</v>
      </c>
      <c r="I32" s="12">
        <f t="shared" si="4"/>
        <v>17.355555555555554</v>
      </c>
      <c r="J32" s="7">
        <f>MIN('Input Data'!$D$12*LOOKUP($A32,'Input Data'!$B$58:$B$62,'Input Data'!$E$58:$E$62)/3600*$C$1,IF($A32&lt;'Input Data'!$D$17,infinity,'Input Data'!$D$11*'Input Data'!$D$13+LOOKUP($A32-'Input Data'!$D$17+$C$1,$A$5:$A$505,$L$5:$L$505)-K32))</f>
        <v>5.5555555555555554</v>
      </c>
      <c r="K32" s="11">
        <f t="shared" si="12"/>
        <v>0</v>
      </c>
      <c r="L32" s="11">
        <f>IF($A32&lt;'Input Data'!$D$16,0,LOOKUP($A32-'Input Data'!$D$16,$A$5:$A$505,$K$5:$K$505))</f>
        <v>0</v>
      </c>
      <c r="M32" s="7">
        <f>MIN('Input Data'!$E$12*LOOKUP($A32,'Input Data'!$B$58:$B$62,'Input Data'!$F$58:$F$62)/3600*$C$1,IF($A32&lt;'Input Data'!$E$17,infinity,'Input Data'!$E$11*'Input Data'!$E$13+LOOKUP($A32-'Input Data'!$E$17+$C$1,$A$5:$A$505,$O$5:$O$505))-N32)</f>
        <v>22.222222222222221</v>
      </c>
      <c r="N32" s="11">
        <f t="shared" si="5"/>
        <v>156.19999999999999</v>
      </c>
      <c r="O32" s="11">
        <f t="shared" si="13"/>
        <v>52.066666666666663</v>
      </c>
      <c r="P32" s="9">
        <f>MIN('Input Data'!$E$12*LOOKUP($A32,'Input Data'!$B$58:$B$62,'Input Data'!$F$58:$F$62)/3600*$C$1,IF($A32&lt;'Input Data'!$E$16,0,LOOKUP($A32-'Input Data'!$E$16+$C$1,$A$5:$A$505,N$5:N$505)-O32))</f>
        <v>17.355555555555554</v>
      </c>
      <c r="Q32" s="10">
        <f>LOOKUP($A32,'Input Data'!$C$33:$C$37,'Input Data'!$F$33:$F$37)</f>
        <v>0.02</v>
      </c>
      <c r="R32" s="34">
        <f t="shared" si="1"/>
        <v>1</v>
      </c>
      <c r="S32" s="8">
        <f t="shared" si="14"/>
        <v>0.34711111111111109</v>
      </c>
      <c r="T32" s="11">
        <f t="shared" si="15"/>
        <v>17.008444444444443</v>
      </c>
      <c r="U32" s="7">
        <f>MIN('Input Data'!$F$12*LOOKUP($A32,'Input Data'!$B$58:$B$62,'Input Data'!$G$58:$G$62)/3600*$C$1,IF($A32&lt;'Input Data'!$F$17,infinity,'Input Data'!$F$11*'Input Data'!$F$13+LOOKUP($A32-'Input Data'!$F$17+$C$1,$A$5:$A$505,$W$5:$W$505)-V32))</f>
        <v>5.5555555555555554</v>
      </c>
      <c r="V32" s="11">
        <f t="shared" si="16"/>
        <v>1.0413333333333332</v>
      </c>
      <c r="W32" s="11">
        <f>IF($A32&lt;'Input Data'!$F$16,0,LOOKUP($A32-'Input Data'!$F$16,$A$5:$A$505,$V$5:$V$505))</f>
        <v>0</v>
      </c>
      <c r="X32" s="7">
        <f>MIN('Input Data'!$G$12*LOOKUP($A32,'Input Data'!$B$58:$B$62,'Input Data'!$H$58:$H$62)/3600*$C$1,IF($A32&lt;'Input Data'!$G$17,infinity,'Input Data'!$G$11*'Input Data'!$G$13+LOOKUP($A32-'Input Data'!$G$17+$C$1,$A$5:$A$505,$Z$5:$Z$505)-Y32))</f>
        <v>22.222222222222221</v>
      </c>
      <c r="Y32" s="11">
        <f t="shared" si="17"/>
        <v>51.025333333333329</v>
      </c>
      <c r="Z32" s="11">
        <f t="shared" si="18"/>
        <v>0</v>
      </c>
      <c r="AA32" s="9">
        <f>MIN('Input Data'!$G$12*LOOKUP($A32,'Input Data'!$B$58:$B$62,'Input Data'!$H$58:$H$62)/3600*$C$1,IF($A32&lt;'Input Data'!$G$16,0,LOOKUP($A32-'Input Data'!$G$16+$C$1,$A$5:$A$505,Y$5:Y$505)-Z32))</f>
        <v>0</v>
      </c>
      <c r="AB32" s="10">
        <f>LOOKUP($A32,'Input Data'!$C$33:$C$37,'Input Data'!$G$33:$G$37)</f>
        <v>0</v>
      </c>
      <c r="AC32" s="11">
        <f t="shared" si="2"/>
        <v>1</v>
      </c>
      <c r="AD32" s="11">
        <f t="shared" si="19"/>
        <v>0</v>
      </c>
      <c r="AE32" s="12">
        <f t="shared" si="20"/>
        <v>0</v>
      </c>
      <c r="AF32" s="7">
        <f>MIN('Input Data'!$H$12*LOOKUP($A32,'Input Data'!$B$58:$B$62,'Input Data'!$I$58:$I$62)/3600*$C$1,IF($A32&lt;'Input Data'!$H$17,infinity,'Input Data'!$H$11*'Input Data'!$H$13+LOOKUP($A32-'Input Data'!$H$17+$C$1,$A$5:$A$505,AH$5:AH$505)-AG32))</f>
        <v>5.5555555555555554</v>
      </c>
      <c r="AG32" s="11">
        <f t="shared" si="21"/>
        <v>0</v>
      </c>
      <c r="AH32" s="11">
        <f>IF($A32&lt;'Input Data'!$H$16,0,LOOKUP($A32-'Input Data'!$H$16,$A$5:$A$505,AG$5:AG$505))</f>
        <v>0</v>
      </c>
      <c r="AI32" s="7">
        <f>MIN('Input Data'!$I$12*LOOKUP($A32,'Input Data'!$B$58:$B$62,'Input Data'!$J$58:$J$62)/3600*$C$1,IF($A32&lt;'Input Data'!$I$17,infinity,'Input Data'!$I$11*'Input Data'!$I$13+LOOKUP($A32-'Input Data'!$I$17+$C$1,$A$5:$A$505,AK$5:AK$505))-AJ32)</f>
        <v>15</v>
      </c>
      <c r="AJ32" s="11">
        <f t="shared" si="22"/>
        <v>0</v>
      </c>
      <c r="AK32" s="34">
        <f>IF($A32&lt;'Input Data'!$I$16,0,LOOKUP($A32-'Input Data'!$I$16,$A$5:$A$505,AJ$5:AJ$505))</f>
        <v>0</v>
      </c>
      <c r="AL32" s="17">
        <f>MIN('Input Data'!$I$12*LOOKUP($A32,'Input Data'!$B$58:$B$62,'Input Data'!$J$58:$J$62)/3600*$C$1,IF($A32&lt;'Input Data'!$I$16,0,LOOKUP($A32-'Input Data'!$I$16+$C$1,$A$5:$A$505,AJ$5:AJ$505)-AK32))</f>
        <v>0</v>
      </c>
    </row>
    <row r="33" spans="1:38" ht="15" x14ac:dyDescent="0.25">
      <c r="A33" s="9">
        <f t="shared" si="10"/>
        <v>280</v>
      </c>
      <c r="B33" s="10">
        <f>MIN('Input Data'!$C$12*LOOKUP($A33,'Input Data'!$B$58:$B$62,'Input Data'!$D$58:$D$62)/3600*$C$1,IF($A33&lt;'Input Data'!$C$17,infinity,'Input Data'!$C$11*'Input Data'!$C$13+LOOKUP($A33-'Input Data'!$C$17+$C$1,$A$5:$A$505,$D$5:$D$505))-C33)</f>
        <v>22.222222222222221</v>
      </c>
      <c r="C33" s="11">
        <f>C32+LOOKUP($A32,'Input Data'!$D$23:$D$27,'Input Data'!$F$23:$F$27)*$C$1/3600</f>
        <v>485.95555555555552</v>
      </c>
      <c r="D33" s="11">
        <f t="shared" si="11"/>
        <v>173.55555555555554</v>
      </c>
      <c r="E33" s="9">
        <f>MIN('Input Data'!$C$12*LOOKUP($A33,'Input Data'!$B$58:$B$62,'Input Data'!$D$58:$D$62)/3600*$C$1,IF($A33&lt;'Input Data'!$C$16,0,LOOKUP($A33-'Input Data'!$C$16+$C$1,$A$5:$A$505,C$5:C$505)-D33))</f>
        <v>17.355555555555554</v>
      </c>
      <c r="F33" s="10">
        <f>LOOKUP($A33,'Input Data'!$C$33:$C$37,'Input Data'!$E$33:$E$37)</f>
        <v>0</v>
      </c>
      <c r="G33" s="11">
        <f t="shared" si="0"/>
        <v>1</v>
      </c>
      <c r="H33" s="11">
        <f t="shared" si="3"/>
        <v>0</v>
      </c>
      <c r="I33" s="12">
        <f t="shared" si="4"/>
        <v>17.355555555555554</v>
      </c>
      <c r="J33" s="7">
        <f>MIN('Input Data'!$D$12*LOOKUP($A33,'Input Data'!$B$58:$B$62,'Input Data'!$E$58:$E$62)/3600*$C$1,IF($A33&lt;'Input Data'!$D$17,infinity,'Input Data'!$D$11*'Input Data'!$D$13+LOOKUP($A33-'Input Data'!$D$17+$C$1,$A$5:$A$505,$L$5:$L$505)-K33))</f>
        <v>5.5555555555555554</v>
      </c>
      <c r="K33" s="11">
        <f t="shared" si="12"/>
        <v>0</v>
      </c>
      <c r="L33" s="11">
        <f>IF($A33&lt;'Input Data'!$D$16,0,LOOKUP($A33-'Input Data'!$D$16,$A$5:$A$505,$K$5:$K$505))</f>
        <v>0</v>
      </c>
      <c r="M33" s="7">
        <f>MIN('Input Data'!$E$12*LOOKUP($A33,'Input Data'!$B$58:$B$62,'Input Data'!$F$58:$F$62)/3600*$C$1,IF($A33&lt;'Input Data'!$E$17,infinity,'Input Data'!$E$11*'Input Data'!$E$13+LOOKUP($A33-'Input Data'!$E$17+$C$1,$A$5:$A$505,$O$5:$O$505))-N33)</f>
        <v>22.222222222222221</v>
      </c>
      <c r="N33" s="11">
        <f t="shared" si="5"/>
        <v>173.55555555555554</v>
      </c>
      <c r="O33" s="11">
        <f t="shared" si="13"/>
        <v>69.422222222222217</v>
      </c>
      <c r="P33" s="9">
        <f>MIN('Input Data'!$E$12*LOOKUP($A33,'Input Data'!$B$58:$B$62,'Input Data'!$F$58:$F$62)/3600*$C$1,IF($A33&lt;'Input Data'!$E$16,0,LOOKUP($A33-'Input Data'!$E$16+$C$1,$A$5:$A$505,N$5:N$505)-O33))</f>
        <v>17.355555555555554</v>
      </c>
      <c r="Q33" s="10">
        <f>LOOKUP($A33,'Input Data'!$C$33:$C$37,'Input Data'!$F$33:$F$37)</f>
        <v>0.02</v>
      </c>
      <c r="R33" s="34">
        <f t="shared" si="1"/>
        <v>1</v>
      </c>
      <c r="S33" s="8">
        <f t="shared" si="14"/>
        <v>0.34711111111111109</v>
      </c>
      <c r="T33" s="11">
        <f t="shared" si="15"/>
        <v>17.008444444444443</v>
      </c>
      <c r="U33" s="7">
        <f>MIN('Input Data'!$F$12*LOOKUP($A33,'Input Data'!$B$58:$B$62,'Input Data'!$G$58:$G$62)/3600*$C$1,IF($A33&lt;'Input Data'!$F$17,infinity,'Input Data'!$F$11*'Input Data'!$F$13+LOOKUP($A33-'Input Data'!$F$17+$C$1,$A$5:$A$505,$W$5:$W$505)-V33))</f>
        <v>5.5555555555555554</v>
      </c>
      <c r="V33" s="11">
        <f t="shared" si="16"/>
        <v>1.3884444444444444</v>
      </c>
      <c r="W33" s="11">
        <f>IF($A33&lt;'Input Data'!$F$16,0,LOOKUP($A33-'Input Data'!$F$16,$A$5:$A$505,$V$5:$V$505))</f>
        <v>0</v>
      </c>
      <c r="X33" s="7">
        <f>MIN('Input Data'!$G$12*LOOKUP($A33,'Input Data'!$B$58:$B$62,'Input Data'!$H$58:$H$62)/3600*$C$1,IF($A33&lt;'Input Data'!$G$17,infinity,'Input Data'!$G$11*'Input Data'!$G$13+LOOKUP($A33-'Input Data'!$G$17+$C$1,$A$5:$A$505,$Z$5:$Z$505)-Y33))</f>
        <v>22.222222222222221</v>
      </c>
      <c r="Y33" s="11">
        <f t="shared" si="17"/>
        <v>68.033777777777772</v>
      </c>
      <c r="Z33" s="11">
        <f t="shared" si="18"/>
        <v>0</v>
      </c>
      <c r="AA33" s="9">
        <f>MIN('Input Data'!$G$12*LOOKUP($A33,'Input Data'!$B$58:$B$62,'Input Data'!$H$58:$H$62)/3600*$C$1,IF($A33&lt;'Input Data'!$G$16,0,LOOKUP($A33-'Input Data'!$G$16+$C$1,$A$5:$A$505,Y$5:Y$505)-Z33))</f>
        <v>0</v>
      </c>
      <c r="AB33" s="10">
        <f>LOOKUP($A33,'Input Data'!$C$33:$C$37,'Input Data'!$G$33:$G$37)</f>
        <v>0</v>
      </c>
      <c r="AC33" s="11">
        <f t="shared" si="2"/>
        <v>1</v>
      </c>
      <c r="AD33" s="11">
        <f t="shared" si="19"/>
        <v>0</v>
      </c>
      <c r="AE33" s="12">
        <f t="shared" si="20"/>
        <v>0</v>
      </c>
      <c r="AF33" s="7">
        <f>MIN('Input Data'!$H$12*LOOKUP($A33,'Input Data'!$B$58:$B$62,'Input Data'!$I$58:$I$62)/3600*$C$1,IF($A33&lt;'Input Data'!$H$17,infinity,'Input Data'!$H$11*'Input Data'!$H$13+LOOKUP($A33-'Input Data'!$H$17+$C$1,$A$5:$A$505,AH$5:AH$505)-AG33))</f>
        <v>5.5555555555555554</v>
      </c>
      <c r="AG33" s="11">
        <f t="shared" si="21"/>
        <v>0</v>
      </c>
      <c r="AH33" s="11">
        <f>IF($A33&lt;'Input Data'!$H$16,0,LOOKUP($A33-'Input Data'!$H$16,$A$5:$A$505,AG$5:AG$505))</f>
        <v>0</v>
      </c>
      <c r="AI33" s="7">
        <f>MIN('Input Data'!$I$12*LOOKUP($A33,'Input Data'!$B$58:$B$62,'Input Data'!$J$58:$J$62)/3600*$C$1,IF($A33&lt;'Input Data'!$I$17,infinity,'Input Data'!$I$11*'Input Data'!$I$13+LOOKUP($A33-'Input Data'!$I$17+$C$1,$A$5:$A$505,AK$5:AK$505))-AJ33)</f>
        <v>15</v>
      </c>
      <c r="AJ33" s="11">
        <f t="shared" si="22"/>
        <v>0</v>
      </c>
      <c r="AK33" s="34">
        <f>IF($A33&lt;'Input Data'!$I$16,0,LOOKUP($A33-'Input Data'!$I$16,$A$5:$A$505,AJ$5:AJ$505))</f>
        <v>0</v>
      </c>
      <c r="AL33" s="17">
        <f>MIN('Input Data'!$I$12*LOOKUP($A33,'Input Data'!$B$58:$B$62,'Input Data'!$J$58:$J$62)/3600*$C$1,IF($A33&lt;'Input Data'!$I$16,0,LOOKUP($A33-'Input Data'!$I$16+$C$1,$A$5:$A$505,AJ$5:AJ$505)-AK33))</f>
        <v>0</v>
      </c>
    </row>
    <row r="34" spans="1:38" ht="15" x14ac:dyDescent="0.25">
      <c r="A34" s="9">
        <f t="shared" si="10"/>
        <v>290</v>
      </c>
      <c r="B34" s="10">
        <f>MIN('Input Data'!$C$12*LOOKUP($A34,'Input Data'!$B$58:$B$62,'Input Data'!$D$58:$D$62)/3600*$C$1,IF($A34&lt;'Input Data'!$C$17,infinity,'Input Data'!$C$11*'Input Data'!$C$13+LOOKUP($A34-'Input Data'!$C$17+$C$1,$A$5:$A$505,$D$5:$D$505))-C34)</f>
        <v>22.222222222222221</v>
      </c>
      <c r="C34" s="11">
        <f>C33+LOOKUP($A33,'Input Data'!$D$23:$D$27,'Input Data'!$F$23:$F$27)*$C$1/3600</f>
        <v>503.31111111111107</v>
      </c>
      <c r="D34" s="11">
        <f t="shared" si="11"/>
        <v>190.9111111111111</v>
      </c>
      <c r="E34" s="9">
        <f>MIN('Input Data'!$C$12*LOOKUP($A34,'Input Data'!$B$58:$B$62,'Input Data'!$D$58:$D$62)/3600*$C$1,IF($A34&lt;'Input Data'!$C$16,0,LOOKUP($A34-'Input Data'!$C$16+$C$1,$A$5:$A$505,C$5:C$505)-D34))</f>
        <v>17.355555555555554</v>
      </c>
      <c r="F34" s="10">
        <f>LOOKUP($A34,'Input Data'!$C$33:$C$37,'Input Data'!$E$33:$E$37)</f>
        <v>0</v>
      </c>
      <c r="G34" s="11">
        <f t="shared" si="0"/>
        <v>1</v>
      </c>
      <c r="H34" s="11">
        <f t="shared" si="3"/>
        <v>0</v>
      </c>
      <c r="I34" s="12">
        <f t="shared" si="4"/>
        <v>17.355555555555554</v>
      </c>
      <c r="J34" s="7">
        <f>MIN('Input Data'!$D$12*LOOKUP($A34,'Input Data'!$B$58:$B$62,'Input Data'!$E$58:$E$62)/3600*$C$1,IF($A34&lt;'Input Data'!$D$17,infinity,'Input Data'!$D$11*'Input Data'!$D$13+LOOKUP($A34-'Input Data'!$D$17+$C$1,$A$5:$A$505,$L$5:$L$505)-K34))</f>
        <v>5.5555555555555554</v>
      </c>
      <c r="K34" s="11">
        <f t="shared" si="12"/>
        <v>0</v>
      </c>
      <c r="L34" s="11">
        <f>IF($A34&lt;'Input Data'!$D$16,0,LOOKUP($A34-'Input Data'!$D$16,$A$5:$A$505,$K$5:$K$505))</f>
        <v>0</v>
      </c>
      <c r="M34" s="7">
        <f>MIN('Input Data'!$E$12*LOOKUP($A34,'Input Data'!$B$58:$B$62,'Input Data'!$F$58:$F$62)/3600*$C$1,IF($A34&lt;'Input Data'!$E$17,infinity,'Input Data'!$E$11*'Input Data'!$E$13+LOOKUP($A34-'Input Data'!$E$17+$C$1,$A$5:$A$505,$O$5:$O$505))-N34)</f>
        <v>22.222222222222221</v>
      </c>
      <c r="N34" s="11">
        <f t="shared" si="5"/>
        <v>190.9111111111111</v>
      </c>
      <c r="O34" s="11">
        <f t="shared" si="13"/>
        <v>86.777777777777771</v>
      </c>
      <c r="P34" s="9">
        <f>MIN('Input Data'!$E$12*LOOKUP($A34,'Input Data'!$B$58:$B$62,'Input Data'!$F$58:$F$62)/3600*$C$1,IF($A34&lt;'Input Data'!$E$16,0,LOOKUP($A34-'Input Data'!$E$16+$C$1,$A$5:$A$505,N$5:N$505)-O34))</f>
        <v>17.355555555555554</v>
      </c>
      <c r="Q34" s="10">
        <f>LOOKUP($A34,'Input Data'!$C$33:$C$37,'Input Data'!$F$33:$F$37)</f>
        <v>0.02</v>
      </c>
      <c r="R34" s="34">
        <f t="shared" si="1"/>
        <v>1</v>
      </c>
      <c r="S34" s="8">
        <f t="shared" si="14"/>
        <v>0.34711111111111109</v>
      </c>
      <c r="T34" s="11">
        <f t="shared" si="15"/>
        <v>17.008444444444443</v>
      </c>
      <c r="U34" s="7">
        <f>MIN('Input Data'!$F$12*LOOKUP($A34,'Input Data'!$B$58:$B$62,'Input Data'!$G$58:$G$62)/3600*$C$1,IF($A34&lt;'Input Data'!$F$17,infinity,'Input Data'!$F$11*'Input Data'!$F$13+LOOKUP($A34-'Input Data'!$F$17+$C$1,$A$5:$A$505,$W$5:$W$505)-V34))</f>
        <v>5.5555555555555554</v>
      </c>
      <c r="V34" s="11">
        <f t="shared" si="16"/>
        <v>1.7355555555555555</v>
      </c>
      <c r="W34" s="11">
        <f>IF($A34&lt;'Input Data'!$F$16,0,LOOKUP($A34-'Input Data'!$F$16,$A$5:$A$505,$V$5:$V$505))</f>
        <v>0.34711111111111109</v>
      </c>
      <c r="X34" s="7">
        <f>MIN('Input Data'!$G$12*LOOKUP($A34,'Input Data'!$B$58:$B$62,'Input Data'!$H$58:$H$62)/3600*$C$1,IF($A34&lt;'Input Data'!$G$17,infinity,'Input Data'!$G$11*'Input Data'!$G$13+LOOKUP($A34-'Input Data'!$G$17+$C$1,$A$5:$A$505,$Z$5:$Z$505)-Y34))</f>
        <v>22.222222222222221</v>
      </c>
      <c r="Y34" s="11">
        <f t="shared" si="17"/>
        <v>85.042222222222222</v>
      </c>
      <c r="Z34" s="11">
        <f t="shared" si="18"/>
        <v>0</v>
      </c>
      <c r="AA34" s="9">
        <f>MIN('Input Data'!$G$12*LOOKUP($A34,'Input Data'!$B$58:$B$62,'Input Data'!$H$58:$H$62)/3600*$C$1,IF($A34&lt;'Input Data'!$G$16,0,LOOKUP($A34-'Input Data'!$G$16+$C$1,$A$5:$A$505,Y$5:Y$505)-Z34))</f>
        <v>0</v>
      </c>
      <c r="AB34" s="10">
        <f>LOOKUP($A34,'Input Data'!$C$33:$C$37,'Input Data'!$G$33:$G$37)</f>
        <v>0</v>
      </c>
      <c r="AC34" s="11">
        <f t="shared" si="2"/>
        <v>1</v>
      </c>
      <c r="AD34" s="11">
        <f t="shared" si="19"/>
        <v>0</v>
      </c>
      <c r="AE34" s="12">
        <f t="shared" si="20"/>
        <v>0</v>
      </c>
      <c r="AF34" s="7">
        <f>MIN('Input Data'!$H$12*LOOKUP($A34,'Input Data'!$B$58:$B$62,'Input Data'!$I$58:$I$62)/3600*$C$1,IF($A34&lt;'Input Data'!$H$17,infinity,'Input Data'!$H$11*'Input Data'!$H$13+LOOKUP($A34-'Input Data'!$H$17+$C$1,$A$5:$A$505,AH$5:AH$505)-AG34))</f>
        <v>5.5555555555555554</v>
      </c>
      <c r="AG34" s="11">
        <f t="shared" si="21"/>
        <v>0</v>
      </c>
      <c r="AH34" s="11">
        <f>IF($A34&lt;'Input Data'!$H$16,0,LOOKUP($A34-'Input Data'!$H$16,$A$5:$A$505,AG$5:AG$505))</f>
        <v>0</v>
      </c>
      <c r="AI34" s="7">
        <f>MIN('Input Data'!$I$12*LOOKUP($A34,'Input Data'!$B$58:$B$62,'Input Data'!$J$58:$J$62)/3600*$C$1,IF($A34&lt;'Input Data'!$I$17,infinity,'Input Data'!$I$11*'Input Data'!$I$13+LOOKUP($A34-'Input Data'!$I$17+$C$1,$A$5:$A$505,AK$5:AK$505))-AJ34)</f>
        <v>15</v>
      </c>
      <c r="AJ34" s="11">
        <f t="shared" si="22"/>
        <v>0</v>
      </c>
      <c r="AK34" s="34">
        <f>IF($A34&lt;'Input Data'!$I$16,0,LOOKUP($A34-'Input Data'!$I$16,$A$5:$A$505,AJ$5:AJ$505))</f>
        <v>0</v>
      </c>
      <c r="AL34" s="17">
        <f>MIN('Input Data'!$I$12*LOOKUP($A34,'Input Data'!$B$58:$B$62,'Input Data'!$J$58:$J$62)/3600*$C$1,IF($A34&lt;'Input Data'!$I$16,0,LOOKUP($A34-'Input Data'!$I$16+$C$1,$A$5:$A$505,AJ$5:AJ$505)-AK34))</f>
        <v>0</v>
      </c>
    </row>
    <row r="35" spans="1:38" ht="15" x14ac:dyDescent="0.25">
      <c r="A35" s="9">
        <f t="shared" si="10"/>
        <v>300</v>
      </c>
      <c r="B35" s="10">
        <f>MIN('Input Data'!$C$12*LOOKUP($A35,'Input Data'!$B$58:$B$62,'Input Data'!$D$58:$D$62)/3600*$C$1,IF($A35&lt;'Input Data'!$C$17,infinity,'Input Data'!$C$11*'Input Data'!$C$13+LOOKUP($A35-'Input Data'!$C$17+$C$1,$A$5:$A$505,$D$5:$D$505))-C35)</f>
        <v>22.222222222222221</v>
      </c>
      <c r="C35" s="11">
        <f>C34+LOOKUP($A34,'Input Data'!$D$23:$D$27,'Input Data'!$F$23:$F$27)*$C$1/3600</f>
        <v>520.66666666666663</v>
      </c>
      <c r="D35" s="11">
        <f t="shared" si="11"/>
        <v>208.26666666666665</v>
      </c>
      <c r="E35" s="9">
        <f>MIN('Input Data'!$C$12*LOOKUP($A35,'Input Data'!$B$58:$B$62,'Input Data'!$D$58:$D$62)/3600*$C$1,IF($A35&lt;'Input Data'!$C$16,0,LOOKUP($A35-'Input Data'!$C$16+$C$1,$A$5:$A$505,C$5:C$505)-D35))</f>
        <v>17.355555555555554</v>
      </c>
      <c r="F35" s="10">
        <f>LOOKUP($A35,'Input Data'!$C$33:$C$37,'Input Data'!$E$33:$E$37)</f>
        <v>0</v>
      </c>
      <c r="G35" s="11">
        <f t="shared" si="0"/>
        <v>1</v>
      </c>
      <c r="H35" s="11">
        <f t="shared" si="3"/>
        <v>0</v>
      </c>
      <c r="I35" s="12">
        <f t="shared" si="4"/>
        <v>17.355555555555554</v>
      </c>
      <c r="J35" s="7">
        <f>MIN('Input Data'!$D$12*LOOKUP($A35,'Input Data'!$B$58:$B$62,'Input Data'!$E$58:$E$62)/3600*$C$1,IF($A35&lt;'Input Data'!$D$17,infinity,'Input Data'!$D$11*'Input Data'!$D$13+LOOKUP($A35-'Input Data'!$D$17+$C$1,$A$5:$A$505,$L$5:$L$505)-K35))</f>
        <v>5.5555555555555554</v>
      </c>
      <c r="K35" s="11">
        <f t="shared" si="12"/>
        <v>0</v>
      </c>
      <c r="L35" s="11">
        <f>IF($A35&lt;'Input Data'!$D$16,0,LOOKUP($A35-'Input Data'!$D$16,$A$5:$A$505,$K$5:$K$505))</f>
        <v>0</v>
      </c>
      <c r="M35" s="7">
        <f>MIN('Input Data'!$E$12*LOOKUP($A35,'Input Data'!$B$58:$B$62,'Input Data'!$F$58:$F$62)/3600*$C$1,IF($A35&lt;'Input Data'!$E$17,infinity,'Input Data'!$E$11*'Input Data'!$E$13+LOOKUP($A35-'Input Data'!$E$17+$C$1,$A$5:$A$505,$O$5:$O$505))-N35)</f>
        <v>22.222222222222221</v>
      </c>
      <c r="N35" s="11">
        <f t="shared" si="5"/>
        <v>208.26666666666665</v>
      </c>
      <c r="O35" s="11">
        <f t="shared" si="13"/>
        <v>104.13333333333333</v>
      </c>
      <c r="P35" s="9">
        <f>MIN('Input Data'!$E$12*LOOKUP($A35,'Input Data'!$B$58:$B$62,'Input Data'!$F$58:$F$62)/3600*$C$1,IF($A35&lt;'Input Data'!$E$16,0,LOOKUP($A35-'Input Data'!$E$16+$C$1,$A$5:$A$505,N$5:N$505)-O35))</f>
        <v>17.355555555555554</v>
      </c>
      <c r="Q35" s="10">
        <f>LOOKUP($A35,'Input Data'!$C$33:$C$37,'Input Data'!$F$33:$F$37)</f>
        <v>0.02</v>
      </c>
      <c r="R35" s="34">
        <f t="shared" si="1"/>
        <v>1</v>
      </c>
      <c r="S35" s="8">
        <f t="shared" si="14"/>
        <v>0.34711111111111109</v>
      </c>
      <c r="T35" s="11">
        <f t="shared" si="15"/>
        <v>17.008444444444443</v>
      </c>
      <c r="U35" s="7">
        <f>MIN('Input Data'!$F$12*LOOKUP($A35,'Input Data'!$B$58:$B$62,'Input Data'!$G$58:$G$62)/3600*$C$1,IF($A35&lt;'Input Data'!$F$17,infinity,'Input Data'!$F$11*'Input Data'!$F$13+LOOKUP($A35-'Input Data'!$F$17+$C$1,$A$5:$A$505,$W$5:$W$505)-V35))</f>
        <v>5.5555555555555554</v>
      </c>
      <c r="V35" s="11">
        <f t="shared" si="16"/>
        <v>2.0826666666666664</v>
      </c>
      <c r="W35" s="11">
        <f>IF($A35&lt;'Input Data'!$F$16,0,LOOKUP($A35-'Input Data'!$F$16,$A$5:$A$505,$V$5:$V$505))</f>
        <v>0.69422222222222219</v>
      </c>
      <c r="X35" s="7">
        <f>MIN('Input Data'!$G$12*LOOKUP($A35,'Input Data'!$B$58:$B$62,'Input Data'!$H$58:$H$62)/3600*$C$1,IF($A35&lt;'Input Data'!$G$17,infinity,'Input Data'!$G$11*'Input Data'!$G$13+LOOKUP($A35-'Input Data'!$G$17+$C$1,$A$5:$A$505,$Z$5:$Z$505)-Y35))</f>
        <v>22.222222222222221</v>
      </c>
      <c r="Y35" s="11">
        <f t="shared" si="17"/>
        <v>102.05066666666667</v>
      </c>
      <c r="Z35" s="11">
        <f t="shared" si="18"/>
        <v>0</v>
      </c>
      <c r="AA35" s="9">
        <f>MIN('Input Data'!$G$12*LOOKUP($A35,'Input Data'!$B$58:$B$62,'Input Data'!$H$58:$H$62)/3600*$C$1,IF($A35&lt;'Input Data'!$G$16,0,LOOKUP($A35-'Input Data'!$G$16+$C$1,$A$5:$A$505,Y$5:Y$505)-Z35))</f>
        <v>17.008444444444443</v>
      </c>
      <c r="AB35" s="10">
        <f>LOOKUP($A35,'Input Data'!$C$33:$C$37,'Input Data'!$G$33:$G$37)</f>
        <v>0</v>
      </c>
      <c r="AC35" s="11">
        <f t="shared" si="2"/>
        <v>0.88191486581828638</v>
      </c>
      <c r="AD35" s="11">
        <f t="shared" si="19"/>
        <v>0</v>
      </c>
      <c r="AE35" s="12">
        <f t="shared" si="20"/>
        <v>15</v>
      </c>
      <c r="AF35" s="7">
        <f>MIN('Input Data'!$H$12*LOOKUP($A35,'Input Data'!$B$58:$B$62,'Input Data'!$I$58:$I$62)/3600*$C$1,IF($A35&lt;'Input Data'!$H$17,infinity,'Input Data'!$H$11*'Input Data'!$H$13+LOOKUP($A35-'Input Data'!$H$17+$C$1,$A$5:$A$505,AH$5:AH$505)-AG35))</f>
        <v>5.5555555555555554</v>
      </c>
      <c r="AG35" s="11">
        <f t="shared" si="21"/>
        <v>0</v>
      </c>
      <c r="AH35" s="11">
        <f>IF($A35&lt;'Input Data'!$H$16,0,LOOKUP($A35-'Input Data'!$H$16,$A$5:$A$505,AG$5:AG$505))</f>
        <v>0</v>
      </c>
      <c r="AI35" s="7">
        <f>MIN('Input Data'!$I$12*LOOKUP($A35,'Input Data'!$B$58:$B$62,'Input Data'!$J$58:$J$62)/3600*$C$1,IF($A35&lt;'Input Data'!$I$17,infinity,'Input Data'!$I$11*'Input Data'!$I$13+LOOKUP($A35-'Input Data'!$I$17+$C$1,$A$5:$A$505,AK$5:AK$505))-AJ35)</f>
        <v>15</v>
      </c>
      <c r="AJ35" s="11">
        <f t="shared" si="22"/>
        <v>0</v>
      </c>
      <c r="AK35" s="34">
        <f>IF($A35&lt;'Input Data'!$I$16,0,LOOKUP($A35-'Input Data'!$I$16,$A$5:$A$505,AJ$5:AJ$505))</f>
        <v>0</v>
      </c>
      <c r="AL35" s="17">
        <f>MIN('Input Data'!$I$12*LOOKUP($A35,'Input Data'!$B$58:$B$62,'Input Data'!$J$58:$J$62)/3600*$C$1,IF($A35&lt;'Input Data'!$I$16,0,LOOKUP($A35-'Input Data'!$I$16+$C$1,$A$5:$A$505,AJ$5:AJ$505)-AK35))</f>
        <v>0</v>
      </c>
    </row>
    <row r="36" spans="1:38" ht="15" x14ac:dyDescent="0.25">
      <c r="A36" s="9">
        <f t="shared" si="10"/>
        <v>310</v>
      </c>
      <c r="B36" s="10">
        <f>MIN('Input Data'!$C$12*LOOKUP($A36,'Input Data'!$B$58:$B$62,'Input Data'!$D$58:$D$62)/3600*$C$1,IF($A36&lt;'Input Data'!$C$17,infinity,'Input Data'!$C$11*'Input Data'!$C$13+LOOKUP($A36-'Input Data'!$C$17+$C$1,$A$5:$A$505,$D$5:$D$505))-C36)</f>
        <v>22.222222222222221</v>
      </c>
      <c r="C36" s="11">
        <f>C35+LOOKUP($A35,'Input Data'!$D$23:$D$27,'Input Data'!$F$23:$F$27)*$C$1/3600</f>
        <v>538.02222222222213</v>
      </c>
      <c r="D36" s="11">
        <f t="shared" si="11"/>
        <v>225.62222222222221</v>
      </c>
      <c r="E36" s="9">
        <f>MIN('Input Data'!$C$12*LOOKUP($A36,'Input Data'!$B$58:$B$62,'Input Data'!$D$58:$D$62)/3600*$C$1,IF($A36&lt;'Input Data'!$C$16,0,LOOKUP($A36-'Input Data'!$C$16+$C$1,$A$5:$A$505,C$5:C$505)-D36))</f>
        <v>17.355555555555554</v>
      </c>
      <c r="F36" s="10">
        <f>LOOKUP($A36,'Input Data'!$C$33:$C$37,'Input Data'!$E$33:$E$37)</f>
        <v>0</v>
      </c>
      <c r="G36" s="11">
        <f t="shared" si="0"/>
        <v>1</v>
      </c>
      <c r="H36" s="11">
        <f t="shared" si="3"/>
        <v>0</v>
      </c>
      <c r="I36" s="12">
        <f t="shared" si="4"/>
        <v>17.355555555555554</v>
      </c>
      <c r="J36" s="7">
        <f>MIN('Input Data'!$D$12*LOOKUP($A36,'Input Data'!$B$58:$B$62,'Input Data'!$E$58:$E$62)/3600*$C$1,IF($A36&lt;'Input Data'!$D$17,infinity,'Input Data'!$D$11*'Input Data'!$D$13+LOOKUP($A36-'Input Data'!$D$17+$C$1,$A$5:$A$505,$L$5:$L$505)-K36))</f>
        <v>5.5555555555555554</v>
      </c>
      <c r="K36" s="11">
        <f t="shared" si="12"/>
        <v>0</v>
      </c>
      <c r="L36" s="11">
        <f>IF($A36&lt;'Input Data'!$D$16,0,LOOKUP($A36-'Input Data'!$D$16,$A$5:$A$505,$K$5:$K$505))</f>
        <v>0</v>
      </c>
      <c r="M36" s="7">
        <f>MIN('Input Data'!$E$12*LOOKUP($A36,'Input Data'!$B$58:$B$62,'Input Data'!$F$58:$F$62)/3600*$C$1,IF($A36&lt;'Input Data'!$E$17,infinity,'Input Data'!$E$11*'Input Data'!$E$13+LOOKUP($A36-'Input Data'!$E$17+$C$1,$A$5:$A$505,$O$5:$O$505))-N36)</f>
        <v>22.222222222222221</v>
      </c>
      <c r="N36" s="11">
        <f t="shared" si="5"/>
        <v>225.62222222222221</v>
      </c>
      <c r="O36" s="11">
        <f t="shared" si="13"/>
        <v>121.48888888888888</v>
      </c>
      <c r="P36" s="9">
        <f>MIN('Input Data'!$E$12*LOOKUP($A36,'Input Data'!$B$58:$B$62,'Input Data'!$F$58:$F$62)/3600*$C$1,IF($A36&lt;'Input Data'!$E$16,0,LOOKUP($A36-'Input Data'!$E$16+$C$1,$A$5:$A$505,N$5:N$505)-O36))</f>
        <v>17.355555555555554</v>
      </c>
      <c r="Q36" s="10">
        <f>LOOKUP($A36,'Input Data'!$C$33:$C$37,'Input Data'!$F$33:$F$37)</f>
        <v>0.02</v>
      </c>
      <c r="R36" s="34">
        <f t="shared" si="1"/>
        <v>1</v>
      </c>
      <c r="S36" s="8">
        <f t="shared" si="14"/>
        <v>0.34711111111111109</v>
      </c>
      <c r="T36" s="11">
        <f t="shared" si="15"/>
        <v>17.008444444444443</v>
      </c>
      <c r="U36" s="7">
        <f>MIN('Input Data'!$F$12*LOOKUP($A36,'Input Data'!$B$58:$B$62,'Input Data'!$G$58:$G$62)/3600*$C$1,IF($A36&lt;'Input Data'!$F$17,infinity,'Input Data'!$F$11*'Input Data'!$F$13+LOOKUP($A36-'Input Data'!$F$17+$C$1,$A$5:$A$505,$W$5:$W$505)-V36))</f>
        <v>5.5555555555555554</v>
      </c>
      <c r="V36" s="11">
        <f t="shared" si="16"/>
        <v>2.4297777777777774</v>
      </c>
      <c r="W36" s="11">
        <f>IF($A36&lt;'Input Data'!$F$16,0,LOOKUP($A36-'Input Data'!$F$16,$A$5:$A$505,$V$5:$V$505))</f>
        <v>1.0413333333333332</v>
      </c>
      <c r="X36" s="7">
        <f>MIN('Input Data'!$G$12*LOOKUP($A36,'Input Data'!$B$58:$B$62,'Input Data'!$H$58:$H$62)/3600*$C$1,IF($A36&lt;'Input Data'!$G$17,infinity,'Input Data'!$G$11*'Input Data'!$G$13+LOOKUP($A36-'Input Data'!$G$17+$C$1,$A$5:$A$505,$Z$5:$Z$505)-Y36))</f>
        <v>22.222222222222221</v>
      </c>
      <c r="Y36" s="11">
        <f t="shared" si="17"/>
        <v>119.05911111111112</v>
      </c>
      <c r="Z36" s="11">
        <f t="shared" si="18"/>
        <v>15</v>
      </c>
      <c r="AA36" s="9">
        <f>MIN('Input Data'!$G$12*LOOKUP($A36,'Input Data'!$B$58:$B$62,'Input Data'!$H$58:$H$62)/3600*$C$1,IF($A36&lt;'Input Data'!$G$16,0,LOOKUP($A36-'Input Data'!$G$16+$C$1,$A$5:$A$505,Y$5:Y$505)-Z36))</f>
        <v>19.016888888888886</v>
      </c>
      <c r="AB36" s="10">
        <f>LOOKUP($A36,'Input Data'!$C$33:$C$37,'Input Data'!$G$33:$G$37)</f>
        <v>0</v>
      </c>
      <c r="AC36" s="11">
        <f t="shared" si="2"/>
        <v>0.7887725530522578</v>
      </c>
      <c r="AD36" s="11">
        <f t="shared" si="19"/>
        <v>0</v>
      </c>
      <c r="AE36" s="12">
        <f t="shared" si="20"/>
        <v>15</v>
      </c>
      <c r="AF36" s="7">
        <f>MIN('Input Data'!$H$12*LOOKUP($A36,'Input Data'!$B$58:$B$62,'Input Data'!$I$58:$I$62)/3600*$C$1,IF($A36&lt;'Input Data'!$H$17,infinity,'Input Data'!$H$11*'Input Data'!$H$13+LOOKUP($A36-'Input Data'!$H$17+$C$1,$A$5:$A$505,AH$5:AH$505)-AG36))</f>
        <v>5.5555555555555554</v>
      </c>
      <c r="AG36" s="11">
        <f t="shared" si="21"/>
        <v>0</v>
      </c>
      <c r="AH36" s="11">
        <f>IF($A36&lt;'Input Data'!$H$16,0,LOOKUP($A36-'Input Data'!$H$16,$A$5:$A$505,AG$5:AG$505))</f>
        <v>0</v>
      </c>
      <c r="AI36" s="7">
        <f>MIN('Input Data'!$I$12*LOOKUP($A36,'Input Data'!$B$58:$B$62,'Input Data'!$J$58:$J$62)/3600*$C$1,IF($A36&lt;'Input Data'!$I$17,infinity,'Input Data'!$I$11*'Input Data'!$I$13+LOOKUP($A36-'Input Data'!$I$17+$C$1,$A$5:$A$505,AK$5:AK$505))-AJ36)</f>
        <v>15</v>
      </c>
      <c r="AJ36" s="11">
        <f t="shared" si="22"/>
        <v>15</v>
      </c>
      <c r="AK36" s="34">
        <f>IF($A36&lt;'Input Data'!$I$16,0,LOOKUP($A36-'Input Data'!$I$16,$A$5:$A$505,AJ$5:AJ$505))</f>
        <v>0</v>
      </c>
      <c r="AL36" s="17">
        <f>MIN('Input Data'!$I$12*LOOKUP($A36,'Input Data'!$B$58:$B$62,'Input Data'!$J$58:$J$62)/3600*$C$1,IF($A36&lt;'Input Data'!$I$16,0,LOOKUP($A36-'Input Data'!$I$16+$C$1,$A$5:$A$505,AJ$5:AJ$505)-AK36))</f>
        <v>0</v>
      </c>
    </row>
    <row r="37" spans="1:38" x14ac:dyDescent="0.3">
      <c r="A37" s="9">
        <f t="shared" si="10"/>
        <v>320</v>
      </c>
      <c r="B37" s="10">
        <f>MIN('Input Data'!$C$12*LOOKUP($A37,'Input Data'!$B$58:$B$62,'Input Data'!$D$58:$D$62)/3600*$C$1,IF($A37&lt;'Input Data'!$C$17,infinity,'Input Data'!$C$11*'Input Data'!$C$13+LOOKUP($A37-'Input Data'!$C$17+$C$1,$A$5:$A$505,$D$5:$D$505))-C37)</f>
        <v>22.222222222222221</v>
      </c>
      <c r="C37" s="11">
        <f>C36+LOOKUP($A36,'Input Data'!$D$23:$D$27,'Input Data'!$F$23:$F$27)*$C$1/3600</f>
        <v>555.37777777777774</v>
      </c>
      <c r="D37" s="11">
        <f t="shared" si="11"/>
        <v>242.97777777777776</v>
      </c>
      <c r="E37" s="9">
        <f>MIN('Input Data'!$C$12*LOOKUP($A37,'Input Data'!$B$58:$B$62,'Input Data'!$D$58:$D$62)/3600*$C$1,IF($A37&lt;'Input Data'!$C$16,0,LOOKUP($A37-'Input Data'!$C$16+$C$1,$A$5:$A$505,C$5:C$505)-D37))</f>
        <v>17.355555555555554</v>
      </c>
      <c r="F37" s="10">
        <f>LOOKUP($A37,'Input Data'!$C$33:$C$37,'Input Data'!$E$33:$E$37)</f>
        <v>0</v>
      </c>
      <c r="G37" s="11">
        <f t="shared" ref="G37:G55" si="23">MIN(1,J37/(MAX(epsilon,E37*F37)),M37/(MAX(epsilon,E37*(1-F37))))</f>
        <v>1</v>
      </c>
      <c r="H37" s="11">
        <f t="shared" si="3"/>
        <v>0</v>
      </c>
      <c r="I37" s="12">
        <f t="shared" si="4"/>
        <v>17.355555555555554</v>
      </c>
      <c r="J37" s="7">
        <f>MIN('Input Data'!$D$12*LOOKUP($A37,'Input Data'!$B$58:$B$62,'Input Data'!$E$58:$E$62)/3600*$C$1,IF($A37&lt;'Input Data'!$D$17,infinity,'Input Data'!$D$11*'Input Data'!$D$13+LOOKUP($A37-'Input Data'!$D$17+$C$1,$A$5:$A$505,$L$5:$L$505)-K37))</f>
        <v>5.5555555555555554</v>
      </c>
      <c r="K37" s="11">
        <f t="shared" si="12"/>
        <v>0</v>
      </c>
      <c r="L37" s="11">
        <f>IF($A37&lt;'Input Data'!$D$16,0,LOOKUP($A37-'Input Data'!$D$16,$A$5:$A$505,$K$5:$K$505))</f>
        <v>0</v>
      </c>
      <c r="M37" s="7">
        <f>MIN('Input Data'!$E$12*LOOKUP($A37,'Input Data'!$B$58:$B$62,'Input Data'!$F$58:$F$62)/3600*$C$1,IF($A37&lt;'Input Data'!$E$17,infinity,'Input Data'!$E$11*'Input Data'!$E$13+LOOKUP($A37-'Input Data'!$E$17+$C$1,$A$5:$A$505,$O$5:$O$505))-N37)</f>
        <v>22.222222222222221</v>
      </c>
      <c r="N37" s="11">
        <f t="shared" si="5"/>
        <v>242.97777777777776</v>
      </c>
      <c r="O37" s="11">
        <f t="shared" si="13"/>
        <v>138.84444444444443</v>
      </c>
      <c r="P37" s="9">
        <f>MIN('Input Data'!$E$12*LOOKUP($A37,'Input Data'!$B$58:$B$62,'Input Data'!$F$58:$F$62)/3600*$C$1,IF($A37&lt;'Input Data'!$E$16,0,LOOKUP($A37-'Input Data'!$E$16+$C$1,$A$5:$A$505,N$5:N$505)-O37))</f>
        <v>17.355555555555554</v>
      </c>
      <c r="Q37" s="10">
        <f>LOOKUP($A37,'Input Data'!$C$33:$C$37,'Input Data'!$F$33:$F$37)</f>
        <v>0.02</v>
      </c>
      <c r="R37" s="34">
        <f t="shared" ref="R37:R55" si="24">MIN(1,U37/(MAX(epsilon,P37*Q37)),X37/(MAX(epsilon,P37*(1-Q37))))</f>
        <v>1</v>
      </c>
      <c r="S37" s="8">
        <f t="shared" si="14"/>
        <v>0.34711111111111109</v>
      </c>
      <c r="T37" s="11">
        <f t="shared" si="15"/>
        <v>17.008444444444443</v>
      </c>
      <c r="U37" s="7">
        <f>MIN('Input Data'!$F$12*LOOKUP($A37,'Input Data'!$B$58:$B$62,'Input Data'!$G$58:$G$62)/3600*$C$1,IF($A37&lt;'Input Data'!$F$17,infinity,'Input Data'!$F$11*'Input Data'!$F$13+LOOKUP($A37-'Input Data'!$F$17+$C$1,$A$5:$A$505,$W$5:$W$505)-V37))</f>
        <v>5.5555555555555554</v>
      </c>
      <c r="V37" s="11">
        <f t="shared" si="16"/>
        <v>2.7768888888888883</v>
      </c>
      <c r="W37" s="11">
        <f>IF($A37&lt;'Input Data'!$F$16,0,LOOKUP($A37-'Input Data'!$F$16,$A$5:$A$505,$V$5:$V$505))</f>
        <v>1.3884444444444444</v>
      </c>
      <c r="X37" s="7">
        <f>MIN('Input Data'!$G$12*LOOKUP($A37,'Input Data'!$B$58:$B$62,'Input Data'!$H$58:$H$62)/3600*$C$1,IF($A37&lt;'Input Data'!$G$17,infinity,'Input Data'!$G$11*'Input Data'!$G$13+LOOKUP($A37-'Input Data'!$G$17+$C$1,$A$5:$A$505,$Z$5:$Z$505)-Y37))</f>
        <v>22.222222222222221</v>
      </c>
      <c r="Y37" s="11">
        <f t="shared" si="17"/>
        <v>136.06755555555557</v>
      </c>
      <c r="Z37" s="11">
        <f t="shared" si="18"/>
        <v>30</v>
      </c>
      <c r="AA37" s="9">
        <f>MIN('Input Data'!$G$12*LOOKUP($A37,'Input Data'!$B$58:$B$62,'Input Data'!$H$58:$H$62)/3600*$C$1,IF($A37&lt;'Input Data'!$G$16,0,LOOKUP($A37-'Input Data'!$G$16+$C$1,$A$5:$A$505,Y$5:Y$505)-Z37))</f>
        <v>21.025333333333329</v>
      </c>
      <c r="AB37" s="10">
        <f>LOOKUP($A37,'Input Data'!$C$33:$C$37,'Input Data'!$G$33:$G$37)</f>
        <v>0</v>
      </c>
      <c r="AC37" s="11">
        <f t="shared" ref="AC37:AC55" si="25">MIN(1,AF37/(MAX(epsilon,AA37*AB37)),AI37/(MAX(epsilon,AA37*(1-AB37))))</f>
        <v>0.71342507451328574</v>
      </c>
      <c r="AD37" s="11">
        <f t="shared" si="19"/>
        <v>0</v>
      </c>
      <c r="AE37" s="12">
        <f t="shared" si="20"/>
        <v>15</v>
      </c>
      <c r="AF37" s="7">
        <f>MIN('Input Data'!$H$12*LOOKUP($A37,'Input Data'!$B$58:$B$62,'Input Data'!$I$58:$I$62)/3600*$C$1,IF($A37&lt;'Input Data'!$H$17,infinity,'Input Data'!$H$11*'Input Data'!$H$13+LOOKUP($A37-'Input Data'!$H$17+$C$1,$A$5:$A$505,AH$5:AH$505)-AG37))</f>
        <v>5.5555555555555554</v>
      </c>
      <c r="AG37" s="11">
        <f t="shared" si="21"/>
        <v>0</v>
      </c>
      <c r="AH37" s="11">
        <f>IF($A37&lt;'Input Data'!$H$16,0,LOOKUP($A37-'Input Data'!$H$16,$A$5:$A$505,AG$5:AG$505))</f>
        <v>0</v>
      </c>
      <c r="AI37" s="7">
        <f>MIN('Input Data'!$I$12*LOOKUP($A37,'Input Data'!$B$58:$B$62,'Input Data'!$J$58:$J$62)/3600*$C$1,IF($A37&lt;'Input Data'!$I$17,infinity,'Input Data'!$I$11*'Input Data'!$I$13+LOOKUP($A37-'Input Data'!$I$17+$C$1,$A$5:$A$505,AK$5:AK$505))-AJ37)</f>
        <v>15</v>
      </c>
      <c r="AJ37" s="11">
        <f t="shared" si="22"/>
        <v>30</v>
      </c>
      <c r="AK37" s="34">
        <f>IF($A37&lt;'Input Data'!$I$16,0,LOOKUP($A37-'Input Data'!$I$16,$A$5:$A$505,AJ$5:AJ$505))</f>
        <v>0</v>
      </c>
      <c r="AL37" s="17">
        <f>MIN('Input Data'!$I$12*LOOKUP($A37,'Input Data'!$B$58:$B$62,'Input Data'!$J$58:$J$62)/3600*$C$1,IF($A37&lt;'Input Data'!$I$16,0,LOOKUP($A37-'Input Data'!$I$16+$C$1,$A$5:$A$505,AJ$5:AJ$505)-AK37))</f>
        <v>0</v>
      </c>
    </row>
    <row r="38" spans="1:38" x14ac:dyDescent="0.3">
      <c r="A38" s="9">
        <f t="shared" si="10"/>
        <v>330</v>
      </c>
      <c r="B38" s="10">
        <f>MIN('Input Data'!$C$12*LOOKUP($A38,'Input Data'!$B$58:$B$62,'Input Data'!$D$58:$D$62)/3600*$C$1,IF($A38&lt;'Input Data'!$C$17,infinity,'Input Data'!$C$11*'Input Data'!$C$13+LOOKUP($A38-'Input Data'!$C$17+$C$1,$A$5:$A$505,$D$5:$D$505))-C38)</f>
        <v>22.222222222222221</v>
      </c>
      <c r="C38" s="11">
        <f>C37+LOOKUP($A37,'Input Data'!$D$23:$D$27,'Input Data'!$F$23:$F$27)*$C$1/3600</f>
        <v>572.73333333333335</v>
      </c>
      <c r="D38" s="11">
        <f t="shared" si="11"/>
        <v>260.33333333333331</v>
      </c>
      <c r="E38" s="9">
        <f>MIN('Input Data'!$C$12*LOOKUP($A38,'Input Data'!$B$58:$B$62,'Input Data'!$D$58:$D$62)/3600*$C$1,IF($A38&lt;'Input Data'!$C$16,0,LOOKUP($A38-'Input Data'!$C$16+$C$1,$A$5:$A$505,C$5:C$505)-D38))</f>
        <v>17.355555555555554</v>
      </c>
      <c r="F38" s="10">
        <f>LOOKUP($A38,'Input Data'!$C$33:$C$37,'Input Data'!$E$33:$E$37)</f>
        <v>0</v>
      </c>
      <c r="G38" s="11">
        <f t="shared" si="23"/>
        <v>1</v>
      </c>
      <c r="H38" s="11">
        <f t="shared" si="3"/>
        <v>0</v>
      </c>
      <c r="I38" s="12">
        <f t="shared" si="4"/>
        <v>17.355555555555554</v>
      </c>
      <c r="J38" s="7">
        <f>MIN('Input Data'!$D$12*LOOKUP($A38,'Input Data'!$B$58:$B$62,'Input Data'!$E$58:$E$62)/3600*$C$1,IF($A38&lt;'Input Data'!$D$17,infinity,'Input Data'!$D$11*'Input Data'!$D$13+LOOKUP($A38-'Input Data'!$D$17+$C$1,$A$5:$A$505,$L$5:$L$505)-K38))</f>
        <v>5.5555555555555554</v>
      </c>
      <c r="K38" s="11">
        <f t="shared" si="12"/>
        <v>0</v>
      </c>
      <c r="L38" s="11">
        <f>IF($A38&lt;'Input Data'!$D$16,0,LOOKUP($A38-'Input Data'!$D$16,$A$5:$A$505,$K$5:$K$505))</f>
        <v>0</v>
      </c>
      <c r="M38" s="7">
        <f>MIN('Input Data'!$E$12*LOOKUP($A38,'Input Data'!$B$58:$B$62,'Input Data'!$F$58:$F$62)/3600*$C$1,IF($A38&lt;'Input Data'!$E$17,infinity,'Input Data'!$E$11*'Input Data'!$E$13+LOOKUP($A38-'Input Data'!$E$17+$C$1,$A$5:$A$505,$O$5:$O$505))-N38)</f>
        <v>22.222222222222221</v>
      </c>
      <c r="N38" s="11">
        <f t="shared" ref="N38:N55" si="26">N37+I37</f>
        <v>260.33333333333331</v>
      </c>
      <c r="O38" s="11">
        <f t="shared" si="13"/>
        <v>156.19999999999999</v>
      </c>
      <c r="P38" s="9">
        <f>MIN('Input Data'!$E$12*LOOKUP($A38,'Input Data'!$B$58:$B$62,'Input Data'!$F$58:$F$62)/3600*$C$1,IF($A38&lt;'Input Data'!$E$16,0,LOOKUP($A38-'Input Data'!$E$16+$C$1,$A$5:$A$505,N$5:N$505)-O38))</f>
        <v>17.355555555555554</v>
      </c>
      <c r="Q38" s="10">
        <f>LOOKUP($A38,'Input Data'!$C$33:$C$37,'Input Data'!$F$33:$F$37)</f>
        <v>0.02</v>
      </c>
      <c r="R38" s="34">
        <f t="shared" si="24"/>
        <v>1</v>
      </c>
      <c r="S38" s="8">
        <f t="shared" si="14"/>
        <v>0.34711111111111109</v>
      </c>
      <c r="T38" s="11">
        <f t="shared" si="15"/>
        <v>17.008444444444443</v>
      </c>
      <c r="U38" s="7">
        <f>MIN('Input Data'!$F$12*LOOKUP($A38,'Input Data'!$B$58:$B$62,'Input Data'!$G$58:$G$62)/3600*$C$1,IF($A38&lt;'Input Data'!$F$17,infinity,'Input Data'!$F$11*'Input Data'!$F$13+LOOKUP($A38-'Input Data'!$F$17+$C$1,$A$5:$A$505,$W$5:$W$505)-V38))</f>
        <v>5.5555555555555554</v>
      </c>
      <c r="V38" s="11">
        <f t="shared" si="16"/>
        <v>3.1239999999999992</v>
      </c>
      <c r="W38" s="11">
        <f>IF($A38&lt;'Input Data'!$F$16,0,LOOKUP($A38-'Input Data'!$F$16,$A$5:$A$505,$V$5:$V$505))</f>
        <v>1.7355555555555555</v>
      </c>
      <c r="X38" s="7">
        <f>MIN('Input Data'!$G$12*LOOKUP($A38,'Input Data'!$B$58:$B$62,'Input Data'!$H$58:$H$62)/3600*$C$1,IF($A38&lt;'Input Data'!$G$17,infinity,'Input Data'!$G$11*'Input Data'!$G$13+LOOKUP($A38-'Input Data'!$G$17+$C$1,$A$5:$A$505,$Z$5:$Z$505)-Y38))</f>
        <v>22.222222222222221</v>
      </c>
      <c r="Y38" s="11">
        <f t="shared" si="17"/>
        <v>153.07600000000002</v>
      </c>
      <c r="Z38" s="11">
        <f t="shared" si="18"/>
        <v>45</v>
      </c>
      <c r="AA38" s="9">
        <f>MIN('Input Data'!$G$12*LOOKUP($A38,'Input Data'!$B$58:$B$62,'Input Data'!$H$58:$H$62)/3600*$C$1,IF($A38&lt;'Input Data'!$G$16,0,LOOKUP($A38-'Input Data'!$G$16+$C$1,$A$5:$A$505,Y$5:Y$505)-Z38))</f>
        <v>22.222222222222221</v>
      </c>
      <c r="AB38" s="10">
        <f>LOOKUP($A38,'Input Data'!$C$33:$C$37,'Input Data'!$G$33:$G$37)</f>
        <v>0</v>
      </c>
      <c r="AC38" s="11">
        <f t="shared" si="25"/>
        <v>0.67500000000000004</v>
      </c>
      <c r="AD38" s="11">
        <f t="shared" si="19"/>
        <v>0</v>
      </c>
      <c r="AE38" s="12">
        <f t="shared" si="20"/>
        <v>15</v>
      </c>
      <c r="AF38" s="7">
        <f>MIN('Input Data'!$H$12*LOOKUP($A38,'Input Data'!$B$58:$B$62,'Input Data'!$I$58:$I$62)/3600*$C$1,IF($A38&lt;'Input Data'!$H$17,infinity,'Input Data'!$H$11*'Input Data'!$H$13+LOOKUP($A38-'Input Data'!$H$17+$C$1,$A$5:$A$505,AH$5:AH$505)-AG38))</f>
        <v>5.5555555555555554</v>
      </c>
      <c r="AG38" s="11">
        <f t="shared" si="21"/>
        <v>0</v>
      </c>
      <c r="AH38" s="11">
        <f>IF($A38&lt;'Input Data'!$H$16,0,LOOKUP($A38-'Input Data'!$H$16,$A$5:$A$505,AG$5:AG$505))</f>
        <v>0</v>
      </c>
      <c r="AI38" s="7">
        <f>MIN('Input Data'!$I$12*LOOKUP($A38,'Input Data'!$B$58:$B$62,'Input Data'!$J$58:$J$62)/3600*$C$1,IF($A38&lt;'Input Data'!$I$17,infinity,'Input Data'!$I$11*'Input Data'!$I$13+LOOKUP($A38-'Input Data'!$I$17+$C$1,$A$5:$A$505,AK$5:AK$505))-AJ38)</f>
        <v>15</v>
      </c>
      <c r="AJ38" s="11">
        <f t="shared" si="22"/>
        <v>45</v>
      </c>
      <c r="AK38" s="34">
        <f>IF($A38&lt;'Input Data'!$I$16,0,LOOKUP($A38-'Input Data'!$I$16,$A$5:$A$505,AJ$5:AJ$505))</f>
        <v>0</v>
      </c>
      <c r="AL38" s="17">
        <f>MIN('Input Data'!$I$12*LOOKUP($A38,'Input Data'!$B$58:$B$62,'Input Data'!$J$58:$J$62)/3600*$C$1,IF($A38&lt;'Input Data'!$I$16,0,LOOKUP($A38-'Input Data'!$I$16+$C$1,$A$5:$A$505,AJ$5:AJ$505)-AK38))</f>
        <v>0</v>
      </c>
    </row>
    <row r="39" spans="1:38" x14ac:dyDescent="0.3">
      <c r="A39" s="9">
        <f t="shared" si="10"/>
        <v>340</v>
      </c>
      <c r="B39" s="10">
        <f>MIN('Input Data'!$C$12*LOOKUP($A39,'Input Data'!$B$58:$B$62,'Input Data'!$D$58:$D$62)/3600*$C$1,IF($A39&lt;'Input Data'!$C$17,infinity,'Input Data'!$C$11*'Input Data'!$C$13+LOOKUP($A39-'Input Data'!$C$17+$C$1,$A$5:$A$505,$D$5:$D$505))-C39)</f>
        <v>22.222222222222221</v>
      </c>
      <c r="C39" s="11">
        <f>C38+LOOKUP($A38,'Input Data'!$D$23:$D$27,'Input Data'!$F$23:$F$27)*$C$1/3600</f>
        <v>590.08888888888896</v>
      </c>
      <c r="D39" s="11">
        <f t="shared" si="11"/>
        <v>277.68888888888887</v>
      </c>
      <c r="E39" s="9">
        <f>MIN('Input Data'!$C$12*LOOKUP($A39,'Input Data'!$B$58:$B$62,'Input Data'!$D$58:$D$62)/3600*$C$1,IF($A39&lt;'Input Data'!$C$16,0,LOOKUP($A39-'Input Data'!$C$16+$C$1,$A$5:$A$505,C$5:C$505)-D39))</f>
        <v>17.355555555555554</v>
      </c>
      <c r="F39" s="10">
        <f>LOOKUP($A39,'Input Data'!$C$33:$C$37,'Input Data'!$E$33:$E$37)</f>
        <v>0</v>
      </c>
      <c r="G39" s="11">
        <f t="shared" si="23"/>
        <v>1</v>
      </c>
      <c r="H39" s="11">
        <f t="shared" si="3"/>
        <v>0</v>
      </c>
      <c r="I39" s="12">
        <f t="shared" si="4"/>
        <v>17.355555555555554</v>
      </c>
      <c r="J39" s="7">
        <f>MIN('Input Data'!$D$12*LOOKUP($A39,'Input Data'!$B$58:$B$62,'Input Data'!$E$58:$E$62)/3600*$C$1,IF($A39&lt;'Input Data'!$D$17,infinity,'Input Data'!$D$11*'Input Data'!$D$13+LOOKUP($A39-'Input Data'!$D$17+$C$1,$A$5:$A$505,$L$5:$L$505)-K39))</f>
        <v>5.5555555555555554</v>
      </c>
      <c r="K39" s="11">
        <f t="shared" si="12"/>
        <v>0</v>
      </c>
      <c r="L39" s="11">
        <f>IF($A39&lt;'Input Data'!$D$16,0,LOOKUP($A39-'Input Data'!$D$16,$A$5:$A$505,$K$5:$K$505))</f>
        <v>0</v>
      </c>
      <c r="M39" s="7">
        <f>MIN('Input Data'!$E$12*LOOKUP($A39,'Input Data'!$B$58:$B$62,'Input Data'!$F$58:$F$62)/3600*$C$1,IF($A39&lt;'Input Data'!$E$17,infinity,'Input Data'!$E$11*'Input Data'!$E$13+LOOKUP($A39-'Input Data'!$E$17+$C$1,$A$5:$A$505,$O$5:$O$505))-N39)</f>
        <v>22.222222222222221</v>
      </c>
      <c r="N39" s="11">
        <f t="shared" si="26"/>
        <v>277.68888888888887</v>
      </c>
      <c r="O39" s="11">
        <f t="shared" si="13"/>
        <v>173.55555555555554</v>
      </c>
      <c r="P39" s="9">
        <f>MIN('Input Data'!$E$12*LOOKUP($A39,'Input Data'!$B$58:$B$62,'Input Data'!$F$58:$F$62)/3600*$C$1,IF($A39&lt;'Input Data'!$E$16,0,LOOKUP($A39-'Input Data'!$E$16+$C$1,$A$5:$A$505,N$5:N$505)-O39))</f>
        <v>17.355555555555554</v>
      </c>
      <c r="Q39" s="10">
        <f>LOOKUP($A39,'Input Data'!$C$33:$C$37,'Input Data'!$F$33:$F$37)</f>
        <v>0.02</v>
      </c>
      <c r="R39" s="34">
        <f t="shared" si="24"/>
        <v>1</v>
      </c>
      <c r="S39" s="8">
        <f t="shared" si="14"/>
        <v>0.34711111111111109</v>
      </c>
      <c r="T39" s="11">
        <f t="shared" si="15"/>
        <v>17.008444444444443</v>
      </c>
      <c r="U39" s="7">
        <f>MIN('Input Data'!$F$12*LOOKUP($A39,'Input Data'!$B$58:$B$62,'Input Data'!$G$58:$G$62)/3600*$C$1,IF($A39&lt;'Input Data'!$F$17,infinity,'Input Data'!$F$11*'Input Data'!$F$13+LOOKUP($A39-'Input Data'!$F$17+$C$1,$A$5:$A$505,$W$5:$W$505)-V39))</f>
        <v>5.5555555555555554</v>
      </c>
      <c r="V39" s="11">
        <f t="shared" si="16"/>
        <v>3.4711111111111101</v>
      </c>
      <c r="W39" s="11">
        <f>IF($A39&lt;'Input Data'!$F$16,0,LOOKUP($A39-'Input Data'!$F$16,$A$5:$A$505,$V$5:$V$505))</f>
        <v>2.0826666666666664</v>
      </c>
      <c r="X39" s="7">
        <f>MIN('Input Data'!$G$12*LOOKUP($A39,'Input Data'!$B$58:$B$62,'Input Data'!$H$58:$H$62)/3600*$C$1,IF($A39&lt;'Input Data'!$G$17,infinity,'Input Data'!$G$11*'Input Data'!$G$13+LOOKUP($A39-'Input Data'!$G$17+$C$1,$A$5:$A$505,$Z$5:$Z$505)-Y39))</f>
        <v>22.222222222222221</v>
      </c>
      <c r="Y39" s="11">
        <f t="shared" si="17"/>
        <v>170.08444444444447</v>
      </c>
      <c r="Z39" s="11">
        <f t="shared" si="18"/>
        <v>60</v>
      </c>
      <c r="AA39" s="9">
        <f>MIN('Input Data'!$G$12*LOOKUP($A39,'Input Data'!$B$58:$B$62,'Input Data'!$H$58:$H$62)/3600*$C$1,IF($A39&lt;'Input Data'!$G$16,0,LOOKUP($A39-'Input Data'!$G$16+$C$1,$A$5:$A$505,Y$5:Y$505)-Z39))</f>
        <v>22.222222222222221</v>
      </c>
      <c r="AB39" s="10">
        <f>LOOKUP($A39,'Input Data'!$C$33:$C$37,'Input Data'!$G$33:$G$37)</f>
        <v>0</v>
      </c>
      <c r="AC39" s="11">
        <f t="shared" si="25"/>
        <v>0.67500000000000004</v>
      </c>
      <c r="AD39" s="11">
        <f t="shared" si="19"/>
        <v>0</v>
      </c>
      <c r="AE39" s="12">
        <f t="shared" si="20"/>
        <v>15</v>
      </c>
      <c r="AF39" s="7">
        <f>MIN('Input Data'!$H$12*LOOKUP($A39,'Input Data'!$B$58:$B$62,'Input Data'!$I$58:$I$62)/3600*$C$1,IF($A39&lt;'Input Data'!$H$17,infinity,'Input Data'!$H$11*'Input Data'!$H$13+LOOKUP($A39-'Input Data'!$H$17+$C$1,$A$5:$A$505,AH$5:AH$505)-AG39))</f>
        <v>5.5555555555555554</v>
      </c>
      <c r="AG39" s="11">
        <f t="shared" si="21"/>
        <v>0</v>
      </c>
      <c r="AH39" s="11">
        <f>IF($A39&lt;'Input Data'!$H$16,0,LOOKUP($A39-'Input Data'!$H$16,$A$5:$A$505,AG$5:AG$505))</f>
        <v>0</v>
      </c>
      <c r="AI39" s="7">
        <f>MIN('Input Data'!$I$12*LOOKUP($A39,'Input Data'!$B$58:$B$62,'Input Data'!$J$58:$J$62)/3600*$C$1,IF($A39&lt;'Input Data'!$I$17,infinity,'Input Data'!$I$11*'Input Data'!$I$13+LOOKUP($A39-'Input Data'!$I$17+$C$1,$A$5:$A$505,AK$5:AK$505))-AJ39)</f>
        <v>15</v>
      </c>
      <c r="AJ39" s="11">
        <f t="shared" si="22"/>
        <v>60</v>
      </c>
      <c r="AK39" s="34">
        <f>IF($A39&lt;'Input Data'!$I$16,0,LOOKUP($A39-'Input Data'!$I$16,$A$5:$A$505,AJ$5:AJ$505))</f>
        <v>0</v>
      </c>
      <c r="AL39" s="17">
        <f>MIN('Input Data'!$I$12*LOOKUP($A39,'Input Data'!$B$58:$B$62,'Input Data'!$J$58:$J$62)/3600*$C$1,IF($A39&lt;'Input Data'!$I$16,0,LOOKUP($A39-'Input Data'!$I$16+$C$1,$A$5:$A$505,AJ$5:AJ$505)-AK39))</f>
        <v>0</v>
      </c>
    </row>
    <row r="40" spans="1:38" x14ac:dyDescent="0.3">
      <c r="A40" s="9">
        <f t="shared" si="10"/>
        <v>350</v>
      </c>
      <c r="B40" s="10">
        <f>MIN('Input Data'!$C$12*LOOKUP($A40,'Input Data'!$B$58:$B$62,'Input Data'!$D$58:$D$62)/3600*$C$1,IF($A40&lt;'Input Data'!$C$17,infinity,'Input Data'!$C$11*'Input Data'!$C$13+LOOKUP($A40-'Input Data'!$C$17+$C$1,$A$5:$A$505,$D$5:$D$505))-C40)</f>
        <v>22.222222222222221</v>
      </c>
      <c r="C40" s="11">
        <f>C39+LOOKUP($A39,'Input Data'!$D$23:$D$27,'Input Data'!$F$23:$F$27)*$C$1/3600</f>
        <v>607.44444444444457</v>
      </c>
      <c r="D40" s="11">
        <f t="shared" si="11"/>
        <v>295.04444444444442</v>
      </c>
      <c r="E40" s="9">
        <f>MIN('Input Data'!$C$12*LOOKUP($A40,'Input Data'!$B$58:$B$62,'Input Data'!$D$58:$D$62)/3600*$C$1,IF($A40&lt;'Input Data'!$C$16,0,LOOKUP($A40-'Input Data'!$C$16+$C$1,$A$5:$A$505,C$5:C$505)-D40))</f>
        <v>17.355555555555554</v>
      </c>
      <c r="F40" s="10">
        <f>LOOKUP($A40,'Input Data'!$C$33:$C$37,'Input Data'!$E$33:$E$37)</f>
        <v>0</v>
      </c>
      <c r="G40" s="11">
        <f t="shared" si="23"/>
        <v>1</v>
      </c>
      <c r="H40" s="11">
        <f t="shared" si="3"/>
        <v>0</v>
      </c>
      <c r="I40" s="12">
        <f t="shared" si="4"/>
        <v>17.355555555555554</v>
      </c>
      <c r="J40" s="7">
        <f>MIN('Input Data'!$D$12*LOOKUP($A40,'Input Data'!$B$58:$B$62,'Input Data'!$E$58:$E$62)/3600*$C$1,IF($A40&lt;'Input Data'!$D$17,infinity,'Input Data'!$D$11*'Input Data'!$D$13+LOOKUP($A40-'Input Data'!$D$17+$C$1,$A$5:$A$505,$L$5:$L$505)-K40))</f>
        <v>5.5555555555555554</v>
      </c>
      <c r="K40" s="11">
        <f t="shared" si="12"/>
        <v>0</v>
      </c>
      <c r="L40" s="11">
        <f>IF($A40&lt;'Input Data'!$D$16,0,LOOKUP($A40-'Input Data'!$D$16,$A$5:$A$505,$K$5:$K$505))</f>
        <v>0</v>
      </c>
      <c r="M40" s="7">
        <f>MIN('Input Data'!$E$12*LOOKUP($A40,'Input Data'!$B$58:$B$62,'Input Data'!$F$58:$F$62)/3600*$C$1,IF($A40&lt;'Input Data'!$E$17,infinity,'Input Data'!$E$11*'Input Data'!$E$13+LOOKUP($A40-'Input Data'!$E$17+$C$1,$A$5:$A$505,$O$5:$O$505))-N40)</f>
        <v>22.222222222222221</v>
      </c>
      <c r="N40" s="11">
        <f t="shared" si="26"/>
        <v>295.04444444444442</v>
      </c>
      <c r="O40" s="11">
        <f t="shared" si="13"/>
        <v>190.9111111111111</v>
      </c>
      <c r="P40" s="9">
        <f>MIN('Input Data'!$E$12*LOOKUP($A40,'Input Data'!$B$58:$B$62,'Input Data'!$F$58:$F$62)/3600*$C$1,IF($A40&lt;'Input Data'!$E$16,0,LOOKUP($A40-'Input Data'!$E$16+$C$1,$A$5:$A$505,N$5:N$505)-O40))</f>
        <v>17.355555555555554</v>
      </c>
      <c r="Q40" s="10">
        <f>LOOKUP($A40,'Input Data'!$C$33:$C$37,'Input Data'!$F$33:$F$37)</f>
        <v>0.02</v>
      </c>
      <c r="R40" s="34">
        <f t="shared" si="24"/>
        <v>1</v>
      </c>
      <c r="S40" s="8">
        <f t="shared" si="14"/>
        <v>0.34711111111111109</v>
      </c>
      <c r="T40" s="11">
        <f t="shared" si="15"/>
        <v>17.008444444444443</v>
      </c>
      <c r="U40" s="7">
        <f>MIN('Input Data'!$F$12*LOOKUP($A40,'Input Data'!$B$58:$B$62,'Input Data'!$G$58:$G$62)/3600*$C$1,IF($A40&lt;'Input Data'!$F$17,infinity,'Input Data'!$F$11*'Input Data'!$F$13+LOOKUP($A40-'Input Data'!$F$17+$C$1,$A$5:$A$505,$W$5:$W$505)-V40))</f>
        <v>5.5555555555555554</v>
      </c>
      <c r="V40" s="11">
        <f t="shared" si="16"/>
        <v>3.8182222222222211</v>
      </c>
      <c r="W40" s="11">
        <f>IF($A40&lt;'Input Data'!$F$16,0,LOOKUP($A40-'Input Data'!$F$16,$A$5:$A$505,$V$5:$V$505))</f>
        <v>2.4297777777777774</v>
      </c>
      <c r="X40" s="7">
        <f>MIN('Input Data'!$G$12*LOOKUP($A40,'Input Data'!$B$58:$B$62,'Input Data'!$H$58:$H$62)/3600*$C$1,IF($A40&lt;'Input Data'!$G$17,infinity,'Input Data'!$G$11*'Input Data'!$G$13+LOOKUP($A40-'Input Data'!$G$17+$C$1,$A$5:$A$505,$Z$5:$Z$505)-Y40))</f>
        <v>22.222222222222221</v>
      </c>
      <c r="Y40" s="11">
        <f t="shared" si="17"/>
        <v>187.09288888888892</v>
      </c>
      <c r="Z40" s="11">
        <f t="shared" si="18"/>
        <v>75</v>
      </c>
      <c r="AA40" s="9">
        <f>MIN('Input Data'!$G$12*LOOKUP($A40,'Input Data'!$B$58:$B$62,'Input Data'!$H$58:$H$62)/3600*$C$1,IF($A40&lt;'Input Data'!$G$16,0,LOOKUP($A40-'Input Data'!$G$16+$C$1,$A$5:$A$505,Y$5:Y$505)-Z40))</f>
        <v>22.222222222222221</v>
      </c>
      <c r="AB40" s="10">
        <f>LOOKUP($A40,'Input Data'!$C$33:$C$37,'Input Data'!$G$33:$G$37)</f>
        <v>0</v>
      </c>
      <c r="AC40" s="11">
        <f t="shared" si="25"/>
        <v>0.67500000000000004</v>
      </c>
      <c r="AD40" s="11">
        <f t="shared" si="19"/>
        <v>0</v>
      </c>
      <c r="AE40" s="12">
        <f t="shared" si="20"/>
        <v>15</v>
      </c>
      <c r="AF40" s="7">
        <f>MIN('Input Data'!$H$12*LOOKUP($A40,'Input Data'!$B$58:$B$62,'Input Data'!$I$58:$I$62)/3600*$C$1,IF($A40&lt;'Input Data'!$H$17,infinity,'Input Data'!$H$11*'Input Data'!$H$13+LOOKUP($A40-'Input Data'!$H$17+$C$1,$A$5:$A$505,AH$5:AH$505)-AG40))</f>
        <v>5.5555555555555554</v>
      </c>
      <c r="AG40" s="11">
        <f t="shared" si="21"/>
        <v>0</v>
      </c>
      <c r="AH40" s="11">
        <f>IF($A40&lt;'Input Data'!$H$16,0,LOOKUP($A40-'Input Data'!$H$16,$A$5:$A$505,AG$5:AG$505))</f>
        <v>0</v>
      </c>
      <c r="AI40" s="7">
        <f>MIN('Input Data'!$I$12*LOOKUP($A40,'Input Data'!$B$58:$B$62,'Input Data'!$J$58:$J$62)/3600*$C$1,IF($A40&lt;'Input Data'!$I$17,infinity,'Input Data'!$I$11*'Input Data'!$I$13+LOOKUP($A40-'Input Data'!$I$17+$C$1,$A$5:$A$505,AK$5:AK$505))-AJ40)</f>
        <v>15</v>
      </c>
      <c r="AJ40" s="11">
        <f t="shared" si="22"/>
        <v>75</v>
      </c>
      <c r="AK40" s="34">
        <f>IF($A40&lt;'Input Data'!$I$16,0,LOOKUP($A40-'Input Data'!$I$16,$A$5:$A$505,AJ$5:AJ$505))</f>
        <v>0</v>
      </c>
      <c r="AL40" s="17">
        <f>MIN('Input Data'!$I$12*LOOKUP($A40,'Input Data'!$B$58:$B$62,'Input Data'!$J$58:$J$62)/3600*$C$1,IF($A40&lt;'Input Data'!$I$16,0,LOOKUP($A40-'Input Data'!$I$16+$C$1,$A$5:$A$505,AJ$5:AJ$505)-AK40))</f>
        <v>0</v>
      </c>
    </row>
    <row r="41" spans="1:38" x14ac:dyDescent="0.3">
      <c r="A41" s="9">
        <f t="shared" si="10"/>
        <v>360</v>
      </c>
      <c r="B41" s="10">
        <f>MIN('Input Data'!$C$12*LOOKUP($A41,'Input Data'!$B$58:$B$62,'Input Data'!$D$58:$D$62)/3600*$C$1,IF($A41&lt;'Input Data'!$C$17,infinity,'Input Data'!$C$11*'Input Data'!$C$13+LOOKUP($A41-'Input Data'!$C$17+$C$1,$A$5:$A$505,$D$5:$D$505))-C41)</f>
        <v>22.222222222222221</v>
      </c>
      <c r="C41" s="11">
        <f>C40+LOOKUP($A40,'Input Data'!$D$23:$D$27,'Input Data'!$F$23:$F$27)*$C$1/3600</f>
        <v>624.80000000000018</v>
      </c>
      <c r="D41" s="11">
        <f t="shared" si="11"/>
        <v>312.39999999999998</v>
      </c>
      <c r="E41" s="9">
        <f>MIN('Input Data'!$C$12*LOOKUP($A41,'Input Data'!$B$58:$B$62,'Input Data'!$D$58:$D$62)/3600*$C$1,IF($A41&lt;'Input Data'!$C$16,0,LOOKUP($A41-'Input Data'!$C$16+$C$1,$A$5:$A$505,C$5:C$505)-D41))</f>
        <v>17.355555555555554</v>
      </c>
      <c r="F41" s="10">
        <f>LOOKUP($A41,'Input Data'!$C$33:$C$37,'Input Data'!$E$33:$E$37)</f>
        <v>0</v>
      </c>
      <c r="G41" s="11">
        <f t="shared" si="23"/>
        <v>1</v>
      </c>
      <c r="H41" s="11">
        <f t="shared" si="3"/>
        <v>0</v>
      </c>
      <c r="I41" s="12">
        <f t="shared" si="4"/>
        <v>17.355555555555554</v>
      </c>
      <c r="J41" s="7">
        <f>MIN('Input Data'!$D$12*LOOKUP($A41,'Input Data'!$B$58:$B$62,'Input Data'!$E$58:$E$62)/3600*$C$1,IF($A41&lt;'Input Data'!$D$17,infinity,'Input Data'!$D$11*'Input Data'!$D$13+LOOKUP($A41-'Input Data'!$D$17+$C$1,$A$5:$A$505,$L$5:$L$505)-K41))</f>
        <v>5.5555555555555554</v>
      </c>
      <c r="K41" s="11">
        <f t="shared" si="12"/>
        <v>0</v>
      </c>
      <c r="L41" s="11">
        <f>IF($A41&lt;'Input Data'!$D$16,0,LOOKUP($A41-'Input Data'!$D$16,$A$5:$A$505,$K$5:$K$505))</f>
        <v>0</v>
      </c>
      <c r="M41" s="7">
        <f>MIN('Input Data'!$E$12*LOOKUP($A41,'Input Data'!$B$58:$B$62,'Input Data'!$F$58:$F$62)/3600*$C$1,IF($A41&lt;'Input Data'!$E$17,infinity,'Input Data'!$E$11*'Input Data'!$E$13+LOOKUP($A41-'Input Data'!$E$17+$C$1,$A$5:$A$505,$O$5:$O$505))-N41)</f>
        <v>22.222222222222221</v>
      </c>
      <c r="N41" s="11">
        <f t="shared" si="26"/>
        <v>312.39999999999998</v>
      </c>
      <c r="O41" s="11">
        <f t="shared" si="13"/>
        <v>208.26666666666665</v>
      </c>
      <c r="P41" s="9">
        <f>MIN('Input Data'!$E$12*LOOKUP($A41,'Input Data'!$B$58:$B$62,'Input Data'!$F$58:$F$62)/3600*$C$1,IF($A41&lt;'Input Data'!$E$16,0,LOOKUP($A41-'Input Data'!$E$16+$C$1,$A$5:$A$505,N$5:N$505)-O41))</f>
        <v>17.355555555555554</v>
      </c>
      <c r="Q41" s="10">
        <f>LOOKUP($A41,'Input Data'!$C$33:$C$37,'Input Data'!$F$33:$F$37)</f>
        <v>0.02</v>
      </c>
      <c r="R41" s="34">
        <f t="shared" si="24"/>
        <v>1</v>
      </c>
      <c r="S41" s="8">
        <f t="shared" si="14"/>
        <v>0.34711111111111109</v>
      </c>
      <c r="T41" s="11">
        <f t="shared" si="15"/>
        <v>17.008444444444443</v>
      </c>
      <c r="U41" s="7">
        <f>MIN('Input Data'!$F$12*LOOKUP($A41,'Input Data'!$B$58:$B$62,'Input Data'!$G$58:$G$62)/3600*$C$1,IF($A41&lt;'Input Data'!$F$17,infinity,'Input Data'!$F$11*'Input Data'!$F$13+LOOKUP($A41-'Input Data'!$F$17+$C$1,$A$5:$A$505,$W$5:$W$505)-V41))</f>
        <v>5.5555555555555554</v>
      </c>
      <c r="V41" s="11">
        <f t="shared" si="16"/>
        <v>4.165333333333332</v>
      </c>
      <c r="W41" s="11">
        <f>IF($A41&lt;'Input Data'!$F$16,0,LOOKUP($A41-'Input Data'!$F$16,$A$5:$A$505,$V$5:$V$505))</f>
        <v>2.7768888888888883</v>
      </c>
      <c r="X41" s="7">
        <f>MIN('Input Data'!$G$12*LOOKUP($A41,'Input Data'!$B$58:$B$62,'Input Data'!$H$58:$H$62)/3600*$C$1,IF($A41&lt;'Input Data'!$G$17,infinity,'Input Data'!$G$11*'Input Data'!$G$13+LOOKUP($A41-'Input Data'!$G$17+$C$1,$A$5:$A$505,$Z$5:$Z$505)-Y41))</f>
        <v>22.222222222222221</v>
      </c>
      <c r="Y41" s="11">
        <f t="shared" si="17"/>
        <v>204.10133333333337</v>
      </c>
      <c r="Z41" s="11">
        <f t="shared" si="18"/>
        <v>90</v>
      </c>
      <c r="AA41" s="9">
        <f>MIN('Input Data'!$G$12*LOOKUP($A41,'Input Data'!$B$58:$B$62,'Input Data'!$H$58:$H$62)/3600*$C$1,IF($A41&lt;'Input Data'!$G$16,0,LOOKUP($A41-'Input Data'!$G$16+$C$1,$A$5:$A$505,Y$5:Y$505)-Z41))</f>
        <v>22.222222222222221</v>
      </c>
      <c r="AB41" s="10">
        <f>LOOKUP($A41,'Input Data'!$C$33:$C$37,'Input Data'!$G$33:$G$37)</f>
        <v>0</v>
      </c>
      <c r="AC41" s="11">
        <f t="shared" si="25"/>
        <v>0.67500000000000004</v>
      </c>
      <c r="AD41" s="11">
        <f t="shared" si="19"/>
        <v>0</v>
      </c>
      <c r="AE41" s="12">
        <f t="shared" si="20"/>
        <v>15</v>
      </c>
      <c r="AF41" s="7">
        <f>MIN('Input Data'!$H$12*LOOKUP($A41,'Input Data'!$B$58:$B$62,'Input Data'!$I$58:$I$62)/3600*$C$1,IF($A41&lt;'Input Data'!$H$17,infinity,'Input Data'!$H$11*'Input Data'!$H$13+LOOKUP($A41-'Input Data'!$H$17+$C$1,$A$5:$A$505,AH$5:AH$505)-AG41))</f>
        <v>5.5555555555555554</v>
      </c>
      <c r="AG41" s="11">
        <f t="shared" si="21"/>
        <v>0</v>
      </c>
      <c r="AH41" s="11">
        <f>IF($A41&lt;'Input Data'!$H$16,0,LOOKUP($A41-'Input Data'!$H$16,$A$5:$A$505,AG$5:AG$505))</f>
        <v>0</v>
      </c>
      <c r="AI41" s="7">
        <f>MIN('Input Data'!$I$12*LOOKUP($A41,'Input Data'!$B$58:$B$62,'Input Data'!$J$58:$J$62)/3600*$C$1,IF($A41&lt;'Input Data'!$I$17,infinity,'Input Data'!$I$11*'Input Data'!$I$13+LOOKUP($A41-'Input Data'!$I$17+$C$1,$A$5:$A$505,AK$5:AK$505))-AJ41)</f>
        <v>15</v>
      </c>
      <c r="AJ41" s="11">
        <f t="shared" si="22"/>
        <v>90</v>
      </c>
      <c r="AK41" s="34">
        <f>IF($A41&lt;'Input Data'!$I$16,0,LOOKUP($A41-'Input Data'!$I$16,$A$5:$A$505,AJ$5:AJ$505))</f>
        <v>0</v>
      </c>
      <c r="AL41" s="17">
        <f>MIN('Input Data'!$I$12*LOOKUP($A41,'Input Data'!$B$58:$B$62,'Input Data'!$J$58:$J$62)/3600*$C$1,IF($A41&lt;'Input Data'!$I$16,0,LOOKUP($A41-'Input Data'!$I$16+$C$1,$A$5:$A$505,AJ$5:AJ$505)-AK41))</f>
        <v>15</v>
      </c>
    </row>
    <row r="42" spans="1:38" x14ac:dyDescent="0.3">
      <c r="A42" s="9">
        <f t="shared" si="10"/>
        <v>370</v>
      </c>
      <c r="B42" s="10">
        <f>MIN('Input Data'!$C$12*LOOKUP($A42,'Input Data'!$B$58:$B$62,'Input Data'!$D$58:$D$62)/3600*$C$1,IF($A42&lt;'Input Data'!$C$17,infinity,'Input Data'!$C$11*'Input Data'!$C$13+LOOKUP($A42-'Input Data'!$C$17+$C$1,$A$5:$A$505,$D$5:$D$505))-C42)</f>
        <v>22.222222222222221</v>
      </c>
      <c r="C42" s="11">
        <f>C41+LOOKUP($A41,'Input Data'!$D$23:$D$27,'Input Data'!$F$23:$F$27)*$C$1/3600</f>
        <v>642.15555555555579</v>
      </c>
      <c r="D42" s="11">
        <f t="shared" si="11"/>
        <v>329.75555555555553</v>
      </c>
      <c r="E42" s="9">
        <f>MIN('Input Data'!$C$12*LOOKUP($A42,'Input Data'!$B$58:$B$62,'Input Data'!$D$58:$D$62)/3600*$C$1,IF($A42&lt;'Input Data'!$C$16,0,LOOKUP($A42-'Input Data'!$C$16+$C$1,$A$5:$A$505,C$5:C$505)-D42))</f>
        <v>17.355555555555554</v>
      </c>
      <c r="F42" s="10">
        <f>LOOKUP($A42,'Input Data'!$C$33:$C$37,'Input Data'!$E$33:$E$37)</f>
        <v>0</v>
      </c>
      <c r="G42" s="11">
        <f t="shared" si="23"/>
        <v>1</v>
      </c>
      <c r="H42" s="11">
        <f t="shared" si="3"/>
        <v>0</v>
      </c>
      <c r="I42" s="12">
        <f t="shared" si="4"/>
        <v>17.355555555555554</v>
      </c>
      <c r="J42" s="7">
        <f>MIN('Input Data'!$D$12*LOOKUP($A42,'Input Data'!$B$58:$B$62,'Input Data'!$E$58:$E$62)/3600*$C$1,IF($A42&lt;'Input Data'!$D$17,infinity,'Input Data'!$D$11*'Input Data'!$D$13+LOOKUP($A42-'Input Data'!$D$17+$C$1,$A$5:$A$505,$L$5:$L$505)-K42))</f>
        <v>5.5555555555555554</v>
      </c>
      <c r="K42" s="11">
        <f t="shared" si="12"/>
        <v>0</v>
      </c>
      <c r="L42" s="11">
        <f>IF($A42&lt;'Input Data'!$D$16,0,LOOKUP($A42-'Input Data'!$D$16,$A$5:$A$505,$K$5:$K$505))</f>
        <v>0</v>
      </c>
      <c r="M42" s="7">
        <f>MIN('Input Data'!$E$12*LOOKUP($A42,'Input Data'!$B$58:$B$62,'Input Data'!$F$58:$F$62)/3600*$C$1,IF($A42&lt;'Input Data'!$E$17,infinity,'Input Data'!$E$11*'Input Data'!$E$13+LOOKUP($A42-'Input Data'!$E$17+$C$1,$A$5:$A$505,$O$5:$O$505))-N42)</f>
        <v>22.222222222222221</v>
      </c>
      <c r="N42" s="11">
        <f t="shared" si="26"/>
        <v>329.75555555555553</v>
      </c>
      <c r="O42" s="11">
        <f t="shared" si="13"/>
        <v>225.62222222222221</v>
      </c>
      <c r="P42" s="9">
        <f>MIN('Input Data'!$E$12*LOOKUP($A42,'Input Data'!$B$58:$B$62,'Input Data'!$F$58:$F$62)/3600*$C$1,IF($A42&lt;'Input Data'!$E$16,0,LOOKUP($A42-'Input Data'!$E$16+$C$1,$A$5:$A$505,N$5:N$505)-O42))</f>
        <v>17.355555555555554</v>
      </c>
      <c r="Q42" s="10">
        <f>LOOKUP($A42,'Input Data'!$C$33:$C$37,'Input Data'!$F$33:$F$37)</f>
        <v>0.02</v>
      </c>
      <c r="R42" s="34">
        <f t="shared" si="24"/>
        <v>1</v>
      </c>
      <c r="S42" s="8">
        <f t="shared" si="14"/>
        <v>0.34711111111111109</v>
      </c>
      <c r="T42" s="11">
        <f t="shared" si="15"/>
        <v>17.008444444444443</v>
      </c>
      <c r="U42" s="7">
        <f>MIN('Input Data'!$F$12*LOOKUP($A42,'Input Data'!$B$58:$B$62,'Input Data'!$G$58:$G$62)/3600*$C$1,IF($A42&lt;'Input Data'!$F$17,infinity,'Input Data'!$F$11*'Input Data'!$F$13+LOOKUP($A42-'Input Data'!$F$17+$C$1,$A$5:$A$505,$W$5:$W$505)-V42))</f>
        <v>5.5555555555555554</v>
      </c>
      <c r="V42" s="11">
        <f t="shared" si="16"/>
        <v>4.5124444444444434</v>
      </c>
      <c r="W42" s="11">
        <f>IF($A42&lt;'Input Data'!$F$16,0,LOOKUP($A42-'Input Data'!$F$16,$A$5:$A$505,$V$5:$V$505))</f>
        <v>3.1239999999999992</v>
      </c>
      <c r="X42" s="7">
        <f>MIN('Input Data'!$G$12*LOOKUP($A42,'Input Data'!$B$58:$B$62,'Input Data'!$H$58:$H$62)/3600*$C$1,IF($A42&lt;'Input Data'!$G$17,infinity,'Input Data'!$G$11*'Input Data'!$G$13+LOOKUP($A42-'Input Data'!$G$17+$C$1,$A$5:$A$505,$Z$5:$Z$505)-Y42))</f>
        <v>22.222222222222221</v>
      </c>
      <c r="Y42" s="11">
        <f t="shared" si="17"/>
        <v>221.10977777777782</v>
      </c>
      <c r="Z42" s="11">
        <f t="shared" si="18"/>
        <v>105</v>
      </c>
      <c r="AA42" s="9">
        <f>MIN('Input Data'!$G$12*LOOKUP($A42,'Input Data'!$B$58:$B$62,'Input Data'!$H$58:$H$62)/3600*$C$1,IF($A42&lt;'Input Data'!$G$16,0,LOOKUP($A42-'Input Data'!$G$16+$C$1,$A$5:$A$505,Y$5:Y$505)-Z42))</f>
        <v>22.222222222222221</v>
      </c>
      <c r="AB42" s="10">
        <f>LOOKUP($A42,'Input Data'!$C$33:$C$37,'Input Data'!$G$33:$G$37)</f>
        <v>0</v>
      </c>
      <c r="AC42" s="11">
        <f t="shared" si="25"/>
        <v>0.67500000000000004</v>
      </c>
      <c r="AD42" s="11">
        <f t="shared" si="19"/>
        <v>0</v>
      </c>
      <c r="AE42" s="12">
        <f t="shared" si="20"/>
        <v>15</v>
      </c>
      <c r="AF42" s="7">
        <f>MIN('Input Data'!$H$12*LOOKUP($A42,'Input Data'!$B$58:$B$62,'Input Data'!$I$58:$I$62)/3600*$C$1,IF($A42&lt;'Input Data'!$H$17,infinity,'Input Data'!$H$11*'Input Data'!$H$13+LOOKUP($A42-'Input Data'!$H$17+$C$1,$A$5:$A$505,AH$5:AH$505)-AG42))</f>
        <v>5.5555555555555554</v>
      </c>
      <c r="AG42" s="11">
        <f t="shared" si="21"/>
        <v>0</v>
      </c>
      <c r="AH42" s="11">
        <f>IF($A42&lt;'Input Data'!$H$16,0,LOOKUP($A42-'Input Data'!$H$16,$A$5:$A$505,AG$5:AG$505))</f>
        <v>0</v>
      </c>
      <c r="AI42" s="7">
        <f>MIN('Input Data'!$I$12*LOOKUP($A42,'Input Data'!$B$58:$B$62,'Input Data'!$J$58:$J$62)/3600*$C$1,IF($A42&lt;'Input Data'!$I$17,infinity,'Input Data'!$I$11*'Input Data'!$I$13+LOOKUP($A42-'Input Data'!$I$17+$C$1,$A$5:$A$505,AK$5:AK$505))-AJ42)</f>
        <v>15</v>
      </c>
      <c r="AJ42" s="11">
        <f t="shared" si="22"/>
        <v>105</v>
      </c>
      <c r="AK42" s="34">
        <f>IF($A42&lt;'Input Data'!$I$16,0,LOOKUP($A42-'Input Data'!$I$16,$A$5:$A$505,AJ$5:AJ$505))</f>
        <v>15</v>
      </c>
      <c r="AL42" s="17">
        <f>MIN('Input Data'!$I$12*LOOKUP($A42,'Input Data'!$B$58:$B$62,'Input Data'!$J$58:$J$62)/3600*$C$1,IF($A42&lt;'Input Data'!$I$16,0,LOOKUP($A42-'Input Data'!$I$16+$C$1,$A$5:$A$505,AJ$5:AJ$505)-AK42))</f>
        <v>15</v>
      </c>
    </row>
    <row r="43" spans="1:38" x14ac:dyDescent="0.3">
      <c r="A43" s="9">
        <f t="shared" si="10"/>
        <v>380</v>
      </c>
      <c r="B43" s="10">
        <f>MIN('Input Data'!$C$12*LOOKUP($A43,'Input Data'!$B$58:$B$62,'Input Data'!$D$58:$D$62)/3600*$C$1,IF($A43&lt;'Input Data'!$C$17,infinity,'Input Data'!$C$11*'Input Data'!$C$13+LOOKUP($A43-'Input Data'!$C$17+$C$1,$A$5:$A$505,$D$5:$D$505))-C43)</f>
        <v>22.222222222222221</v>
      </c>
      <c r="C43" s="11">
        <f>C42+LOOKUP($A42,'Input Data'!$D$23:$D$27,'Input Data'!$F$23:$F$27)*$C$1/3600</f>
        <v>659.5111111111114</v>
      </c>
      <c r="D43" s="11">
        <f t="shared" si="11"/>
        <v>347.11111111111109</v>
      </c>
      <c r="E43" s="9">
        <f>MIN('Input Data'!$C$12*LOOKUP($A43,'Input Data'!$B$58:$B$62,'Input Data'!$D$58:$D$62)/3600*$C$1,IF($A43&lt;'Input Data'!$C$16,0,LOOKUP($A43-'Input Data'!$C$16+$C$1,$A$5:$A$505,C$5:C$505)-D43))</f>
        <v>17.355555555555554</v>
      </c>
      <c r="F43" s="10">
        <f>LOOKUP($A43,'Input Data'!$C$33:$C$37,'Input Data'!$E$33:$E$37)</f>
        <v>0</v>
      </c>
      <c r="G43" s="11">
        <f t="shared" si="23"/>
        <v>1</v>
      </c>
      <c r="H43" s="11">
        <f t="shared" si="3"/>
        <v>0</v>
      </c>
      <c r="I43" s="12">
        <f t="shared" si="4"/>
        <v>17.355555555555554</v>
      </c>
      <c r="J43" s="7">
        <f>MIN('Input Data'!$D$12*LOOKUP($A43,'Input Data'!$B$58:$B$62,'Input Data'!$E$58:$E$62)/3600*$C$1,IF($A43&lt;'Input Data'!$D$17,infinity,'Input Data'!$D$11*'Input Data'!$D$13+LOOKUP($A43-'Input Data'!$D$17+$C$1,$A$5:$A$505,$L$5:$L$505)-K43))</f>
        <v>5.5555555555555554</v>
      </c>
      <c r="K43" s="11">
        <f t="shared" si="12"/>
        <v>0</v>
      </c>
      <c r="L43" s="11">
        <f>IF($A43&lt;'Input Data'!$D$16,0,LOOKUP($A43-'Input Data'!$D$16,$A$5:$A$505,$K$5:$K$505))</f>
        <v>0</v>
      </c>
      <c r="M43" s="7">
        <f>MIN('Input Data'!$E$12*LOOKUP($A43,'Input Data'!$B$58:$B$62,'Input Data'!$F$58:$F$62)/3600*$C$1,IF($A43&lt;'Input Data'!$E$17,infinity,'Input Data'!$E$11*'Input Data'!$E$13+LOOKUP($A43-'Input Data'!$E$17+$C$1,$A$5:$A$505,$O$5:$O$505))-N43)</f>
        <v>22.222222222222221</v>
      </c>
      <c r="N43" s="11">
        <f t="shared" si="26"/>
        <v>347.11111111111109</v>
      </c>
      <c r="O43" s="11">
        <f t="shared" si="13"/>
        <v>242.97777777777776</v>
      </c>
      <c r="P43" s="9">
        <f>MIN('Input Data'!$E$12*LOOKUP($A43,'Input Data'!$B$58:$B$62,'Input Data'!$F$58:$F$62)/3600*$C$1,IF($A43&lt;'Input Data'!$E$16,0,LOOKUP($A43-'Input Data'!$E$16+$C$1,$A$5:$A$505,N$5:N$505)-O43))</f>
        <v>17.355555555555554</v>
      </c>
      <c r="Q43" s="10">
        <f>LOOKUP($A43,'Input Data'!$C$33:$C$37,'Input Data'!$F$33:$F$37)</f>
        <v>0.02</v>
      </c>
      <c r="R43" s="34">
        <f t="shared" si="24"/>
        <v>1</v>
      </c>
      <c r="S43" s="8">
        <f t="shared" si="14"/>
        <v>0.34711111111111109</v>
      </c>
      <c r="T43" s="11">
        <f t="shared" si="15"/>
        <v>17.008444444444443</v>
      </c>
      <c r="U43" s="7">
        <f>MIN('Input Data'!$F$12*LOOKUP($A43,'Input Data'!$B$58:$B$62,'Input Data'!$G$58:$G$62)/3600*$C$1,IF($A43&lt;'Input Data'!$F$17,infinity,'Input Data'!$F$11*'Input Data'!$F$13+LOOKUP($A43-'Input Data'!$F$17+$C$1,$A$5:$A$505,$W$5:$W$505)-V43))</f>
        <v>5.5555555555555554</v>
      </c>
      <c r="V43" s="11">
        <f t="shared" si="16"/>
        <v>4.8595555555555547</v>
      </c>
      <c r="W43" s="11">
        <f>IF($A43&lt;'Input Data'!$F$16,0,LOOKUP($A43-'Input Data'!$F$16,$A$5:$A$505,$V$5:$V$505))</f>
        <v>3.4711111111111101</v>
      </c>
      <c r="X43" s="7">
        <f>MIN('Input Data'!$G$12*LOOKUP($A43,'Input Data'!$B$58:$B$62,'Input Data'!$H$58:$H$62)/3600*$C$1,IF($A43&lt;'Input Data'!$G$17,infinity,'Input Data'!$G$11*'Input Data'!$G$13+LOOKUP($A43-'Input Data'!$G$17+$C$1,$A$5:$A$505,$Z$5:$Z$505)-Y43))</f>
        <v>22.222222222222221</v>
      </c>
      <c r="Y43" s="11">
        <f t="shared" si="17"/>
        <v>238.11822222222227</v>
      </c>
      <c r="Z43" s="11">
        <f t="shared" si="18"/>
        <v>120</v>
      </c>
      <c r="AA43" s="9">
        <f>MIN('Input Data'!$G$12*LOOKUP($A43,'Input Data'!$B$58:$B$62,'Input Data'!$H$58:$H$62)/3600*$C$1,IF($A43&lt;'Input Data'!$G$16,0,LOOKUP($A43-'Input Data'!$G$16+$C$1,$A$5:$A$505,Y$5:Y$505)-Z43))</f>
        <v>22.222222222222221</v>
      </c>
      <c r="AB43" s="10">
        <f>LOOKUP($A43,'Input Data'!$C$33:$C$37,'Input Data'!$G$33:$G$37)</f>
        <v>0</v>
      </c>
      <c r="AC43" s="11">
        <f t="shared" si="25"/>
        <v>0.67500000000000004</v>
      </c>
      <c r="AD43" s="11">
        <f t="shared" si="19"/>
        <v>0</v>
      </c>
      <c r="AE43" s="12">
        <f t="shared" si="20"/>
        <v>15</v>
      </c>
      <c r="AF43" s="7">
        <f>MIN('Input Data'!$H$12*LOOKUP($A43,'Input Data'!$B$58:$B$62,'Input Data'!$I$58:$I$62)/3600*$C$1,IF($A43&lt;'Input Data'!$H$17,infinity,'Input Data'!$H$11*'Input Data'!$H$13+LOOKUP($A43-'Input Data'!$H$17+$C$1,$A$5:$A$505,AH$5:AH$505)-AG43))</f>
        <v>5.5555555555555554</v>
      </c>
      <c r="AG43" s="11">
        <f t="shared" si="21"/>
        <v>0</v>
      </c>
      <c r="AH43" s="11">
        <f>IF($A43&lt;'Input Data'!$H$16,0,LOOKUP($A43-'Input Data'!$H$16,$A$5:$A$505,AG$5:AG$505))</f>
        <v>0</v>
      </c>
      <c r="AI43" s="7">
        <f>MIN('Input Data'!$I$12*LOOKUP($A43,'Input Data'!$B$58:$B$62,'Input Data'!$J$58:$J$62)/3600*$C$1,IF($A43&lt;'Input Data'!$I$17,infinity,'Input Data'!$I$11*'Input Data'!$I$13+LOOKUP($A43-'Input Data'!$I$17+$C$1,$A$5:$A$505,AK$5:AK$505))-AJ43)</f>
        <v>15</v>
      </c>
      <c r="AJ43" s="11">
        <f t="shared" si="22"/>
        <v>120</v>
      </c>
      <c r="AK43" s="34">
        <f>IF($A43&lt;'Input Data'!$I$16,0,LOOKUP($A43-'Input Data'!$I$16,$A$5:$A$505,AJ$5:AJ$505))</f>
        <v>30</v>
      </c>
      <c r="AL43" s="17">
        <f>MIN('Input Data'!$I$12*LOOKUP($A43,'Input Data'!$B$58:$B$62,'Input Data'!$J$58:$J$62)/3600*$C$1,IF($A43&lt;'Input Data'!$I$16,0,LOOKUP($A43-'Input Data'!$I$16+$C$1,$A$5:$A$505,AJ$5:AJ$505)-AK43))</f>
        <v>15</v>
      </c>
    </row>
    <row r="44" spans="1:38" x14ac:dyDescent="0.3">
      <c r="A44" s="9">
        <f t="shared" si="10"/>
        <v>390</v>
      </c>
      <c r="B44" s="10">
        <f>MIN('Input Data'!$C$12*LOOKUP($A44,'Input Data'!$B$58:$B$62,'Input Data'!$D$58:$D$62)/3600*$C$1,IF($A44&lt;'Input Data'!$C$17,infinity,'Input Data'!$C$11*'Input Data'!$C$13+LOOKUP($A44-'Input Data'!$C$17+$C$1,$A$5:$A$505,$D$5:$D$505))-C44)</f>
        <v>22.222222222222221</v>
      </c>
      <c r="C44" s="11">
        <f>C43+LOOKUP($A43,'Input Data'!$D$23:$D$27,'Input Data'!$F$23:$F$27)*$C$1/3600</f>
        <v>676.86666666666702</v>
      </c>
      <c r="D44" s="11">
        <f t="shared" si="11"/>
        <v>364.46666666666664</v>
      </c>
      <c r="E44" s="9">
        <f>MIN('Input Data'!$C$12*LOOKUP($A44,'Input Data'!$B$58:$B$62,'Input Data'!$D$58:$D$62)/3600*$C$1,IF($A44&lt;'Input Data'!$C$16,0,LOOKUP($A44-'Input Data'!$C$16+$C$1,$A$5:$A$505,C$5:C$505)-D44))</f>
        <v>17.355555555555554</v>
      </c>
      <c r="F44" s="10">
        <f>LOOKUP($A44,'Input Data'!$C$33:$C$37,'Input Data'!$E$33:$E$37)</f>
        <v>0</v>
      </c>
      <c r="G44" s="11">
        <f t="shared" si="23"/>
        <v>1</v>
      </c>
      <c r="H44" s="11">
        <f t="shared" si="3"/>
        <v>0</v>
      </c>
      <c r="I44" s="12">
        <f t="shared" si="4"/>
        <v>17.355555555555554</v>
      </c>
      <c r="J44" s="7">
        <f>MIN('Input Data'!$D$12*LOOKUP($A44,'Input Data'!$B$58:$B$62,'Input Data'!$E$58:$E$62)/3600*$C$1,IF($A44&lt;'Input Data'!$D$17,infinity,'Input Data'!$D$11*'Input Data'!$D$13+LOOKUP($A44-'Input Data'!$D$17+$C$1,$A$5:$A$505,$L$5:$L$505)-K44))</f>
        <v>5.5555555555555554</v>
      </c>
      <c r="K44" s="11">
        <f t="shared" si="12"/>
        <v>0</v>
      </c>
      <c r="L44" s="11">
        <f>IF($A44&lt;'Input Data'!$D$16,0,LOOKUP($A44-'Input Data'!$D$16,$A$5:$A$505,$K$5:$K$505))</f>
        <v>0</v>
      </c>
      <c r="M44" s="7">
        <f>MIN('Input Data'!$E$12*LOOKUP($A44,'Input Data'!$B$58:$B$62,'Input Data'!$F$58:$F$62)/3600*$C$1,IF($A44&lt;'Input Data'!$E$17,infinity,'Input Data'!$E$11*'Input Data'!$E$13+LOOKUP($A44-'Input Data'!$E$17+$C$1,$A$5:$A$505,$O$5:$O$505))-N44)</f>
        <v>22.222222222222221</v>
      </c>
      <c r="N44" s="11">
        <f t="shared" si="26"/>
        <v>364.46666666666664</v>
      </c>
      <c r="O44" s="11">
        <f t="shared" si="13"/>
        <v>260.33333333333331</v>
      </c>
      <c r="P44" s="9">
        <f>MIN('Input Data'!$E$12*LOOKUP($A44,'Input Data'!$B$58:$B$62,'Input Data'!$F$58:$F$62)/3600*$C$1,IF($A44&lt;'Input Data'!$E$16,0,LOOKUP($A44-'Input Data'!$E$16+$C$1,$A$5:$A$505,N$5:N$505)-O44))</f>
        <v>17.355555555555554</v>
      </c>
      <c r="Q44" s="10">
        <f>LOOKUP($A44,'Input Data'!$C$33:$C$37,'Input Data'!$F$33:$F$37)</f>
        <v>0.02</v>
      </c>
      <c r="R44" s="34">
        <f t="shared" si="24"/>
        <v>1</v>
      </c>
      <c r="S44" s="8">
        <f t="shared" si="14"/>
        <v>0.34711111111111109</v>
      </c>
      <c r="T44" s="11">
        <f t="shared" si="15"/>
        <v>17.008444444444443</v>
      </c>
      <c r="U44" s="7">
        <f>MIN('Input Data'!$F$12*LOOKUP($A44,'Input Data'!$B$58:$B$62,'Input Data'!$G$58:$G$62)/3600*$C$1,IF($A44&lt;'Input Data'!$F$17,infinity,'Input Data'!$F$11*'Input Data'!$F$13+LOOKUP($A44-'Input Data'!$F$17+$C$1,$A$5:$A$505,$W$5:$W$505)-V44))</f>
        <v>5.5555555555555554</v>
      </c>
      <c r="V44" s="11">
        <f t="shared" si="16"/>
        <v>5.2066666666666661</v>
      </c>
      <c r="W44" s="11">
        <f>IF($A44&lt;'Input Data'!$F$16,0,LOOKUP($A44-'Input Data'!$F$16,$A$5:$A$505,$V$5:$V$505))</f>
        <v>3.8182222222222211</v>
      </c>
      <c r="X44" s="7">
        <f>MIN('Input Data'!$G$12*LOOKUP($A44,'Input Data'!$B$58:$B$62,'Input Data'!$H$58:$H$62)/3600*$C$1,IF($A44&lt;'Input Data'!$G$17,infinity,'Input Data'!$G$11*'Input Data'!$G$13+LOOKUP($A44-'Input Data'!$G$17+$C$1,$A$5:$A$505,$Z$5:$Z$505)-Y44))</f>
        <v>22.222222222222221</v>
      </c>
      <c r="Y44" s="11">
        <f t="shared" si="17"/>
        <v>255.12666666666672</v>
      </c>
      <c r="Z44" s="11">
        <f t="shared" si="18"/>
        <v>135</v>
      </c>
      <c r="AA44" s="9">
        <f>MIN('Input Data'!$G$12*LOOKUP($A44,'Input Data'!$B$58:$B$62,'Input Data'!$H$58:$H$62)/3600*$C$1,IF($A44&lt;'Input Data'!$G$16,0,LOOKUP($A44-'Input Data'!$G$16+$C$1,$A$5:$A$505,Y$5:Y$505)-Z44))</f>
        <v>22.222222222222221</v>
      </c>
      <c r="AB44" s="10">
        <f>LOOKUP($A44,'Input Data'!$C$33:$C$37,'Input Data'!$G$33:$G$37)</f>
        <v>0</v>
      </c>
      <c r="AC44" s="11">
        <f t="shared" si="25"/>
        <v>0.67500000000000004</v>
      </c>
      <c r="AD44" s="11">
        <f t="shared" si="19"/>
        <v>0</v>
      </c>
      <c r="AE44" s="12">
        <f t="shared" si="20"/>
        <v>15</v>
      </c>
      <c r="AF44" s="7">
        <f>MIN('Input Data'!$H$12*LOOKUP($A44,'Input Data'!$B$58:$B$62,'Input Data'!$I$58:$I$62)/3600*$C$1,IF($A44&lt;'Input Data'!$H$17,infinity,'Input Data'!$H$11*'Input Data'!$H$13+LOOKUP($A44-'Input Data'!$H$17+$C$1,$A$5:$A$505,AH$5:AH$505)-AG44))</f>
        <v>5.5555555555555554</v>
      </c>
      <c r="AG44" s="11">
        <f t="shared" si="21"/>
        <v>0</v>
      </c>
      <c r="AH44" s="11">
        <f>IF($A44&lt;'Input Data'!$H$16,0,LOOKUP($A44-'Input Data'!$H$16,$A$5:$A$505,AG$5:AG$505))</f>
        <v>0</v>
      </c>
      <c r="AI44" s="7">
        <f>MIN('Input Data'!$I$12*LOOKUP($A44,'Input Data'!$B$58:$B$62,'Input Data'!$J$58:$J$62)/3600*$C$1,IF($A44&lt;'Input Data'!$I$17,infinity,'Input Data'!$I$11*'Input Data'!$I$13+LOOKUP($A44-'Input Data'!$I$17+$C$1,$A$5:$A$505,AK$5:AK$505))-AJ44)</f>
        <v>15</v>
      </c>
      <c r="AJ44" s="11">
        <f t="shared" si="22"/>
        <v>135</v>
      </c>
      <c r="AK44" s="34">
        <f>IF($A44&lt;'Input Data'!$I$16,0,LOOKUP($A44-'Input Data'!$I$16,$A$5:$A$505,AJ$5:AJ$505))</f>
        <v>45</v>
      </c>
      <c r="AL44" s="17">
        <f>MIN('Input Data'!$I$12*LOOKUP($A44,'Input Data'!$B$58:$B$62,'Input Data'!$J$58:$J$62)/3600*$C$1,IF($A44&lt;'Input Data'!$I$16,0,LOOKUP($A44-'Input Data'!$I$16+$C$1,$A$5:$A$505,AJ$5:AJ$505)-AK44))</f>
        <v>15</v>
      </c>
    </row>
    <row r="45" spans="1:38" x14ac:dyDescent="0.3">
      <c r="A45" s="9">
        <f t="shared" si="10"/>
        <v>400</v>
      </c>
      <c r="B45" s="10">
        <f>MIN('Input Data'!$C$12*LOOKUP($A45,'Input Data'!$B$58:$B$62,'Input Data'!$D$58:$D$62)/3600*$C$1,IF($A45&lt;'Input Data'!$C$17,infinity,'Input Data'!$C$11*'Input Data'!$C$13+LOOKUP($A45-'Input Data'!$C$17+$C$1,$A$5:$A$505,$D$5:$D$505))-C45)</f>
        <v>22.222222222222221</v>
      </c>
      <c r="C45" s="11">
        <f>C44+LOOKUP($A44,'Input Data'!$D$23:$D$27,'Input Data'!$F$23:$F$27)*$C$1/3600</f>
        <v>694.22222222222263</v>
      </c>
      <c r="D45" s="11">
        <f t="shared" si="11"/>
        <v>381.82222222222219</v>
      </c>
      <c r="E45" s="9">
        <f>MIN('Input Data'!$C$12*LOOKUP($A45,'Input Data'!$B$58:$B$62,'Input Data'!$D$58:$D$62)/3600*$C$1,IF($A45&lt;'Input Data'!$C$16,0,LOOKUP($A45-'Input Data'!$C$16+$C$1,$A$5:$A$505,C$5:C$505)-D45))</f>
        <v>17.355555555555554</v>
      </c>
      <c r="F45" s="10">
        <f>LOOKUP($A45,'Input Data'!$C$33:$C$37,'Input Data'!$E$33:$E$37)</f>
        <v>0</v>
      </c>
      <c r="G45" s="11">
        <f t="shared" si="23"/>
        <v>1</v>
      </c>
      <c r="H45" s="11">
        <f t="shared" si="3"/>
        <v>0</v>
      </c>
      <c r="I45" s="12">
        <f t="shared" si="4"/>
        <v>17.355555555555554</v>
      </c>
      <c r="J45" s="7">
        <f>MIN('Input Data'!$D$12*LOOKUP($A45,'Input Data'!$B$58:$B$62,'Input Data'!$E$58:$E$62)/3600*$C$1,IF($A45&lt;'Input Data'!$D$17,infinity,'Input Data'!$D$11*'Input Data'!$D$13+LOOKUP($A45-'Input Data'!$D$17+$C$1,$A$5:$A$505,$L$5:$L$505)-K45))</f>
        <v>5.5555555555555554</v>
      </c>
      <c r="K45" s="11">
        <f t="shared" si="12"/>
        <v>0</v>
      </c>
      <c r="L45" s="11">
        <f>IF($A45&lt;'Input Data'!$D$16,0,LOOKUP($A45-'Input Data'!$D$16,$A$5:$A$505,$K$5:$K$505))</f>
        <v>0</v>
      </c>
      <c r="M45" s="7">
        <f>MIN('Input Data'!$E$12*LOOKUP($A45,'Input Data'!$B$58:$B$62,'Input Data'!$F$58:$F$62)/3600*$C$1,IF($A45&lt;'Input Data'!$E$17,infinity,'Input Data'!$E$11*'Input Data'!$E$13+LOOKUP($A45-'Input Data'!$E$17+$C$1,$A$5:$A$505,$O$5:$O$505))-N45)</f>
        <v>22.222222222222221</v>
      </c>
      <c r="N45" s="11">
        <f t="shared" si="26"/>
        <v>381.82222222222219</v>
      </c>
      <c r="O45" s="11">
        <f t="shared" si="13"/>
        <v>277.68888888888887</v>
      </c>
      <c r="P45" s="9">
        <f>MIN('Input Data'!$E$12*LOOKUP($A45,'Input Data'!$B$58:$B$62,'Input Data'!$F$58:$F$62)/3600*$C$1,IF($A45&lt;'Input Data'!$E$16,0,LOOKUP($A45-'Input Data'!$E$16+$C$1,$A$5:$A$505,N$5:N$505)-O45))</f>
        <v>17.355555555555554</v>
      </c>
      <c r="Q45" s="10">
        <f>LOOKUP($A45,'Input Data'!$C$33:$C$37,'Input Data'!$F$33:$F$37)</f>
        <v>0.02</v>
      </c>
      <c r="R45" s="34">
        <f t="shared" si="24"/>
        <v>1</v>
      </c>
      <c r="S45" s="8">
        <f t="shared" si="14"/>
        <v>0.34711111111111109</v>
      </c>
      <c r="T45" s="11">
        <f t="shared" si="15"/>
        <v>17.008444444444443</v>
      </c>
      <c r="U45" s="7">
        <f>MIN('Input Data'!$F$12*LOOKUP($A45,'Input Data'!$B$58:$B$62,'Input Data'!$G$58:$G$62)/3600*$C$1,IF($A45&lt;'Input Data'!$F$17,infinity,'Input Data'!$F$11*'Input Data'!$F$13+LOOKUP($A45-'Input Data'!$F$17+$C$1,$A$5:$A$505,$W$5:$W$505)-V45))</f>
        <v>5.5555555555555554</v>
      </c>
      <c r="V45" s="11">
        <f t="shared" si="16"/>
        <v>5.5537777777777775</v>
      </c>
      <c r="W45" s="11">
        <f>IF($A45&lt;'Input Data'!$F$16,0,LOOKUP($A45-'Input Data'!$F$16,$A$5:$A$505,$V$5:$V$505))</f>
        <v>4.165333333333332</v>
      </c>
      <c r="X45" s="7">
        <f>MIN('Input Data'!$G$12*LOOKUP($A45,'Input Data'!$B$58:$B$62,'Input Data'!$H$58:$H$62)/3600*$C$1,IF($A45&lt;'Input Data'!$G$17,infinity,'Input Data'!$G$11*'Input Data'!$G$13+LOOKUP($A45-'Input Data'!$G$17+$C$1,$A$5:$A$505,$Z$5:$Z$505)-Y45))</f>
        <v>22.222222222222221</v>
      </c>
      <c r="Y45" s="11">
        <f t="shared" si="17"/>
        <v>272.13511111111114</v>
      </c>
      <c r="Z45" s="11">
        <f t="shared" si="18"/>
        <v>150</v>
      </c>
      <c r="AA45" s="9">
        <f>MIN('Input Data'!$G$12*LOOKUP($A45,'Input Data'!$B$58:$B$62,'Input Data'!$H$58:$H$62)/3600*$C$1,IF($A45&lt;'Input Data'!$G$16,0,LOOKUP($A45-'Input Data'!$G$16+$C$1,$A$5:$A$505,Y$5:Y$505)-Z45))</f>
        <v>22.222222222222221</v>
      </c>
      <c r="AB45" s="10">
        <f>LOOKUP($A45,'Input Data'!$C$33:$C$37,'Input Data'!$G$33:$G$37)</f>
        <v>0</v>
      </c>
      <c r="AC45" s="11">
        <f t="shared" si="25"/>
        <v>0.67500000000000004</v>
      </c>
      <c r="AD45" s="11">
        <f t="shared" si="19"/>
        <v>0</v>
      </c>
      <c r="AE45" s="12">
        <f t="shared" si="20"/>
        <v>15</v>
      </c>
      <c r="AF45" s="7">
        <f>MIN('Input Data'!$H$12*LOOKUP($A45,'Input Data'!$B$58:$B$62,'Input Data'!$I$58:$I$62)/3600*$C$1,IF($A45&lt;'Input Data'!$H$17,infinity,'Input Data'!$H$11*'Input Data'!$H$13+LOOKUP($A45-'Input Data'!$H$17+$C$1,$A$5:$A$505,AH$5:AH$505)-AG45))</f>
        <v>5.5555555555555554</v>
      </c>
      <c r="AG45" s="11">
        <f t="shared" si="21"/>
        <v>0</v>
      </c>
      <c r="AH45" s="11">
        <f>IF($A45&lt;'Input Data'!$H$16,0,LOOKUP($A45-'Input Data'!$H$16,$A$5:$A$505,AG$5:AG$505))</f>
        <v>0</v>
      </c>
      <c r="AI45" s="7">
        <f>MIN('Input Data'!$I$12*LOOKUP($A45,'Input Data'!$B$58:$B$62,'Input Data'!$J$58:$J$62)/3600*$C$1,IF($A45&lt;'Input Data'!$I$17,infinity,'Input Data'!$I$11*'Input Data'!$I$13+LOOKUP($A45-'Input Data'!$I$17+$C$1,$A$5:$A$505,AK$5:AK$505))-AJ45)</f>
        <v>15</v>
      </c>
      <c r="AJ45" s="11">
        <f t="shared" si="22"/>
        <v>150</v>
      </c>
      <c r="AK45" s="34">
        <f>IF($A45&lt;'Input Data'!$I$16,0,LOOKUP($A45-'Input Data'!$I$16,$A$5:$A$505,AJ$5:AJ$505))</f>
        <v>60</v>
      </c>
      <c r="AL45" s="17">
        <f>MIN('Input Data'!$I$12*LOOKUP($A45,'Input Data'!$B$58:$B$62,'Input Data'!$J$58:$J$62)/3600*$C$1,IF($A45&lt;'Input Data'!$I$16,0,LOOKUP($A45-'Input Data'!$I$16+$C$1,$A$5:$A$505,AJ$5:AJ$505)-AK45))</f>
        <v>15</v>
      </c>
    </row>
    <row r="46" spans="1:38" x14ac:dyDescent="0.3">
      <c r="A46" s="9">
        <f t="shared" si="10"/>
        <v>410</v>
      </c>
      <c r="B46" s="10">
        <f>MIN('Input Data'!$C$12*LOOKUP($A46,'Input Data'!$B$58:$B$62,'Input Data'!$D$58:$D$62)/3600*$C$1,IF($A46&lt;'Input Data'!$C$17,infinity,'Input Data'!$C$11*'Input Data'!$C$13+LOOKUP($A46-'Input Data'!$C$17+$C$1,$A$5:$A$505,$D$5:$D$505))-C46)</f>
        <v>22.222222222222221</v>
      </c>
      <c r="C46" s="11">
        <f>C45+LOOKUP($A45,'Input Data'!$D$23:$D$27,'Input Data'!$F$23:$F$27)*$C$1/3600</f>
        <v>711.57777777777824</v>
      </c>
      <c r="D46" s="11">
        <f t="shared" si="11"/>
        <v>399.17777777777775</v>
      </c>
      <c r="E46" s="9">
        <f>MIN('Input Data'!$C$12*LOOKUP($A46,'Input Data'!$B$58:$B$62,'Input Data'!$D$58:$D$62)/3600*$C$1,IF($A46&lt;'Input Data'!$C$16,0,LOOKUP($A46-'Input Data'!$C$16+$C$1,$A$5:$A$505,C$5:C$505)-D46))</f>
        <v>17.355555555555554</v>
      </c>
      <c r="F46" s="10">
        <f>LOOKUP($A46,'Input Data'!$C$33:$C$37,'Input Data'!$E$33:$E$37)</f>
        <v>0</v>
      </c>
      <c r="G46" s="11">
        <f t="shared" si="23"/>
        <v>1</v>
      </c>
      <c r="H46" s="11">
        <f t="shared" si="3"/>
        <v>0</v>
      </c>
      <c r="I46" s="12">
        <f t="shared" si="4"/>
        <v>17.355555555555554</v>
      </c>
      <c r="J46" s="7">
        <f>MIN('Input Data'!$D$12*LOOKUP($A46,'Input Data'!$B$58:$B$62,'Input Data'!$E$58:$E$62)/3600*$C$1,IF($A46&lt;'Input Data'!$D$17,infinity,'Input Data'!$D$11*'Input Data'!$D$13+LOOKUP($A46-'Input Data'!$D$17+$C$1,$A$5:$A$505,$L$5:$L$505)-K46))</f>
        <v>5.5555555555555554</v>
      </c>
      <c r="K46" s="11">
        <f t="shared" si="12"/>
        <v>0</v>
      </c>
      <c r="L46" s="11">
        <f>IF($A46&lt;'Input Data'!$D$16,0,LOOKUP($A46-'Input Data'!$D$16,$A$5:$A$505,$K$5:$K$505))</f>
        <v>0</v>
      </c>
      <c r="M46" s="7">
        <f>MIN('Input Data'!$E$12*LOOKUP($A46,'Input Data'!$B$58:$B$62,'Input Data'!$F$58:$F$62)/3600*$C$1,IF($A46&lt;'Input Data'!$E$17,infinity,'Input Data'!$E$11*'Input Data'!$E$13+LOOKUP($A46-'Input Data'!$E$17+$C$1,$A$5:$A$505,$O$5:$O$505))-N46)</f>
        <v>22.222222222222221</v>
      </c>
      <c r="N46" s="11">
        <f t="shared" si="26"/>
        <v>399.17777777777775</v>
      </c>
      <c r="O46" s="11">
        <f t="shared" si="13"/>
        <v>295.04444444444442</v>
      </c>
      <c r="P46" s="9">
        <f>MIN('Input Data'!$E$12*LOOKUP($A46,'Input Data'!$B$58:$B$62,'Input Data'!$F$58:$F$62)/3600*$C$1,IF($A46&lt;'Input Data'!$E$16,0,LOOKUP($A46-'Input Data'!$E$16+$C$1,$A$5:$A$505,N$5:N$505)-O46))</f>
        <v>17.355555555555554</v>
      </c>
      <c r="Q46" s="10">
        <f>LOOKUP($A46,'Input Data'!$C$33:$C$37,'Input Data'!$F$33:$F$37)</f>
        <v>0.02</v>
      </c>
      <c r="R46" s="34">
        <f t="shared" si="24"/>
        <v>1</v>
      </c>
      <c r="S46" s="8">
        <f t="shared" si="14"/>
        <v>0.34711111111111109</v>
      </c>
      <c r="T46" s="11">
        <f t="shared" si="15"/>
        <v>17.008444444444443</v>
      </c>
      <c r="U46" s="7">
        <f>MIN('Input Data'!$F$12*LOOKUP($A46,'Input Data'!$B$58:$B$62,'Input Data'!$G$58:$G$62)/3600*$C$1,IF($A46&lt;'Input Data'!$F$17,infinity,'Input Data'!$F$11*'Input Data'!$F$13+LOOKUP($A46-'Input Data'!$F$17+$C$1,$A$5:$A$505,$W$5:$W$505)-V46))</f>
        <v>5.5555555555555554</v>
      </c>
      <c r="V46" s="11">
        <f t="shared" si="16"/>
        <v>5.9008888888888889</v>
      </c>
      <c r="W46" s="11">
        <f>IF($A46&lt;'Input Data'!$F$16,0,LOOKUP($A46-'Input Data'!$F$16,$A$5:$A$505,$V$5:$V$505))</f>
        <v>4.5124444444444434</v>
      </c>
      <c r="X46" s="7">
        <f>MIN('Input Data'!$G$12*LOOKUP($A46,'Input Data'!$B$58:$B$62,'Input Data'!$H$58:$H$62)/3600*$C$1,IF($A46&lt;'Input Data'!$G$17,infinity,'Input Data'!$G$11*'Input Data'!$G$13+LOOKUP($A46-'Input Data'!$G$17+$C$1,$A$5:$A$505,$Z$5:$Z$505)-Y46))</f>
        <v>22.222222222222221</v>
      </c>
      <c r="Y46" s="11">
        <f t="shared" si="17"/>
        <v>289.14355555555557</v>
      </c>
      <c r="Z46" s="11">
        <f t="shared" si="18"/>
        <v>165</v>
      </c>
      <c r="AA46" s="9">
        <f>MIN('Input Data'!$G$12*LOOKUP($A46,'Input Data'!$B$58:$B$62,'Input Data'!$H$58:$H$62)/3600*$C$1,IF($A46&lt;'Input Data'!$G$16,0,LOOKUP($A46-'Input Data'!$G$16+$C$1,$A$5:$A$505,Y$5:Y$505)-Z46))</f>
        <v>22.222222222222221</v>
      </c>
      <c r="AB46" s="10">
        <f>LOOKUP($A46,'Input Data'!$C$33:$C$37,'Input Data'!$G$33:$G$37)</f>
        <v>0</v>
      </c>
      <c r="AC46" s="11">
        <f t="shared" si="25"/>
        <v>0.67500000000000004</v>
      </c>
      <c r="AD46" s="11">
        <f t="shared" si="19"/>
        <v>0</v>
      </c>
      <c r="AE46" s="12">
        <f t="shared" si="20"/>
        <v>15</v>
      </c>
      <c r="AF46" s="7">
        <f>MIN('Input Data'!$H$12*LOOKUP($A46,'Input Data'!$B$58:$B$62,'Input Data'!$I$58:$I$62)/3600*$C$1,IF($A46&lt;'Input Data'!$H$17,infinity,'Input Data'!$H$11*'Input Data'!$H$13+LOOKUP($A46-'Input Data'!$H$17+$C$1,$A$5:$A$505,AH$5:AH$505)-AG46))</f>
        <v>5.5555555555555554</v>
      </c>
      <c r="AG46" s="11">
        <f t="shared" si="21"/>
        <v>0</v>
      </c>
      <c r="AH46" s="11">
        <f>IF($A46&lt;'Input Data'!$H$16,0,LOOKUP($A46-'Input Data'!$H$16,$A$5:$A$505,AG$5:AG$505))</f>
        <v>0</v>
      </c>
      <c r="AI46" s="7">
        <f>MIN('Input Data'!$I$12*LOOKUP($A46,'Input Data'!$B$58:$B$62,'Input Data'!$J$58:$J$62)/3600*$C$1,IF($A46&lt;'Input Data'!$I$17,infinity,'Input Data'!$I$11*'Input Data'!$I$13+LOOKUP($A46-'Input Data'!$I$17+$C$1,$A$5:$A$505,AK$5:AK$505))-AJ46)</f>
        <v>15</v>
      </c>
      <c r="AJ46" s="11">
        <f t="shared" si="22"/>
        <v>165</v>
      </c>
      <c r="AK46" s="34">
        <f>IF($A46&lt;'Input Data'!$I$16,0,LOOKUP($A46-'Input Data'!$I$16,$A$5:$A$505,AJ$5:AJ$505))</f>
        <v>75</v>
      </c>
      <c r="AL46" s="17">
        <f>MIN('Input Data'!$I$12*LOOKUP($A46,'Input Data'!$B$58:$B$62,'Input Data'!$J$58:$J$62)/3600*$C$1,IF($A46&lt;'Input Data'!$I$16,0,LOOKUP($A46-'Input Data'!$I$16+$C$1,$A$5:$A$505,AJ$5:AJ$505)-AK46))</f>
        <v>15</v>
      </c>
    </row>
    <row r="47" spans="1:38" x14ac:dyDescent="0.3">
      <c r="A47" s="9">
        <f t="shared" si="10"/>
        <v>420</v>
      </c>
      <c r="B47" s="10">
        <f>MIN('Input Data'!$C$12*LOOKUP($A47,'Input Data'!$B$58:$B$62,'Input Data'!$D$58:$D$62)/3600*$C$1,IF($A47&lt;'Input Data'!$C$17,infinity,'Input Data'!$C$11*'Input Data'!$C$13+LOOKUP($A47-'Input Data'!$C$17+$C$1,$A$5:$A$505,$D$5:$D$505))-C47)</f>
        <v>22.222222222222221</v>
      </c>
      <c r="C47" s="11">
        <f>C46+LOOKUP($A46,'Input Data'!$D$23:$D$27,'Input Data'!$F$23:$F$27)*$C$1/3600</f>
        <v>728.93333333333385</v>
      </c>
      <c r="D47" s="11">
        <f t="shared" si="11"/>
        <v>416.5333333333333</v>
      </c>
      <c r="E47" s="9">
        <f>MIN('Input Data'!$C$12*LOOKUP($A47,'Input Data'!$B$58:$B$62,'Input Data'!$D$58:$D$62)/3600*$C$1,IF($A47&lt;'Input Data'!$C$16,0,LOOKUP($A47-'Input Data'!$C$16+$C$1,$A$5:$A$505,C$5:C$505)-D47))</f>
        <v>17.355555555555554</v>
      </c>
      <c r="F47" s="10">
        <f>LOOKUP($A47,'Input Data'!$C$33:$C$37,'Input Data'!$E$33:$E$37)</f>
        <v>0</v>
      </c>
      <c r="G47" s="11">
        <f t="shared" si="23"/>
        <v>1</v>
      </c>
      <c r="H47" s="11">
        <f t="shared" si="3"/>
        <v>0</v>
      </c>
      <c r="I47" s="12">
        <f t="shared" si="4"/>
        <v>17.355555555555554</v>
      </c>
      <c r="J47" s="7">
        <f>MIN('Input Data'!$D$12*LOOKUP($A47,'Input Data'!$B$58:$B$62,'Input Data'!$E$58:$E$62)/3600*$C$1,IF($A47&lt;'Input Data'!$D$17,infinity,'Input Data'!$D$11*'Input Data'!$D$13+LOOKUP($A47-'Input Data'!$D$17+$C$1,$A$5:$A$505,$L$5:$L$505)-K47))</f>
        <v>5.5555555555555554</v>
      </c>
      <c r="K47" s="11">
        <f t="shared" si="12"/>
        <v>0</v>
      </c>
      <c r="L47" s="11">
        <f>IF($A47&lt;'Input Data'!$D$16,0,LOOKUP($A47-'Input Data'!$D$16,$A$5:$A$505,$K$5:$K$505))</f>
        <v>0</v>
      </c>
      <c r="M47" s="7">
        <f>MIN('Input Data'!$E$12*LOOKUP($A47,'Input Data'!$B$58:$B$62,'Input Data'!$F$58:$F$62)/3600*$C$1,IF($A47&lt;'Input Data'!$E$17,infinity,'Input Data'!$E$11*'Input Data'!$E$13+LOOKUP($A47-'Input Data'!$E$17+$C$1,$A$5:$A$505,$O$5:$O$505))-N47)</f>
        <v>22.222222222222221</v>
      </c>
      <c r="N47" s="11">
        <f t="shared" si="26"/>
        <v>416.5333333333333</v>
      </c>
      <c r="O47" s="11">
        <f t="shared" si="13"/>
        <v>312.39999999999998</v>
      </c>
      <c r="P47" s="9">
        <f>MIN('Input Data'!$E$12*LOOKUP($A47,'Input Data'!$B$58:$B$62,'Input Data'!$F$58:$F$62)/3600*$C$1,IF($A47&lt;'Input Data'!$E$16,0,LOOKUP($A47-'Input Data'!$E$16+$C$1,$A$5:$A$505,N$5:N$505)-O47))</f>
        <v>17.355555555555554</v>
      </c>
      <c r="Q47" s="10">
        <f>LOOKUP($A47,'Input Data'!$C$33:$C$37,'Input Data'!$F$33:$F$37)</f>
        <v>0.02</v>
      </c>
      <c r="R47" s="34">
        <f t="shared" si="24"/>
        <v>1</v>
      </c>
      <c r="S47" s="8">
        <f t="shared" si="14"/>
        <v>0.34711111111111109</v>
      </c>
      <c r="T47" s="11">
        <f t="shared" si="15"/>
        <v>17.008444444444443</v>
      </c>
      <c r="U47" s="7">
        <f>MIN('Input Data'!$F$12*LOOKUP($A47,'Input Data'!$B$58:$B$62,'Input Data'!$G$58:$G$62)/3600*$C$1,IF($A47&lt;'Input Data'!$F$17,infinity,'Input Data'!$F$11*'Input Data'!$F$13+LOOKUP($A47-'Input Data'!$F$17+$C$1,$A$5:$A$505,$W$5:$W$505)-V47))</f>
        <v>5.5555555555555554</v>
      </c>
      <c r="V47" s="11">
        <f t="shared" si="16"/>
        <v>6.2480000000000002</v>
      </c>
      <c r="W47" s="11">
        <f>IF($A47&lt;'Input Data'!$F$16,0,LOOKUP($A47-'Input Data'!$F$16,$A$5:$A$505,$V$5:$V$505))</f>
        <v>4.8595555555555547</v>
      </c>
      <c r="X47" s="7">
        <f>MIN('Input Data'!$G$12*LOOKUP($A47,'Input Data'!$B$58:$B$62,'Input Data'!$H$58:$H$62)/3600*$C$1,IF($A47&lt;'Input Data'!$G$17,infinity,'Input Data'!$G$11*'Input Data'!$G$13+LOOKUP($A47-'Input Data'!$G$17+$C$1,$A$5:$A$505,$Z$5:$Z$505)-Y47))</f>
        <v>22.222222222222221</v>
      </c>
      <c r="Y47" s="11">
        <f t="shared" si="17"/>
        <v>306.15199999999999</v>
      </c>
      <c r="Z47" s="11">
        <f t="shared" si="18"/>
        <v>180</v>
      </c>
      <c r="AA47" s="9">
        <f>MIN('Input Data'!$G$12*LOOKUP($A47,'Input Data'!$B$58:$B$62,'Input Data'!$H$58:$H$62)/3600*$C$1,IF($A47&lt;'Input Data'!$G$16,0,LOOKUP($A47-'Input Data'!$G$16+$C$1,$A$5:$A$505,Y$5:Y$505)-Z47))</f>
        <v>22.222222222222221</v>
      </c>
      <c r="AB47" s="10">
        <f>LOOKUP($A47,'Input Data'!$C$33:$C$37,'Input Data'!$G$33:$G$37)</f>
        <v>0</v>
      </c>
      <c r="AC47" s="11">
        <f t="shared" si="25"/>
        <v>0.67500000000000004</v>
      </c>
      <c r="AD47" s="11">
        <f t="shared" si="19"/>
        <v>0</v>
      </c>
      <c r="AE47" s="12">
        <f t="shared" si="20"/>
        <v>15</v>
      </c>
      <c r="AF47" s="7">
        <f>MIN('Input Data'!$H$12*LOOKUP($A47,'Input Data'!$B$58:$B$62,'Input Data'!$I$58:$I$62)/3600*$C$1,IF($A47&lt;'Input Data'!$H$17,infinity,'Input Data'!$H$11*'Input Data'!$H$13+LOOKUP($A47-'Input Data'!$H$17+$C$1,$A$5:$A$505,AH$5:AH$505)-AG47))</f>
        <v>5.5555555555555554</v>
      </c>
      <c r="AG47" s="11">
        <f t="shared" si="21"/>
        <v>0</v>
      </c>
      <c r="AH47" s="11">
        <f>IF($A47&lt;'Input Data'!$H$16,0,LOOKUP($A47-'Input Data'!$H$16,$A$5:$A$505,AG$5:AG$505))</f>
        <v>0</v>
      </c>
      <c r="AI47" s="7">
        <f>MIN('Input Data'!$I$12*LOOKUP($A47,'Input Data'!$B$58:$B$62,'Input Data'!$J$58:$J$62)/3600*$C$1,IF($A47&lt;'Input Data'!$I$17,infinity,'Input Data'!$I$11*'Input Data'!$I$13+LOOKUP($A47-'Input Data'!$I$17+$C$1,$A$5:$A$505,AK$5:AK$505))-AJ47)</f>
        <v>15</v>
      </c>
      <c r="AJ47" s="11">
        <f t="shared" si="22"/>
        <v>180</v>
      </c>
      <c r="AK47" s="34">
        <f>IF($A47&lt;'Input Data'!$I$16,0,LOOKUP($A47-'Input Data'!$I$16,$A$5:$A$505,AJ$5:AJ$505))</f>
        <v>90</v>
      </c>
      <c r="AL47" s="17">
        <f>MIN('Input Data'!$I$12*LOOKUP($A47,'Input Data'!$B$58:$B$62,'Input Data'!$J$58:$J$62)/3600*$C$1,IF($A47&lt;'Input Data'!$I$16,0,LOOKUP($A47-'Input Data'!$I$16+$C$1,$A$5:$A$505,AJ$5:AJ$505)-AK47))</f>
        <v>15</v>
      </c>
    </row>
    <row r="48" spans="1:38" x14ac:dyDescent="0.3">
      <c r="A48" s="9">
        <f t="shared" si="10"/>
        <v>430</v>
      </c>
      <c r="B48" s="10">
        <f>MIN('Input Data'!$C$12*LOOKUP($A48,'Input Data'!$B$58:$B$62,'Input Data'!$D$58:$D$62)/3600*$C$1,IF($A48&lt;'Input Data'!$C$17,infinity,'Input Data'!$C$11*'Input Data'!$C$13+LOOKUP($A48-'Input Data'!$C$17+$C$1,$A$5:$A$505,$D$5:$D$505))-C48)</f>
        <v>22.222222222222221</v>
      </c>
      <c r="C48" s="11">
        <f>C47+LOOKUP($A47,'Input Data'!$D$23:$D$27,'Input Data'!$F$23:$F$27)*$C$1/3600</f>
        <v>746.28888888888946</v>
      </c>
      <c r="D48" s="11">
        <f t="shared" si="11"/>
        <v>433.88888888888886</v>
      </c>
      <c r="E48" s="9">
        <f>MIN('Input Data'!$C$12*LOOKUP($A48,'Input Data'!$B$58:$B$62,'Input Data'!$D$58:$D$62)/3600*$C$1,IF($A48&lt;'Input Data'!$C$16,0,LOOKUP($A48-'Input Data'!$C$16+$C$1,$A$5:$A$505,C$5:C$505)-D48))</f>
        <v>17.355555555555554</v>
      </c>
      <c r="F48" s="10">
        <f>LOOKUP($A48,'Input Data'!$C$33:$C$37,'Input Data'!$E$33:$E$37)</f>
        <v>0</v>
      </c>
      <c r="G48" s="11">
        <f t="shared" si="23"/>
        <v>1</v>
      </c>
      <c r="H48" s="11">
        <f t="shared" si="3"/>
        <v>0</v>
      </c>
      <c r="I48" s="12">
        <f t="shared" si="4"/>
        <v>17.355555555555554</v>
      </c>
      <c r="J48" s="7">
        <f>MIN('Input Data'!$D$12*LOOKUP($A48,'Input Data'!$B$58:$B$62,'Input Data'!$E$58:$E$62)/3600*$C$1,IF($A48&lt;'Input Data'!$D$17,infinity,'Input Data'!$D$11*'Input Data'!$D$13+LOOKUP($A48-'Input Data'!$D$17+$C$1,$A$5:$A$505,$L$5:$L$505)-K48))</f>
        <v>5.5555555555555554</v>
      </c>
      <c r="K48" s="11">
        <f t="shared" si="12"/>
        <v>0</v>
      </c>
      <c r="L48" s="11">
        <f>IF($A48&lt;'Input Data'!$D$16,0,LOOKUP($A48-'Input Data'!$D$16,$A$5:$A$505,$K$5:$K$505))</f>
        <v>0</v>
      </c>
      <c r="M48" s="7">
        <f>MIN('Input Data'!$E$12*LOOKUP($A48,'Input Data'!$B$58:$B$62,'Input Data'!$F$58:$F$62)/3600*$C$1,IF($A48&lt;'Input Data'!$E$17,infinity,'Input Data'!$E$11*'Input Data'!$E$13+LOOKUP($A48-'Input Data'!$E$17+$C$1,$A$5:$A$505,$O$5:$O$505))-N48)</f>
        <v>22.222222222222221</v>
      </c>
      <c r="N48" s="11">
        <f t="shared" si="26"/>
        <v>433.88888888888886</v>
      </c>
      <c r="O48" s="11">
        <f t="shared" si="13"/>
        <v>329.75555555555553</v>
      </c>
      <c r="P48" s="9">
        <f>MIN('Input Data'!$E$12*LOOKUP($A48,'Input Data'!$B$58:$B$62,'Input Data'!$F$58:$F$62)/3600*$C$1,IF($A48&lt;'Input Data'!$E$16,0,LOOKUP($A48-'Input Data'!$E$16+$C$1,$A$5:$A$505,N$5:N$505)-O48))</f>
        <v>17.355555555555554</v>
      </c>
      <c r="Q48" s="10">
        <f>LOOKUP($A48,'Input Data'!$C$33:$C$37,'Input Data'!$F$33:$F$37)</f>
        <v>0.02</v>
      </c>
      <c r="R48" s="34">
        <f t="shared" si="24"/>
        <v>1</v>
      </c>
      <c r="S48" s="8">
        <f t="shared" si="14"/>
        <v>0.34711111111111109</v>
      </c>
      <c r="T48" s="11">
        <f t="shared" si="15"/>
        <v>17.008444444444443</v>
      </c>
      <c r="U48" s="7">
        <f>MIN('Input Data'!$F$12*LOOKUP($A48,'Input Data'!$B$58:$B$62,'Input Data'!$G$58:$G$62)/3600*$C$1,IF($A48&lt;'Input Data'!$F$17,infinity,'Input Data'!$F$11*'Input Data'!$F$13+LOOKUP($A48-'Input Data'!$F$17+$C$1,$A$5:$A$505,$W$5:$W$505)-V48))</f>
        <v>5.5555555555555554</v>
      </c>
      <c r="V48" s="11">
        <f t="shared" si="16"/>
        <v>6.5951111111111116</v>
      </c>
      <c r="W48" s="11">
        <f>IF($A48&lt;'Input Data'!$F$16,0,LOOKUP($A48-'Input Data'!$F$16,$A$5:$A$505,$V$5:$V$505))</f>
        <v>5.2066666666666661</v>
      </c>
      <c r="X48" s="7">
        <f>MIN('Input Data'!$G$12*LOOKUP($A48,'Input Data'!$B$58:$B$62,'Input Data'!$H$58:$H$62)/3600*$C$1,IF($A48&lt;'Input Data'!$G$17,infinity,'Input Data'!$G$11*'Input Data'!$G$13+LOOKUP($A48-'Input Data'!$G$17+$C$1,$A$5:$A$505,$Z$5:$Z$505)-Y48))</f>
        <v>22.222222222222221</v>
      </c>
      <c r="Y48" s="11">
        <f t="shared" si="17"/>
        <v>323.16044444444441</v>
      </c>
      <c r="Z48" s="11">
        <f t="shared" si="18"/>
        <v>195</v>
      </c>
      <c r="AA48" s="9">
        <f>MIN('Input Data'!$G$12*LOOKUP($A48,'Input Data'!$B$58:$B$62,'Input Data'!$H$58:$H$62)/3600*$C$1,IF($A48&lt;'Input Data'!$G$16,0,LOOKUP($A48-'Input Data'!$G$16+$C$1,$A$5:$A$505,Y$5:Y$505)-Z48))</f>
        <v>22.222222222222221</v>
      </c>
      <c r="AB48" s="10">
        <f>LOOKUP($A48,'Input Data'!$C$33:$C$37,'Input Data'!$G$33:$G$37)</f>
        <v>0</v>
      </c>
      <c r="AC48" s="11">
        <f t="shared" si="25"/>
        <v>0.67500000000000004</v>
      </c>
      <c r="AD48" s="11">
        <f t="shared" si="19"/>
        <v>0</v>
      </c>
      <c r="AE48" s="12">
        <f t="shared" si="20"/>
        <v>15</v>
      </c>
      <c r="AF48" s="7">
        <f>MIN('Input Data'!$H$12*LOOKUP($A48,'Input Data'!$B$58:$B$62,'Input Data'!$I$58:$I$62)/3600*$C$1,IF($A48&lt;'Input Data'!$H$17,infinity,'Input Data'!$H$11*'Input Data'!$H$13+LOOKUP($A48-'Input Data'!$H$17+$C$1,$A$5:$A$505,AH$5:AH$505)-AG48))</f>
        <v>5.5555555555555554</v>
      </c>
      <c r="AG48" s="11">
        <f t="shared" si="21"/>
        <v>0</v>
      </c>
      <c r="AH48" s="11">
        <f>IF($A48&lt;'Input Data'!$H$16,0,LOOKUP($A48-'Input Data'!$H$16,$A$5:$A$505,AG$5:AG$505))</f>
        <v>0</v>
      </c>
      <c r="AI48" s="7">
        <f>MIN('Input Data'!$I$12*LOOKUP($A48,'Input Data'!$B$58:$B$62,'Input Data'!$J$58:$J$62)/3600*$C$1,IF($A48&lt;'Input Data'!$I$17,infinity,'Input Data'!$I$11*'Input Data'!$I$13+LOOKUP($A48-'Input Data'!$I$17+$C$1,$A$5:$A$505,AK$5:AK$505))-AJ48)</f>
        <v>15</v>
      </c>
      <c r="AJ48" s="11">
        <f t="shared" si="22"/>
        <v>195</v>
      </c>
      <c r="AK48" s="34">
        <f>IF($A48&lt;'Input Data'!$I$16,0,LOOKUP($A48-'Input Data'!$I$16,$A$5:$A$505,AJ$5:AJ$505))</f>
        <v>105</v>
      </c>
      <c r="AL48" s="17">
        <f>MIN('Input Data'!$I$12*LOOKUP($A48,'Input Data'!$B$58:$B$62,'Input Data'!$J$58:$J$62)/3600*$C$1,IF($A48&lt;'Input Data'!$I$16,0,LOOKUP($A48-'Input Data'!$I$16+$C$1,$A$5:$A$505,AJ$5:AJ$505)-AK48))</f>
        <v>15</v>
      </c>
    </row>
    <row r="49" spans="1:38" x14ac:dyDescent="0.3">
      <c r="A49" s="9">
        <f t="shared" si="10"/>
        <v>440</v>
      </c>
      <c r="B49" s="10">
        <f>MIN('Input Data'!$C$12*LOOKUP($A49,'Input Data'!$B$58:$B$62,'Input Data'!$D$58:$D$62)/3600*$C$1,IF($A49&lt;'Input Data'!$C$17,infinity,'Input Data'!$C$11*'Input Data'!$C$13+LOOKUP($A49-'Input Data'!$C$17+$C$1,$A$5:$A$505,$D$5:$D$505))-C49)</f>
        <v>22.222222222222221</v>
      </c>
      <c r="C49" s="11">
        <f>C48+LOOKUP($A48,'Input Data'!$D$23:$D$27,'Input Data'!$F$23:$F$27)*$C$1/3600</f>
        <v>763.64444444444507</v>
      </c>
      <c r="D49" s="11">
        <f t="shared" si="11"/>
        <v>451.24444444444441</v>
      </c>
      <c r="E49" s="9">
        <f>MIN('Input Data'!$C$12*LOOKUP($A49,'Input Data'!$B$58:$B$62,'Input Data'!$D$58:$D$62)/3600*$C$1,IF($A49&lt;'Input Data'!$C$16,0,LOOKUP($A49-'Input Data'!$C$16+$C$1,$A$5:$A$505,C$5:C$505)-D49))</f>
        <v>17.355555555555554</v>
      </c>
      <c r="F49" s="10">
        <f>LOOKUP($A49,'Input Data'!$C$33:$C$37,'Input Data'!$E$33:$E$37)</f>
        <v>0</v>
      </c>
      <c r="G49" s="11">
        <f t="shared" si="23"/>
        <v>1</v>
      </c>
      <c r="H49" s="11">
        <f t="shared" si="3"/>
        <v>0</v>
      </c>
      <c r="I49" s="12">
        <f t="shared" si="4"/>
        <v>17.355555555555554</v>
      </c>
      <c r="J49" s="7">
        <f>MIN('Input Data'!$D$12*LOOKUP($A49,'Input Data'!$B$58:$B$62,'Input Data'!$E$58:$E$62)/3600*$C$1,IF($A49&lt;'Input Data'!$D$17,infinity,'Input Data'!$D$11*'Input Data'!$D$13+LOOKUP($A49-'Input Data'!$D$17+$C$1,$A$5:$A$505,$L$5:$L$505)-K49))</f>
        <v>5.5555555555555554</v>
      </c>
      <c r="K49" s="11">
        <f t="shared" si="12"/>
        <v>0</v>
      </c>
      <c r="L49" s="11">
        <f>IF($A49&lt;'Input Data'!$D$16,0,LOOKUP($A49-'Input Data'!$D$16,$A$5:$A$505,$K$5:$K$505))</f>
        <v>0</v>
      </c>
      <c r="M49" s="7">
        <f>MIN('Input Data'!$E$12*LOOKUP($A49,'Input Data'!$B$58:$B$62,'Input Data'!$F$58:$F$62)/3600*$C$1,IF($A49&lt;'Input Data'!$E$17,infinity,'Input Data'!$E$11*'Input Data'!$E$13+LOOKUP($A49-'Input Data'!$E$17+$C$1,$A$5:$A$505,$O$5:$O$505))-N49)</f>
        <v>22.222222222222221</v>
      </c>
      <c r="N49" s="11">
        <f t="shared" si="26"/>
        <v>451.24444444444441</v>
      </c>
      <c r="O49" s="11">
        <f t="shared" si="13"/>
        <v>347.11111111111109</v>
      </c>
      <c r="P49" s="9">
        <f>MIN('Input Data'!$E$12*LOOKUP($A49,'Input Data'!$B$58:$B$62,'Input Data'!$F$58:$F$62)/3600*$C$1,IF($A49&lt;'Input Data'!$E$16,0,LOOKUP($A49-'Input Data'!$E$16+$C$1,$A$5:$A$505,N$5:N$505)-O49))</f>
        <v>17.355555555555554</v>
      </c>
      <c r="Q49" s="10">
        <f>LOOKUP($A49,'Input Data'!$C$33:$C$37,'Input Data'!$F$33:$F$37)</f>
        <v>0.02</v>
      </c>
      <c r="R49" s="34">
        <f t="shared" si="24"/>
        <v>1</v>
      </c>
      <c r="S49" s="8">
        <f t="shared" si="14"/>
        <v>0.34711111111111109</v>
      </c>
      <c r="T49" s="11">
        <f t="shared" si="15"/>
        <v>17.008444444444443</v>
      </c>
      <c r="U49" s="7">
        <f>MIN('Input Data'!$F$12*LOOKUP($A49,'Input Data'!$B$58:$B$62,'Input Data'!$G$58:$G$62)/3600*$C$1,IF($A49&lt;'Input Data'!$F$17,infinity,'Input Data'!$F$11*'Input Data'!$F$13+LOOKUP($A49-'Input Data'!$F$17+$C$1,$A$5:$A$505,$W$5:$W$505)-V49))</f>
        <v>5.5555555555555554</v>
      </c>
      <c r="V49" s="11">
        <f t="shared" si="16"/>
        <v>6.942222222222223</v>
      </c>
      <c r="W49" s="11">
        <f>IF($A49&lt;'Input Data'!$F$16,0,LOOKUP($A49-'Input Data'!$F$16,$A$5:$A$505,$V$5:$V$505))</f>
        <v>5.5537777777777775</v>
      </c>
      <c r="X49" s="7">
        <f>MIN('Input Data'!$G$12*LOOKUP($A49,'Input Data'!$B$58:$B$62,'Input Data'!$H$58:$H$62)/3600*$C$1,IF($A49&lt;'Input Data'!$G$17,infinity,'Input Data'!$G$11*'Input Data'!$G$13+LOOKUP($A49-'Input Data'!$G$17+$C$1,$A$5:$A$505,$Z$5:$Z$505)-Y49))</f>
        <v>22.222222222222221</v>
      </c>
      <c r="Y49" s="11">
        <f t="shared" si="17"/>
        <v>340.16888888888883</v>
      </c>
      <c r="Z49" s="11">
        <f t="shared" si="18"/>
        <v>210</v>
      </c>
      <c r="AA49" s="9">
        <f>MIN('Input Data'!$G$12*LOOKUP($A49,'Input Data'!$B$58:$B$62,'Input Data'!$H$58:$H$62)/3600*$C$1,IF($A49&lt;'Input Data'!$G$16,0,LOOKUP($A49-'Input Data'!$G$16+$C$1,$A$5:$A$505,Y$5:Y$505)-Z49))</f>
        <v>22.222222222222221</v>
      </c>
      <c r="AB49" s="10">
        <f>LOOKUP($A49,'Input Data'!$C$33:$C$37,'Input Data'!$G$33:$G$37)</f>
        <v>0</v>
      </c>
      <c r="AC49" s="11">
        <f t="shared" si="25"/>
        <v>0.67500000000000004</v>
      </c>
      <c r="AD49" s="11">
        <f t="shared" si="19"/>
        <v>0</v>
      </c>
      <c r="AE49" s="12">
        <f t="shared" si="20"/>
        <v>15</v>
      </c>
      <c r="AF49" s="7">
        <f>MIN('Input Data'!$H$12*LOOKUP($A49,'Input Data'!$B$58:$B$62,'Input Data'!$I$58:$I$62)/3600*$C$1,IF($A49&lt;'Input Data'!$H$17,infinity,'Input Data'!$H$11*'Input Data'!$H$13+LOOKUP($A49-'Input Data'!$H$17+$C$1,$A$5:$A$505,AH$5:AH$505)-AG49))</f>
        <v>5.5555555555555554</v>
      </c>
      <c r="AG49" s="11">
        <f t="shared" si="21"/>
        <v>0</v>
      </c>
      <c r="AH49" s="11">
        <f>IF($A49&lt;'Input Data'!$H$16,0,LOOKUP($A49-'Input Data'!$H$16,$A$5:$A$505,AG$5:AG$505))</f>
        <v>0</v>
      </c>
      <c r="AI49" s="7">
        <f>MIN('Input Data'!$I$12*LOOKUP($A49,'Input Data'!$B$58:$B$62,'Input Data'!$J$58:$J$62)/3600*$C$1,IF($A49&lt;'Input Data'!$I$17,infinity,'Input Data'!$I$11*'Input Data'!$I$13+LOOKUP($A49-'Input Data'!$I$17+$C$1,$A$5:$A$505,AK$5:AK$505))-AJ49)</f>
        <v>15</v>
      </c>
      <c r="AJ49" s="11">
        <f t="shared" si="22"/>
        <v>210</v>
      </c>
      <c r="AK49" s="34">
        <f>IF($A49&lt;'Input Data'!$I$16,0,LOOKUP($A49-'Input Data'!$I$16,$A$5:$A$505,AJ$5:AJ$505))</f>
        <v>120</v>
      </c>
      <c r="AL49" s="17">
        <f>MIN('Input Data'!$I$12*LOOKUP($A49,'Input Data'!$B$58:$B$62,'Input Data'!$J$58:$J$62)/3600*$C$1,IF($A49&lt;'Input Data'!$I$16,0,LOOKUP($A49-'Input Data'!$I$16+$C$1,$A$5:$A$505,AJ$5:AJ$505)-AK49))</f>
        <v>15</v>
      </c>
    </row>
    <row r="50" spans="1:38" x14ac:dyDescent="0.3">
      <c r="A50" s="9">
        <f t="shared" si="10"/>
        <v>450</v>
      </c>
      <c r="B50" s="10">
        <f>MIN('Input Data'!$C$12*LOOKUP($A50,'Input Data'!$B$58:$B$62,'Input Data'!$D$58:$D$62)/3600*$C$1,IF($A50&lt;'Input Data'!$C$17,infinity,'Input Data'!$C$11*'Input Data'!$C$13+LOOKUP($A50-'Input Data'!$C$17+$C$1,$A$5:$A$505,$D$5:$D$505))-C50)</f>
        <v>22.222222222222221</v>
      </c>
      <c r="C50" s="11">
        <f>C49+LOOKUP($A49,'Input Data'!$D$23:$D$27,'Input Data'!$F$23:$F$27)*$C$1/3600</f>
        <v>781.00000000000068</v>
      </c>
      <c r="D50" s="11">
        <f t="shared" si="11"/>
        <v>468.59999999999997</v>
      </c>
      <c r="E50" s="9">
        <f>MIN('Input Data'!$C$12*LOOKUP($A50,'Input Data'!$B$58:$B$62,'Input Data'!$D$58:$D$62)/3600*$C$1,IF($A50&lt;'Input Data'!$C$16,0,LOOKUP($A50-'Input Data'!$C$16+$C$1,$A$5:$A$505,C$5:C$505)-D50))</f>
        <v>17.355555555555554</v>
      </c>
      <c r="F50" s="10">
        <f>LOOKUP($A50,'Input Data'!$C$33:$C$37,'Input Data'!$E$33:$E$37)</f>
        <v>0</v>
      </c>
      <c r="G50" s="11">
        <f t="shared" si="23"/>
        <v>1</v>
      </c>
      <c r="H50" s="11">
        <f t="shared" si="3"/>
        <v>0</v>
      </c>
      <c r="I50" s="12">
        <f t="shared" si="4"/>
        <v>17.355555555555554</v>
      </c>
      <c r="J50" s="7">
        <f>MIN('Input Data'!$D$12*LOOKUP($A50,'Input Data'!$B$58:$B$62,'Input Data'!$E$58:$E$62)/3600*$C$1,IF($A50&lt;'Input Data'!$D$17,infinity,'Input Data'!$D$11*'Input Data'!$D$13+LOOKUP($A50-'Input Data'!$D$17+$C$1,$A$5:$A$505,$L$5:$L$505)-K50))</f>
        <v>5.5555555555555554</v>
      </c>
      <c r="K50" s="11">
        <f t="shared" si="12"/>
        <v>0</v>
      </c>
      <c r="L50" s="11">
        <f>IF($A50&lt;'Input Data'!$D$16,0,LOOKUP($A50-'Input Data'!$D$16,$A$5:$A$505,$K$5:$K$505))</f>
        <v>0</v>
      </c>
      <c r="M50" s="7">
        <f>MIN('Input Data'!$E$12*LOOKUP($A50,'Input Data'!$B$58:$B$62,'Input Data'!$F$58:$F$62)/3600*$C$1,IF($A50&lt;'Input Data'!$E$17,infinity,'Input Data'!$E$11*'Input Data'!$E$13+LOOKUP($A50-'Input Data'!$E$17+$C$1,$A$5:$A$505,$O$5:$O$505))-N50)</f>
        <v>22.222222222222221</v>
      </c>
      <c r="N50" s="11">
        <f t="shared" si="26"/>
        <v>468.59999999999997</v>
      </c>
      <c r="O50" s="11">
        <f t="shared" si="13"/>
        <v>364.46666666666664</v>
      </c>
      <c r="P50" s="9">
        <f>MIN('Input Data'!$E$12*LOOKUP($A50,'Input Data'!$B$58:$B$62,'Input Data'!$F$58:$F$62)/3600*$C$1,IF($A50&lt;'Input Data'!$E$16,0,LOOKUP($A50-'Input Data'!$E$16+$C$1,$A$5:$A$505,N$5:N$505)-O50))</f>
        <v>17.355555555555554</v>
      </c>
      <c r="Q50" s="10">
        <f>LOOKUP($A50,'Input Data'!$C$33:$C$37,'Input Data'!$F$33:$F$37)</f>
        <v>0.02</v>
      </c>
      <c r="R50" s="34">
        <f t="shared" si="24"/>
        <v>1</v>
      </c>
      <c r="S50" s="8">
        <f t="shared" si="14"/>
        <v>0.34711111111111109</v>
      </c>
      <c r="T50" s="11">
        <f t="shared" si="15"/>
        <v>17.008444444444443</v>
      </c>
      <c r="U50" s="7">
        <f>MIN('Input Data'!$F$12*LOOKUP($A50,'Input Data'!$B$58:$B$62,'Input Data'!$G$58:$G$62)/3600*$C$1,IF($A50&lt;'Input Data'!$F$17,infinity,'Input Data'!$F$11*'Input Data'!$F$13+LOOKUP($A50-'Input Data'!$F$17+$C$1,$A$5:$A$505,$W$5:$W$505)-V50))</f>
        <v>5.5555555555555554</v>
      </c>
      <c r="V50" s="11">
        <f t="shared" si="16"/>
        <v>7.2893333333333343</v>
      </c>
      <c r="W50" s="11">
        <f>IF($A50&lt;'Input Data'!$F$16,0,LOOKUP($A50-'Input Data'!$F$16,$A$5:$A$505,$V$5:$V$505))</f>
        <v>5.9008888888888889</v>
      </c>
      <c r="X50" s="7">
        <f>MIN('Input Data'!$G$12*LOOKUP($A50,'Input Data'!$B$58:$B$62,'Input Data'!$H$58:$H$62)/3600*$C$1,IF($A50&lt;'Input Data'!$G$17,infinity,'Input Data'!$G$11*'Input Data'!$G$13+LOOKUP($A50-'Input Data'!$G$17+$C$1,$A$5:$A$505,$Z$5:$Z$505)-Y50))</f>
        <v>22.222222222222221</v>
      </c>
      <c r="Y50" s="11">
        <f t="shared" si="17"/>
        <v>357.17733333333325</v>
      </c>
      <c r="Z50" s="11">
        <f t="shared" si="18"/>
        <v>225</v>
      </c>
      <c r="AA50" s="9">
        <f>MIN('Input Data'!$G$12*LOOKUP($A50,'Input Data'!$B$58:$B$62,'Input Data'!$H$58:$H$62)/3600*$C$1,IF($A50&lt;'Input Data'!$G$16,0,LOOKUP($A50-'Input Data'!$G$16+$C$1,$A$5:$A$505,Y$5:Y$505)-Z50))</f>
        <v>22.222222222222221</v>
      </c>
      <c r="AB50" s="10">
        <f>LOOKUP($A50,'Input Data'!$C$33:$C$37,'Input Data'!$G$33:$G$37)</f>
        <v>0</v>
      </c>
      <c r="AC50" s="11">
        <f t="shared" si="25"/>
        <v>0.67500000000000004</v>
      </c>
      <c r="AD50" s="11">
        <f t="shared" si="19"/>
        <v>0</v>
      </c>
      <c r="AE50" s="12">
        <f t="shared" si="20"/>
        <v>15</v>
      </c>
      <c r="AF50" s="7">
        <f>MIN('Input Data'!$H$12*LOOKUP($A50,'Input Data'!$B$58:$B$62,'Input Data'!$I$58:$I$62)/3600*$C$1,IF($A50&lt;'Input Data'!$H$17,infinity,'Input Data'!$H$11*'Input Data'!$H$13+LOOKUP($A50-'Input Data'!$H$17+$C$1,$A$5:$A$505,AH$5:AH$505)-AG50))</f>
        <v>5.5555555555555554</v>
      </c>
      <c r="AG50" s="11">
        <f t="shared" si="21"/>
        <v>0</v>
      </c>
      <c r="AH50" s="11">
        <f>IF($A50&lt;'Input Data'!$H$16,0,LOOKUP($A50-'Input Data'!$H$16,$A$5:$A$505,AG$5:AG$505))</f>
        <v>0</v>
      </c>
      <c r="AI50" s="7">
        <f>MIN('Input Data'!$I$12*LOOKUP($A50,'Input Data'!$B$58:$B$62,'Input Data'!$J$58:$J$62)/3600*$C$1,IF($A50&lt;'Input Data'!$I$17,infinity,'Input Data'!$I$11*'Input Data'!$I$13+LOOKUP($A50-'Input Data'!$I$17+$C$1,$A$5:$A$505,AK$5:AK$505))-AJ50)</f>
        <v>15</v>
      </c>
      <c r="AJ50" s="11">
        <f t="shared" si="22"/>
        <v>225</v>
      </c>
      <c r="AK50" s="34">
        <f>IF($A50&lt;'Input Data'!$I$16,0,LOOKUP($A50-'Input Data'!$I$16,$A$5:$A$505,AJ$5:AJ$505))</f>
        <v>135</v>
      </c>
      <c r="AL50" s="17">
        <f>MIN('Input Data'!$I$12*LOOKUP($A50,'Input Data'!$B$58:$B$62,'Input Data'!$J$58:$J$62)/3600*$C$1,IF($A50&lt;'Input Data'!$I$16,0,LOOKUP($A50-'Input Data'!$I$16+$C$1,$A$5:$A$505,AJ$5:AJ$505)-AK50))</f>
        <v>15</v>
      </c>
    </row>
    <row r="51" spans="1:38" x14ac:dyDescent="0.3">
      <c r="A51" s="9">
        <f t="shared" si="10"/>
        <v>460</v>
      </c>
      <c r="B51" s="10">
        <f>MIN('Input Data'!$C$12*LOOKUP($A51,'Input Data'!$B$58:$B$62,'Input Data'!$D$58:$D$62)/3600*$C$1,IF($A51&lt;'Input Data'!$C$17,infinity,'Input Data'!$C$11*'Input Data'!$C$13+LOOKUP($A51-'Input Data'!$C$17+$C$1,$A$5:$A$505,$D$5:$D$505))-C51)</f>
        <v>22.222222222222221</v>
      </c>
      <c r="C51" s="11">
        <f>C50+LOOKUP($A50,'Input Data'!$D$23:$D$27,'Input Data'!$F$23:$F$27)*$C$1/3600</f>
        <v>798.35555555555629</v>
      </c>
      <c r="D51" s="11">
        <f t="shared" si="11"/>
        <v>485.95555555555552</v>
      </c>
      <c r="E51" s="9">
        <f>MIN('Input Data'!$C$12*LOOKUP($A51,'Input Data'!$B$58:$B$62,'Input Data'!$D$58:$D$62)/3600*$C$1,IF($A51&lt;'Input Data'!$C$16,0,LOOKUP($A51-'Input Data'!$C$16+$C$1,$A$5:$A$505,C$5:C$505)-D51))</f>
        <v>17.355555555555554</v>
      </c>
      <c r="F51" s="10">
        <f>LOOKUP($A51,'Input Data'!$C$33:$C$37,'Input Data'!$E$33:$E$37)</f>
        <v>0</v>
      </c>
      <c r="G51" s="11">
        <f t="shared" si="23"/>
        <v>1</v>
      </c>
      <c r="H51" s="11">
        <f t="shared" si="3"/>
        <v>0</v>
      </c>
      <c r="I51" s="12">
        <f t="shared" si="4"/>
        <v>17.355555555555554</v>
      </c>
      <c r="J51" s="7">
        <f>MIN('Input Data'!$D$12*LOOKUP($A51,'Input Data'!$B$58:$B$62,'Input Data'!$E$58:$E$62)/3600*$C$1,IF($A51&lt;'Input Data'!$D$17,infinity,'Input Data'!$D$11*'Input Data'!$D$13+LOOKUP($A51-'Input Data'!$D$17+$C$1,$A$5:$A$505,$L$5:$L$505)-K51))</f>
        <v>5.5555555555555554</v>
      </c>
      <c r="K51" s="11">
        <f t="shared" si="12"/>
        <v>0</v>
      </c>
      <c r="L51" s="11">
        <f>IF($A51&lt;'Input Data'!$D$16,0,LOOKUP($A51-'Input Data'!$D$16,$A$5:$A$505,$K$5:$K$505))</f>
        <v>0</v>
      </c>
      <c r="M51" s="7">
        <f>MIN('Input Data'!$E$12*LOOKUP($A51,'Input Data'!$B$58:$B$62,'Input Data'!$F$58:$F$62)/3600*$C$1,IF($A51&lt;'Input Data'!$E$17,infinity,'Input Data'!$E$11*'Input Data'!$E$13+LOOKUP($A51-'Input Data'!$E$17+$C$1,$A$5:$A$505,$O$5:$O$505))-N51)</f>
        <v>22.222222222222221</v>
      </c>
      <c r="N51" s="11">
        <f t="shared" si="26"/>
        <v>485.95555555555552</v>
      </c>
      <c r="O51" s="11">
        <f t="shared" si="13"/>
        <v>381.82222222222219</v>
      </c>
      <c r="P51" s="9">
        <f>MIN('Input Data'!$E$12*LOOKUP($A51,'Input Data'!$B$58:$B$62,'Input Data'!$F$58:$F$62)/3600*$C$1,IF($A51&lt;'Input Data'!$E$16,0,LOOKUP($A51-'Input Data'!$E$16+$C$1,$A$5:$A$505,N$5:N$505)-O51))</f>
        <v>17.355555555555554</v>
      </c>
      <c r="Q51" s="10">
        <f>LOOKUP($A51,'Input Data'!$C$33:$C$37,'Input Data'!$F$33:$F$37)</f>
        <v>0.02</v>
      </c>
      <c r="R51" s="34">
        <f t="shared" si="24"/>
        <v>1</v>
      </c>
      <c r="S51" s="8">
        <f t="shared" si="14"/>
        <v>0.34711111111111109</v>
      </c>
      <c r="T51" s="11">
        <f t="shared" si="15"/>
        <v>17.008444444444443</v>
      </c>
      <c r="U51" s="7">
        <f>MIN('Input Data'!$F$12*LOOKUP($A51,'Input Data'!$B$58:$B$62,'Input Data'!$G$58:$G$62)/3600*$C$1,IF($A51&lt;'Input Data'!$F$17,infinity,'Input Data'!$F$11*'Input Data'!$F$13+LOOKUP($A51-'Input Data'!$F$17+$C$1,$A$5:$A$505,$W$5:$W$505)-V51))</f>
        <v>5.5555555555555554</v>
      </c>
      <c r="V51" s="11">
        <f t="shared" si="16"/>
        <v>7.6364444444444457</v>
      </c>
      <c r="W51" s="11">
        <f>IF($A51&lt;'Input Data'!$F$16,0,LOOKUP($A51-'Input Data'!$F$16,$A$5:$A$505,$V$5:$V$505))</f>
        <v>6.2480000000000002</v>
      </c>
      <c r="X51" s="7">
        <f>MIN('Input Data'!$G$12*LOOKUP($A51,'Input Data'!$B$58:$B$62,'Input Data'!$H$58:$H$62)/3600*$C$1,IF($A51&lt;'Input Data'!$G$17,infinity,'Input Data'!$G$11*'Input Data'!$G$13+LOOKUP($A51-'Input Data'!$G$17+$C$1,$A$5:$A$505,$Z$5:$Z$505)-Y51))</f>
        <v>22.222222222222221</v>
      </c>
      <c r="Y51" s="11">
        <f t="shared" si="17"/>
        <v>374.18577777777767</v>
      </c>
      <c r="Z51" s="11">
        <f t="shared" si="18"/>
        <v>240</v>
      </c>
      <c r="AA51" s="9">
        <f>MIN('Input Data'!$G$12*LOOKUP($A51,'Input Data'!$B$58:$B$62,'Input Data'!$H$58:$H$62)/3600*$C$1,IF($A51&lt;'Input Data'!$G$16,0,LOOKUP($A51-'Input Data'!$G$16+$C$1,$A$5:$A$505,Y$5:Y$505)-Z51))</f>
        <v>22.222222222222221</v>
      </c>
      <c r="AB51" s="10">
        <f>LOOKUP($A51,'Input Data'!$C$33:$C$37,'Input Data'!$G$33:$G$37)</f>
        <v>0</v>
      </c>
      <c r="AC51" s="11">
        <f t="shared" si="25"/>
        <v>0.67500000000000004</v>
      </c>
      <c r="AD51" s="11">
        <f t="shared" si="19"/>
        <v>0</v>
      </c>
      <c r="AE51" s="12">
        <f t="shared" si="20"/>
        <v>15</v>
      </c>
      <c r="AF51" s="7">
        <f>MIN('Input Data'!$H$12*LOOKUP($A51,'Input Data'!$B$58:$B$62,'Input Data'!$I$58:$I$62)/3600*$C$1,IF($A51&lt;'Input Data'!$H$17,infinity,'Input Data'!$H$11*'Input Data'!$H$13+LOOKUP($A51-'Input Data'!$H$17+$C$1,$A$5:$A$505,AH$5:AH$505)-AG51))</f>
        <v>5.5555555555555554</v>
      </c>
      <c r="AG51" s="11">
        <f t="shared" si="21"/>
        <v>0</v>
      </c>
      <c r="AH51" s="11">
        <f>IF($A51&lt;'Input Data'!$H$16,0,LOOKUP($A51-'Input Data'!$H$16,$A$5:$A$505,AG$5:AG$505))</f>
        <v>0</v>
      </c>
      <c r="AI51" s="7">
        <f>MIN('Input Data'!$I$12*LOOKUP($A51,'Input Data'!$B$58:$B$62,'Input Data'!$J$58:$J$62)/3600*$C$1,IF($A51&lt;'Input Data'!$I$17,infinity,'Input Data'!$I$11*'Input Data'!$I$13+LOOKUP($A51-'Input Data'!$I$17+$C$1,$A$5:$A$505,AK$5:AK$505))-AJ51)</f>
        <v>15</v>
      </c>
      <c r="AJ51" s="11">
        <f t="shared" si="22"/>
        <v>240</v>
      </c>
      <c r="AK51" s="34">
        <f>IF($A51&lt;'Input Data'!$I$16,0,LOOKUP($A51-'Input Data'!$I$16,$A$5:$A$505,AJ$5:AJ$505))</f>
        <v>150</v>
      </c>
      <c r="AL51" s="17">
        <f>MIN('Input Data'!$I$12*LOOKUP($A51,'Input Data'!$B$58:$B$62,'Input Data'!$J$58:$J$62)/3600*$C$1,IF($A51&lt;'Input Data'!$I$16,0,LOOKUP($A51-'Input Data'!$I$16+$C$1,$A$5:$A$505,AJ$5:AJ$505)-AK51))</f>
        <v>15</v>
      </c>
    </row>
    <row r="52" spans="1:38" x14ac:dyDescent="0.3">
      <c r="A52" s="9">
        <f t="shared" si="10"/>
        <v>470</v>
      </c>
      <c r="B52" s="10">
        <f>MIN('Input Data'!$C$12*LOOKUP($A52,'Input Data'!$B$58:$B$62,'Input Data'!$D$58:$D$62)/3600*$C$1,IF($A52&lt;'Input Data'!$C$17,infinity,'Input Data'!$C$11*'Input Data'!$C$13+LOOKUP($A52-'Input Data'!$C$17+$C$1,$A$5:$A$505,$D$5:$D$505))-C52)</f>
        <v>22.222222222222221</v>
      </c>
      <c r="C52" s="11">
        <f>C51+LOOKUP($A51,'Input Data'!$D$23:$D$27,'Input Data'!$F$23:$F$27)*$C$1/3600</f>
        <v>815.7111111111119</v>
      </c>
      <c r="D52" s="11">
        <f t="shared" si="11"/>
        <v>503.31111111111107</v>
      </c>
      <c r="E52" s="9">
        <f>MIN('Input Data'!$C$12*LOOKUP($A52,'Input Data'!$B$58:$B$62,'Input Data'!$D$58:$D$62)/3600*$C$1,IF($A52&lt;'Input Data'!$C$16,0,LOOKUP($A52-'Input Data'!$C$16+$C$1,$A$5:$A$505,C$5:C$505)-D52))</f>
        <v>17.355555555555554</v>
      </c>
      <c r="F52" s="10">
        <f>LOOKUP($A52,'Input Data'!$C$33:$C$37,'Input Data'!$E$33:$E$37)</f>
        <v>0</v>
      </c>
      <c r="G52" s="11">
        <f t="shared" si="23"/>
        <v>1</v>
      </c>
      <c r="H52" s="11">
        <f t="shared" si="3"/>
        <v>0</v>
      </c>
      <c r="I52" s="12">
        <f t="shared" si="4"/>
        <v>17.355555555555554</v>
      </c>
      <c r="J52" s="7">
        <f>MIN('Input Data'!$D$12*LOOKUP($A52,'Input Data'!$B$58:$B$62,'Input Data'!$E$58:$E$62)/3600*$C$1,IF($A52&lt;'Input Data'!$D$17,infinity,'Input Data'!$D$11*'Input Data'!$D$13+LOOKUP($A52-'Input Data'!$D$17+$C$1,$A$5:$A$505,$L$5:$L$505)-K52))</f>
        <v>5.5555555555555554</v>
      </c>
      <c r="K52" s="11">
        <f t="shared" si="12"/>
        <v>0</v>
      </c>
      <c r="L52" s="11">
        <f>IF($A52&lt;'Input Data'!$D$16,0,LOOKUP($A52-'Input Data'!$D$16,$A$5:$A$505,$K$5:$K$505))</f>
        <v>0</v>
      </c>
      <c r="M52" s="7">
        <f>MIN('Input Data'!$E$12*LOOKUP($A52,'Input Data'!$B$58:$B$62,'Input Data'!$F$58:$F$62)/3600*$C$1,IF($A52&lt;'Input Data'!$E$17,infinity,'Input Data'!$E$11*'Input Data'!$E$13+LOOKUP($A52-'Input Data'!$E$17+$C$1,$A$5:$A$505,$O$5:$O$505))-N52)</f>
        <v>22.222222222222221</v>
      </c>
      <c r="N52" s="11">
        <f t="shared" si="26"/>
        <v>503.31111111111107</v>
      </c>
      <c r="O52" s="11">
        <f t="shared" si="13"/>
        <v>399.17777777777775</v>
      </c>
      <c r="P52" s="9">
        <f>MIN('Input Data'!$E$12*LOOKUP($A52,'Input Data'!$B$58:$B$62,'Input Data'!$F$58:$F$62)/3600*$C$1,IF($A52&lt;'Input Data'!$E$16,0,LOOKUP($A52-'Input Data'!$E$16+$C$1,$A$5:$A$505,N$5:N$505)-O52))</f>
        <v>17.355555555555554</v>
      </c>
      <c r="Q52" s="10">
        <f>LOOKUP($A52,'Input Data'!$C$33:$C$37,'Input Data'!$F$33:$F$37)</f>
        <v>0.02</v>
      </c>
      <c r="R52" s="34">
        <f t="shared" si="24"/>
        <v>1</v>
      </c>
      <c r="S52" s="8">
        <f t="shared" si="14"/>
        <v>0.34711111111111109</v>
      </c>
      <c r="T52" s="11">
        <f t="shared" si="15"/>
        <v>17.008444444444443</v>
      </c>
      <c r="U52" s="7">
        <f>MIN('Input Data'!$F$12*LOOKUP($A52,'Input Data'!$B$58:$B$62,'Input Data'!$G$58:$G$62)/3600*$C$1,IF($A52&lt;'Input Data'!$F$17,infinity,'Input Data'!$F$11*'Input Data'!$F$13+LOOKUP($A52-'Input Data'!$F$17+$C$1,$A$5:$A$505,$W$5:$W$505)-V52))</f>
        <v>5.5555555555555554</v>
      </c>
      <c r="V52" s="11">
        <f t="shared" si="16"/>
        <v>7.9835555555555571</v>
      </c>
      <c r="W52" s="11">
        <f>IF($A52&lt;'Input Data'!$F$16,0,LOOKUP($A52-'Input Data'!$F$16,$A$5:$A$505,$V$5:$V$505))</f>
        <v>6.5951111111111116</v>
      </c>
      <c r="X52" s="7">
        <f>MIN('Input Data'!$G$12*LOOKUP($A52,'Input Data'!$B$58:$B$62,'Input Data'!$H$58:$H$62)/3600*$C$1,IF($A52&lt;'Input Data'!$G$17,infinity,'Input Data'!$G$11*'Input Data'!$G$13+LOOKUP($A52-'Input Data'!$G$17+$C$1,$A$5:$A$505,$Z$5:$Z$505)-Y52))</f>
        <v>22.222222222222221</v>
      </c>
      <c r="Y52" s="11">
        <f t="shared" si="17"/>
        <v>391.19422222222209</v>
      </c>
      <c r="Z52" s="11">
        <f t="shared" si="18"/>
        <v>255</v>
      </c>
      <c r="AA52" s="9">
        <f>MIN('Input Data'!$G$12*LOOKUP($A52,'Input Data'!$B$58:$B$62,'Input Data'!$H$58:$H$62)/3600*$C$1,IF($A52&lt;'Input Data'!$G$16,0,LOOKUP($A52-'Input Data'!$G$16+$C$1,$A$5:$A$505,Y$5:Y$505)-Z52))</f>
        <v>22.222222222222221</v>
      </c>
      <c r="AB52" s="10">
        <f>LOOKUP($A52,'Input Data'!$C$33:$C$37,'Input Data'!$G$33:$G$37)</f>
        <v>0</v>
      </c>
      <c r="AC52" s="11">
        <f t="shared" si="25"/>
        <v>0.67500000000000004</v>
      </c>
      <c r="AD52" s="11">
        <f t="shared" si="19"/>
        <v>0</v>
      </c>
      <c r="AE52" s="12">
        <f t="shared" si="20"/>
        <v>15</v>
      </c>
      <c r="AF52" s="7">
        <f>MIN('Input Data'!$H$12*LOOKUP($A52,'Input Data'!$B$58:$B$62,'Input Data'!$I$58:$I$62)/3600*$C$1,IF($A52&lt;'Input Data'!$H$17,infinity,'Input Data'!$H$11*'Input Data'!$H$13+LOOKUP($A52-'Input Data'!$H$17+$C$1,$A$5:$A$505,AH$5:AH$505)-AG52))</f>
        <v>5.5555555555555554</v>
      </c>
      <c r="AG52" s="11">
        <f t="shared" si="21"/>
        <v>0</v>
      </c>
      <c r="AH52" s="11">
        <f>IF($A52&lt;'Input Data'!$H$16,0,LOOKUP($A52-'Input Data'!$H$16,$A$5:$A$505,AG$5:AG$505))</f>
        <v>0</v>
      </c>
      <c r="AI52" s="7">
        <f>MIN('Input Data'!$I$12*LOOKUP($A52,'Input Data'!$B$58:$B$62,'Input Data'!$J$58:$J$62)/3600*$C$1,IF($A52&lt;'Input Data'!$I$17,infinity,'Input Data'!$I$11*'Input Data'!$I$13+LOOKUP($A52-'Input Data'!$I$17+$C$1,$A$5:$A$505,AK$5:AK$505))-AJ52)</f>
        <v>15</v>
      </c>
      <c r="AJ52" s="11">
        <f t="shared" si="22"/>
        <v>255</v>
      </c>
      <c r="AK52" s="34">
        <f>IF($A52&lt;'Input Data'!$I$16,0,LOOKUP($A52-'Input Data'!$I$16,$A$5:$A$505,AJ$5:AJ$505))</f>
        <v>165</v>
      </c>
      <c r="AL52" s="17">
        <f>MIN('Input Data'!$I$12*LOOKUP($A52,'Input Data'!$B$58:$B$62,'Input Data'!$J$58:$J$62)/3600*$C$1,IF($A52&lt;'Input Data'!$I$16,0,LOOKUP($A52-'Input Data'!$I$16+$C$1,$A$5:$A$505,AJ$5:AJ$505)-AK52))</f>
        <v>15</v>
      </c>
    </row>
    <row r="53" spans="1:38" x14ac:dyDescent="0.3">
      <c r="A53" s="9">
        <f t="shared" si="10"/>
        <v>480</v>
      </c>
      <c r="B53" s="10">
        <f>MIN('Input Data'!$C$12*LOOKUP($A53,'Input Data'!$B$58:$B$62,'Input Data'!$D$58:$D$62)/3600*$C$1,IF($A53&lt;'Input Data'!$C$17,infinity,'Input Data'!$C$11*'Input Data'!$C$13+LOOKUP($A53-'Input Data'!$C$17+$C$1,$A$5:$A$505,$D$5:$D$505))-C53)</f>
        <v>22.222222222222221</v>
      </c>
      <c r="C53" s="11">
        <f>C52+LOOKUP($A52,'Input Data'!$D$23:$D$27,'Input Data'!$F$23:$F$27)*$C$1/3600</f>
        <v>833.06666666666752</v>
      </c>
      <c r="D53" s="11">
        <f t="shared" si="11"/>
        <v>520.66666666666663</v>
      </c>
      <c r="E53" s="9">
        <f>MIN('Input Data'!$C$12*LOOKUP($A53,'Input Data'!$B$58:$B$62,'Input Data'!$D$58:$D$62)/3600*$C$1,IF($A53&lt;'Input Data'!$C$16,0,LOOKUP($A53-'Input Data'!$C$16+$C$1,$A$5:$A$505,C$5:C$505)-D53))</f>
        <v>17.355555555555497</v>
      </c>
      <c r="F53" s="10">
        <f>LOOKUP($A53,'Input Data'!$C$33:$C$37,'Input Data'!$E$33:$E$37)</f>
        <v>0</v>
      </c>
      <c r="G53" s="11">
        <f t="shared" si="23"/>
        <v>1</v>
      </c>
      <c r="H53" s="11">
        <f t="shared" si="3"/>
        <v>0</v>
      </c>
      <c r="I53" s="12">
        <f t="shared" si="4"/>
        <v>17.355555555555497</v>
      </c>
      <c r="J53" s="7">
        <f>MIN('Input Data'!$D$12*LOOKUP($A53,'Input Data'!$B$58:$B$62,'Input Data'!$E$58:$E$62)/3600*$C$1,IF($A53&lt;'Input Data'!$D$17,infinity,'Input Data'!$D$11*'Input Data'!$D$13+LOOKUP($A53-'Input Data'!$D$17+$C$1,$A$5:$A$505,$L$5:$L$505)-K53))</f>
        <v>5.5555555555555554</v>
      </c>
      <c r="K53" s="11">
        <f t="shared" si="12"/>
        <v>0</v>
      </c>
      <c r="L53" s="11">
        <f>IF($A53&lt;'Input Data'!$D$16,0,LOOKUP($A53-'Input Data'!$D$16,$A$5:$A$505,$K$5:$K$505))</f>
        <v>0</v>
      </c>
      <c r="M53" s="7">
        <f>MIN('Input Data'!$E$12*LOOKUP($A53,'Input Data'!$B$58:$B$62,'Input Data'!$F$58:$F$62)/3600*$C$1,IF($A53&lt;'Input Data'!$E$17,infinity,'Input Data'!$E$11*'Input Data'!$E$13+LOOKUP($A53-'Input Data'!$E$17+$C$1,$A$5:$A$505,$O$5:$O$505))-N53)</f>
        <v>22.222222222222221</v>
      </c>
      <c r="N53" s="11">
        <f t="shared" si="26"/>
        <v>520.66666666666663</v>
      </c>
      <c r="O53" s="11">
        <f t="shared" si="13"/>
        <v>416.5333333333333</v>
      </c>
      <c r="P53" s="9">
        <f>MIN('Input Data'!$E$12*LOOKUP($A53,'Input Data'!$B$58:$B$62,'Input Data'!$F$58:$F$62)/3600*$C$1,IF($A53&lt;'Input Data'!$E$16,0,LOOKUP($A53-'Input Data'!$E$16+$C$1,$A$5:$A$505,N$5:N$505)-O53))</f>
        <v>17.355555555555554</v>
      </c>
      <c r="Q53" s="10">
        <f>LOOKUP($A53,'Input Data'!$C$33:$C$37,'Input Data'!$F$33:$F$37)</f>
        <v>0.02</v>
      </c>
      <c r="R53" s="34">
        <f t="shared" si="24"/>
        <v>1</v>
      </c>
      <c r="S53" s="8">
        <f t="shared" si="14"/>
        <v>0.34711111111111109</v>
      </c>
      <c r="T53" s="11">
        <f t="shared" si="15"/>
        <v>17.008444444444443</v>
      </c>
      <c r="U53" s="7">
        <f>MIN('Input Data'!$F$12*LOOKUP($A53,'Input Data'!$B$58:$B$62,'Input Data'!$G$58:$G$62)/3600*$C$1,IF($A53&lt;'Input Data'!$F$17,infinity,'Input Data'!$F$11*'Input Data'!$F$13+LOOKUP($A53-'Input Data'!$F$17+$C$1,$A$5:$A$505,$W$5:$W$505)-V53))</f>
        <v>5.5555555555555554</v>
      </c>
      <c r="V53" s="11">
        <f t="shared" si="16"/>
        <v>8.3306666666666676</v>
      </c>
      <c r="W53" s="11">
        <f>IF($A53&lt;'Input Data'!$F$16,0,LOOKUP($A53-'Input Data'!$F$16,$A$5:$A$505,$V$5:$V$505))</f>
        <v>6.942222222222223</v>
      </c>
      <c r="X53" s="7">
        <f>MIN('Input Data'!$G$12*LOOKUP($A53,'Input Data'!$B$58:$B$62,'Input Data'!$H$58:$H$62)/3600*$C$1,IF($A53&lt;'Input Data'!$G$17,infinity,'Input Data'!$G$11*'Input Data'!$G$13+LOOKUP($A53-'Input Data'!$G$17+$C$1,$A$5:$A$505,$Z$5:$Z$505)-Y53))</f>
        <v>22.222222222222221</v>
      </c>
      <c r="Y53" s="11">
        <f t="shared" si="17"/>
        <v>408.20266666666652</v>
      </c>
      <c r="Z53" s="11">
        <f t="shared" si="18"/>
        <v>270</v>
      </c>
      <c r="AA53" s="9">
        <f>MIN('Input Data'!$G$12*LOOKUP($A53,'Input Data'!$B$58:$B$62,'Input Data'!$H$58:$H$62)/3600*$C$1,IF($A53&lt;'Input Data'!$G$16,0,LOOKUP($A53-'Input Data'!$G$16+$C$1,$A$5:$A$505,Y$5:Y$505)-Z53))</f>
        <v>22.222222222222221</v>
      </c>
      <c r="AB53" s="10">
        <f>LOOKUP($A53,'Input Data'!$C$33:$C$37,'Input Data'!$G$33:$G$37)</f>
        <v>0</v>
      </c>
      <c r="AC53" s="11">
        <f t="shared" si="25"/>
        <v>0.67500000000000004</v>
      </c>
      <c r="AD53" s="11">
        <f t="shared" si="19"/>
        <v>0</v>
      </c>
      <c r="AE53" s="12">
        <f t="shared" si="20"/>
        <v>15</v>
      </c>
      <c r="AF53" s="7">
        <f>MIN('Input Data'!$H$12*LOOKUP($A53,'Input Data'!$B$58:$B$62,'Input Data'!$I$58:$I$62)/3600*$C$1,IF($A53&lt;'Input Data'!$H$17,infinity,'Input Data'!$H$11*'Input Data'!$H$13+LOOKUP($A53-'Input Data'!$H$17+$C$1,$A$5:$A$505,AH$5:AH$505)-AG53))</f>
        <v>5.5555555555555554</v>
      </c>
      <c r="AG53" s="11">
        <f t="shared" si="21"/>
        <v>0</v>
      </c>
      <c r="AH53" s="11">
        <f>IF($A53&lt;'Input Data'!$H$16,0,LOOKUP($A53-'Input Data'!$H$16,$A$5:$A$505,AG$5:AG$505))</f>
        <v>0</v>
      </c>
      <c r="AI53" s="7">
        <f>MIN('Input Data'!$I$12*LOOKUP($A53,'Input Data'!$B$58:$B$62,'Input Data'!$J$58:$J$62)/3600*$C$1,IF($A53&lt;'Input Data'!$I$17,infinity,'Input Data'!$I$11*'Input Data'!$I$13+LOOKUP($A53-'Input Data'!$I$17+$C$1,$A$5:$A$505,AK$5:AK$505))-AJ53)</f>
        <v>15</v>
      </c>
      <c r="AJ53" s="11">
        <f t="shared" si="22"/>
        <v>270</v>
      </c>
      <c r="AK53" s="34">
        <f>IF($A53&lt;'Input Data'!$I$16,0,LOOKUP($A53-'Input Data'!$I$16,$A$5:$A$505,AJ$5:AJ$505))</f>
        <v>180</v>
      </c>
      <c r="AL53" s="17">
        <f>MIN('Input Data'!$I$12*LOOKUP($A53,'Input Data'!$B$58:$B$62,'Input Data'!$J$58:$J$62)/3600*$C$1,IF($A53&lt;'Input Data'!$I$16,0,LOOKUP($A53-'Input Data'!$I$16+$C$1,$A$5:$A$505,AJ$5:AJ$505)-AK53))</f>
        <v>15</v>
      </c>
    </row>
    <row r="54" spans="1:38" x14ac:dyDescent="0.3">
      <c r="A54" s="9">
        <f t="shared" si="10"/>
        <v>490</v>
      </c>
      <c r="B54" s="10">
        <f>MIN('Input Data'!$C$12*LOOKUP($A54,'Input Data'!$B$58:$B$62,'Input Data'!$D$58:$D$62)/3600*$C$1,IF($A54&lt;'Input Data'!$C$17,infinity,'Input Data'!$C$11*'Input Data'!$C$13+LOOKUP($A54-'Input Data'!$C$17+$C$1,$A$5:$A$505,$D$5:$D$505))-C54)</f>
        <v>22.222222222222221</v>
      </c>
      <c r="C54" s="11">
        <f>C53+LOOKUP($A53,'Input Data'!$D$23:$D$27,'Input Data'!$F$23:$F$27)*$C$1/3600</f>
        <v>850.42222222222313</v>
      </c>
      <c r="D54" s="11">
        <f t="shared" si="11"/>
        <v>538.02222222222213</v>
      </c>
      <c r="E54" s="9">
        <f>MIN('Input Data'!$C$12*LOOKUP($A54,'Input Data'!$B$58:$B$62,'Input Data'!$D$58:$D$62)/3600*$C$1,IF($A54&lt;'Input Data'!$C$16,0,LOOKUP($A54-'Input Data'!$C$16+$C$1,$A$5:$A$505,C$5:C$505)-D54))</f>
        <v>17.355555555555611</v>
      </c>
      <c r="F54" s="10">
        <f>LOOKUP($A54,'Input Data'!$C$33:$C$37,'Input Data'!$E$33:$E$37)</f>
        <v>0</v>
      </c>
      <c r="G54" s="11">
        <f t="shared" si="23"/>
        <v>1</v>
      </c>
      <c r="H54" s="11">
        <f t="shared" si="3"/>
        <v>0</v>
      </c>
      <c r="I54" s="12">
        <f t="shared" si="4"/>
        <v>17.355555555555611</v>
      </c>
      <c r="J54" s="7">
        <f>MIN('Input Data'!$D$12*LOOKUP($A54,'Input Data'!$B$58:$B$62,'Input Data'!$E$58:$E$62)/3600*$C$1,IF($A54&lt;'Input Data'!$D$17,infinity,'Input Data'!$D$11*'Input Data'!$D$13+LOOKUP($A54-'Input Data'!$D$17+$C$1,$A$5:$A$505,$L$5:$L$505)-K54))</f>
        <v>5.5555555555555554</v>
      </c>
      <c r="K54" s="11">
        <f t="shared" si="12"/>
        <v>0</v>
      </c>
      <c r="L54" s="11">
        <f>IF($A54&lt;'Input Data'!$D$16,0,LOOKUP($A54-'Input Data'!$D$16,$A$5:$A$505,$K$5:$K$505))</f>
        <v>0</v>
      </c>
      <c r="M54" s="7">
        <f>MIN('Input Data'!$E$12*LOOKUP($A54,'Input Data'!$B$58:$B$62,'Input Data'!$F$58:$F$62)/3600*$C$1,IF($A54&lt;'Input Data'!$E$17,infinity,'Input Data'!$E$11*'Input Data'!$E$13+LOOKUP($A54-'Input Data'!$E$17+$C$1,$A$5:$A$505,$O$5:$O$505))-N54)</f>
        <v>22.222222222222221</v>
      </c>
      <c r="N54" s="11">
        <f t="shared" si="26"/>
        <v>538.02222222222213</v>
      </c>
      <c r="O54" s="11">
        <f t="shared" si="13"/>
        <v>433.88888888888886</v>
      </c>
      <c r="P54" s="9">
        <f>MIN('Input Data'!$E$12*LOOKUP($A54,'Input Data'!$B$58:$B$62,'Input Data'!$F$58:$F$62)/3600*$C$1,IF($A54&lt;'Input Data'!$E$16,0,LOOKUP($A54-'Input Data'!$E$16+$C$1,$A$5:$A$505,N$5:N$505)-O54))</f>
        <v>17.355555555555554</v>
      </c>
      <c r="Q54" s="10">
        <f>LOOKUP($A54,'Input Data'!$C$33:$C$37,'Input Data'!$F$33:$F$37)</f>
        <v>0.02</v>
      </c>
      <c r="R54" s="34">
        <f t="shared" si="24"/>
        <v>1</v>
      </c>
      <c r="S54" s="8">
        <f t="shared" si="14"/>
        <v>0.34711111111111109</v>
      </c>
      <c r="T54" s="11">
        <f t="shared" si="15"/>
        <v>17.008444444444443</v>
      </c>
      <c r="U54" s="7">
        <f>MIN('Input Data'!$F$12*LOOKUP($A54,'Input Data'!$B$58:$B$62,'Input Data'!$G$58:$G$62)/3600*$C$1,IF($A54&lt;'Input Data'!$F$17,infinity,'Input Data'!$F$11*'Input Data'!$F$13+LOOKUP($A54-'Input Data'!$F$17+$C$1,$A$5:$A$505,$W$5:$W$505)-V54))</f>
        <v>5.5555555555555554</v>
      </c>
      <c r="V54" s="11">
        <f t="shared" si="16"/>
        <v>8.6777777777777789</v>
      </c>
      <c r="W54" s="11">
        <f>IF($A54&lt;'Input Data'!$F$16,0,LOOKUP($A54-'Input Data'!$F$16,$A$5:$A$505,$V$5:$V$505))</f>
        <v>7.2893333333333343</v>
      </c>
      <c r="X54" s="7">
        <f>MIN('Input Data'!$G$12*LOOKUP($A54,'Input Data'!$B$58:$B$62,'Input Data'!$H$58:$H$62)/3600*$C$1,IF($A54&lt;'Input Data'!$G$17,infinity,'Input Data'!$G$11*'Input Data'!$G$13+LOOKUP($A54-'Input Data'!$G$17+$C$1,$A$5:$A$505,$Z$5:$Z$505)-Y54))</f>
        <v>22.222222222222221</v>
      </c>
      <c r="Y54" s="11">
        <f t="shared" si="17"/>
        <v>425.21111111111094</v>
      </c>
      <c r="Z54" s="11">
        <f t="shared" si="18"/>
        <v>285</v>
      </c>
      <c r="AA54" s="9">
        <f>MIN('Input Data'!$G$12*LOOKUP($A54,'Input Data'!$B$58:$B$62,'Input Data'!$H$58:$H$62)/3600*$C$1,IF($A54&lt;'Input Data'!$G$16,0,LOOKUP($A54-'Input Data'!$G$16+$C$1,$A$5:$A$505,Y$5:Y$505)-Z54))</f>
        <v>22.222222222222221</v>
      </c>
      <c r="AB54" s="10">
        <f>LOOKUP($A54,'Input Data'!$C$33:$C$37,'Input Data'!$G$33:$G$37)</f>
        <v>0</v>
      </c>
      <c r="AC54" s="11">
        <f t="shared" si="25"/>
        <v>0.67500000000000004</v>
      </c>
      <c r="AD54" s="11">
        <f t="shared" si="19"/>
        <v>0</v>
      </c>
      <c r="AE54" s="12">
        <f t="shared" si="20"/>
        <v>15</v>
      </c>
      <c r="AF54" s="7">
        <f>MIN('Input Data'!$H$12*LOOKUP($A54,'Input Data'!$B$58:$B$62,'Input Data'!$I$58:$I$62)/3600*$C$1,IF($A54&lt;'Input Data'!$H$17,infinity,'Input Data'!$H$11*'Input Data'!$H$13+LOOKUP($A54-'Input Data'!$H$17+$C$1,$A$5:$A$505,AH$5:AH$505)-AG54))</f>
        <v>5.5555555555555554</v>
      </c>
      <c r="AG54" s="11">
        <f t="shared" si="21"/>
        <v>0</v>
      </c>
      <c r="AH54" s="11">
        <f>IF($A54&lt;'Input Data'!$H$16,0,LOOKUP($A54-'Input Data'!$H$16,$A$5:$A$505,AG$5:AG$505))</f>
        <v>0</v>
      </c>
      <c r="AI54" s="7">
        <f>MIN('Input Data'!$I$12*LOOKUP($A54,'Input Data'!$B$58:$B$62,'Input Data'!$J$58:$J$62)/3600*$C$1,IF($A54&lt;'Input Data'!$I$17,infinity,'Input Data'!$I$11*'Input Data'!$I$13+LOOKUP($A54-'Input Data'!$I$17+$C$1,$A$5:$A$505,AK$5:AK$505))-AJ54)</f>
        <v>15</v>
      </c>
      <c r="AJ54" s="11">
        <f t="shared" si="22"/>
        <v>285</v>
      </c>
      <c r="AK54" s="34">
        <f>IF($A54&lt;'Input Data'!$I$16,0,LOOKUP($A54-'Input Data'!$I$16,$A$5:$A$505,AJ$5:AJ$505))</f>
        <v>195</v>
      </c>
      <c r="AL54" s="17">
        <f>MIN('Input Data'!$I$12*LOOKUP($A54,'Input Data'!$B$58:$B$62,'Input Data'!$J$58:$J$62)/3600*$C$1,IF($A54&lt;'Input Data'!$I$16,0,LOOKUP($A54-'Input Data'!$I$16+$C$1,$A$5:$A$505,AJ$5:AJ$505)-AK54))</f>
        <v>15</v>
      </c>
    </row>
    <row r="55" spans="1:38" x14ac:dyDescent="0.3">
      <c r="A55" s="9">
        <f t="shared" si="10"/>
        <v>500</v>
      </c>
      <c r="B55" s="10">
        <f>MIN('Input Data'!$C$12*LOOKUP($A55,'Input Data'!$B$58:$B$62,'Input Data'!$D$58:$D$62)/3600*$C$1,IF($A55&lt;'Input Data'!$C$17,infinity,'Input Data'!$C$11*'Input Data'!$C$13+LOOKUP($A55-'Input Data'!$C$17+$C$1,$A$5:$A$505,$D$5:$D$505))-C55)</f>
        <v>22.222222222222221</v>
      </c>
      <c r="C55" s="11">
        <f>C54+LOOKUP($A54,'Input Data'!$D$23:$D$27,'Input Data'!$F$23:$F$27)*$C$1/3600</f>
        <v>867.77777777777874</v>
      </c>
      <c r="D55" s="11">
        <f t="shared" si="11"/>
        <v>555.37777777777774</v>
      </c>
      <c r="E55" s="9">
        <f>MIN('Input Data'!$C$12*LOOKUP($A55,'Input Data'!$B$58:$B$62,'Input Data'!$D$58:$D$62)/3600*$C$1,IF($A55&lt;'Input Data'!$C$16,0,LOOKUP($A55-'Input Data'!$C$16+$C$1,$A$5:$A$505,C$5:C$505)-D55))</f>
        <v>17.355555555555611</v>
      </c>
      <c r="F55" s="10">
        <f>LOOKUP($A55,'Input Data'!$C$33:$C$37,'Input Data'!$E$33:$E$37)</f>
        <v>0</v>
      </c>
      <c r="G55" s="11">
        <f t="shared" si="23"/>
        <v>1</v>
      </c>
      <c r="H55" s="11">
        <f t="shared" si="3"/>
        <v>0</v>
      </c>
      <c r="I55" s="12">
        <f t="shared" si="4"/>
        <v>17.355555555555611</v>
      </c>
      <c r="J55" s="7">
        <f>MIN('Input Data'!$D$12*LOOKUP($A55,'Input Data'!$B$58:$B$62,'Input Data'!$E$58:$E$62)/3600*$C$1,IF($A55&lt;'Input Data'!$D$17,infinity,'Input Data'!$D$11*'Input Data'!$D$13+LOOKUP($A55-'Input Data'!$D$17+$C$1,$A$5:$A$505,$L$5:$L$505)-K55))</f>
        <v>5.5555555555555554</v>
      </c>
      <c r="K55" s="11">
        <f t="shared" si="12"/>
        <v>0</v>
      </c>
      <c r="L55" s="11">
        <f>IF($A55&lt;'Input Data'!$D$16,0,LOOKUP($A55-'Input Data'!$D$16,$A$5:$A$505,$K$5:$K$505))</f>
        <v>0</v>
      </c>
      <c r="M55" s="7">
        <f>MIN('Input Data'!$E$12*LOOKUP($A55,'Input Data'!$B$58:$B$62,'Input Data'!$F$58:$F$62)/3600*$C$1,IF($A55&lt;'Input Data'!$E$17,infinity,'Input Data'!$E$11*'Input Data'!$E$13+LOOKUP($A55-'Input Data'!$E$17+$C$1,$A$5:$A$505,$O$5:$O$505))-N55)</f>
        <v>22.222222222222221</v>
      </c>
      <c r="N55" s="11">
        <f t="shared" si="26"/>
        <v>555.37777777777774</v>
      </c>
      <c r="O55" s="11">
        <f t="shared" si="13"/>
        <v>451.24444444444441</v>
      </c>
      <c r="P55" s="9">
        <f>MIN('Input Data'!$E$12*LOOKUP($A55,'Input Data'!$B$58:$B$62,'Input Data'!$F$58:$F$62)/3600*$C$1,IF($A55&lt;'Input Data'!$E$16,0,LOOKUP($A55-'Input Data'!$E$16+$C$1,$A$5:$A$505,N$5:N$505)-O55))</f>
        <v>17.355555555555554</v>
      </c>
      <c r="Q55" s="10">
        <f>LOOKUP($A55,'Input Data'!$C$33:$C$37,'Input Data'!$F$33:$F$37)</f>
        <v>0.02</v>
      </c>
      <c r="R55" s="34">
        <f t="shared" si="24"/>
        <v>1</v>
      </c>
      <c r="S55" s="8">
        <f t="shared" si="14"/>
        <v>0.34711111111111109</v>
      </c>
      <c r="T55" s="11">
        <f t="shared" si="15"/>
        <v>17.008444444444443</v>
      </c>
      <c r="U55" s="7">
        <f>MIN('Input Data'!$F$12*LOOKUP($A55,'Input Data'!$B$58:$B$62,'Input Data'!$G$58:$G$62)/3600*$C$1,IF($A55&lt;'Input Data'!$F$17,infinity,'Input Data'!$F$11*'Input Data'!$F$13+LOOKUP($A55-'Input Data'!$F$17+$C$1,$A$5:$A$505,$W$5:$W$505)-V55))</f>
        <v>5.5555555555555554</v>
      </c>
      <c r="V55" s="11">
        <f t="shared" si="16"/>
        <v>9.0248888888888903</v>
      </c>
      <c r="W55" s="11">
        <f>IF($A55&lt;'Input Data'!$F$16,0,LOOKUP($A55-'Input Data'!$F$16,$A$5:$A$505,$V$5:$V$505))</f>
        <v>7.6364444444444457</v>
      </c>
      <c r="X55" s="7">
        <f>MIN('Input Data'!$G$12*LOOKUP($A55,'Input Data'!$B$58:$B$62,'Input Data'!$H$58:$H$62)/3600*$C$1,IF($A55&lt;'Input Data'!$G$17,infinity,'Input Data'!$G$11*'Input Data'!$G$13+LOOKUP($A55-'Input Data'!$G$17+$C$1,$A$5:$A$505,$Z$5:$Z$505)-Y55))</f>
        <v>22.222222222222221</v>
      </c>
      <c r="Y55" s="11">
        <f t="shared" si="17"/>
        <v>442.21955555555536</v>
      </c>
      <c r="Z55" s="11">
        <f t="shared" si="18"/>
        <v>300</v>
      </c>
      <c r="AA55" s="9">
        <f>MIN('Input Data'!$G$12*LOOKUP($A55,'Input Data'!$B$58:$B$62,'Input Data'!$H$58:$H$62)/3600*$C$1,IF($A55&lt;'Input Data'!$G$16,0,LOOKUP($A55-'Input Data'!$G$16+$C$1,$A$5:$A$505,Y$5:Y$505)-Z55))</f>
        <v>22.222222222222221</v>
      </c>
      <c r="AB55" s="10">
        <f>LOOKUP($A55,'Input Data'!$C$33:$C$37,'Input Data'!$G$33:$G$37)</f>
        <v>0</v>
      </c>
      <c r="AC55" s="11">
        <f t="shared" si="25"/>
        <v>0.67500000000000004</v>
      </c>
      <c r="AD55" s="11">
        <f t="shared" si="19"/>
        <v>0</v>
      </c>
      <c r="AE55" s="12">
        <f t="shared" si="20"/>
        <v>15</v>
      </c>
      <c r="AF55" s="7">
        <f>MIN('Input Data'!$H$12*LOOKUP($A55,'Input Data'!$B$58:$B$62,'Input Data'!$I$58:$I$62)/3600*$C$1,IF($A55&lt;'Input Data'!$H$17,infinity,'Input Data'!$H$11*'Input Data'!$H$13+LOOKUP($A55-'Input Data'!$H$17+$C$1,$A$5:$A$505,AH$5:AH$505)-AG55))</f>
        <v>5.5555555555555554</v>
      </c>
      <c r="AG55" s="11">
        <f t="shared" si="21"/>
        <v>0</v>
      </c>
      <c r="AH55" s="11">
        <f>IF($A55&lt;'Input Data'!$H$16,0,LOOKUP($A55-'Input Data'!$H$16,$A$5:$A$505,AG$5:AG$505))</f>
        <v>0</v>
      </c>
      <c r="AI55" s="7">
        <f>MIN('Input Data'!$I$12*LOOKUP($A55,'Input Data'!$B$58:$B$62,'Input Data'!$J$58:$J$62)/3600*$C$1,IF($A55&lt;'Input Data'!$I$17,infinity,'Input Data'!$I$11*'Input Data'!$I$13+LOOKUP($A55-'Input Data'!$I$17+$C$1,$A$5:$A$505,AK$5:AK$505))-AJ55)</f>
        <v>15</v>
      </c>
      <c r="AJ55" s="11">
        <f t="shared" si="22"/>
        <v>300</v>
      </c>
      <c r="AK55" s="34">
        <f>IF($A55&lt;'Input Data'!$I$16,0,LOOKUP($A55-'Input Data'!$I$16,$A$5:$A$505,AJ$5:AJ$505))</f>
        <v>210</v>
      </c>
      <c r="AL55" s="17">
        <f>MIN('Input Data'!$I$12*LOOKUP($A55,'Input Data'!$B$58:$B$62,'Input Data'!$J$58:$J$62)/3600*$C$1,IF($A55&lt;'Input Data'!$I$16,0,LOOKUP($A55-'Input Data'!$I$16+$C$1,$A$5:$A$505,AJ$5:AJ$505)-AK55))</f>
        <v>15</v>
      </c>
    </row>
    <row r="56" spans="1:38" x14ac:dyDescent="0.3">
      <c r="A56" s="9">
        <f t="shared" ref="A56:A104" si="27">A55+$C$1</f>
        <v>510</v>
      </c>
      <c r="B56" s="10">
        <f>MIN('Input Data'!$C$12*LOOKUP($A56,'Input Data'!$B$58:$B$62,'Input Data'!$D$58:$D$62)/3600*$C$1,IF($A56&lt;'Input Data'!$C$17,infinity,'Input Data'!$C$11*'Input Data'!$C$13+LOOKUP($A56-'Input Data'!$C$17+$C$1,$A$5:$A$505,$D$5:$D$505))-C56)</f>
        <v>22.222222222222221</v>
      </c>
      <c r="C56" s="11">
        <f>C55+LOOKUP($A55,'Input Data'!$D$23:$D$27,'Input Data'!$F$23:$F$27)*$C$1/3600</f>
        <v>885.13333333333435</v>
      </c>
      <c r="D56" s="11">
        <f t="shared" ref="D56:D104" si="28">D55+H55+I55</f>
        <v>572.73333333333335</v>
      </c>
      <c r="E56" s="9">
        <f>MIN('Input Data'!$C$12*LOOKUP($A56,'Input Data'!$B$58:$B$62,'Input Data'!$D$58:$D$62)/3600*$C$1,IF($A56&lt;'Input Data'!$C$16,0,LOOKUP($A56-'Input Data'!$C$16+$C$1,$A$5:$A$505,C$5:C$505)-D56))</f>
        <v>17.355555555555611</v>
      </c>
      <c r="F56" s="10">
        <f>LOOKUP($A56,'Input Data'!$C$33:$C$37,'Input Data'!$E$33:$E$37)</f>
        <v>0</v>
      </c>
      <c r="G56" s="11">
        <f t="shared" ref="G56:G104" si="29">MIN(1,J56/(MAX(epsilon,E56*F56)),M56/(MAX(epsilon,E56*(1-F56))))</f>
        <v>1</v>
      </c>
      <c r="H56" s="11">
        <f t="shared" ref="H56:H58" si="30">E56*F56*G56</f>
        <v>0</v>
      </c>
      <c r="I56" s="12">
        <f t="shared" ref="I56:I104" si="31">E56*(1-F56)*G56</f>
        <v>17.355555555555611</v>
      </c>
      <c r="J56" s="7">
        <f>MIN('Input Data'!$D$12*LOOKUP($A56,'Input Data'!$B$58:$B$62,'Input Data'!$E$58:$E$62)/3600*$C$1,IF($A56&lt;'Input Data'!$D$17,infinity,'Input Data'!$D$11*'Input Data'!$D$13+LOOKUP($A56-'Input Data'!$D$17+$C$1,$A$5:$A$505,$L$5:$L$505)-K56))</f>
        <v>5.5555555555555554</v>
      </c>
      <c r="K56" s="11">
        <f t="shared" ref="K56:K104" si="32">K55+H55</f>
        <v>0</v>
      </c>
      <c r="L56" s="11">
        <f>IF($A56&lt;'Input Data'!$D$16,0,LOOKUP($A56-'Input Data'!$D$16,$A$5:$A$505,$K$5:$K$505))</f>
        <v>0</v>
      </c>
      <c r="M56" s="7">
        <f>MIN('Input Data'!$E$12*LOOKUP($A56,'Input Data'!$B$58:$B$62,'Input Data'!$F$58:$F$62)/3600*$C$1,IF($A56&lt;'Input Data'!$E$17,infinity,'Input Data'!$E$11*'Input Data'!$E$13+LOOKUP($A56-'Input Data'!$E$17+$C$1,$A$5:$A$505,$O$5:$O$505))-N56)</f>
        <v>22.222222222222221</v>
      </c>
      <c r="N56" s="11">
        <f t="shared" ref="N56:N104" si="33">N55+I55</f>
        <v>572.73333333333335</v>
      </c>
      <c r="O56" s="11">
        <f t="shared" ref="O56:O104" si="34">O55+S55+T55</f>
        <v>468.59999999999997</v>
      </c>
      <c r="P56" s="9">
        <f>MIN('Input Data'!$E$12*LOOKUP($A56,'Input Data'!$B$58:$B$62,'Input Data'!$F$58:$F$62)/3600*$C$1,IF($A56&lt;'Input Data'!$E$16,0,LOOKUP($A56-'Input Data'!$E$16+$C$1,$A$5:$A$505,N$5:N$505)-O56))</f>
        <v>17.355555555555554</v>
      </c>
      <c r="Q56" s="10">
        <f>LOOKUP($A56,'Input Data'!$C$33:$C$37,'Input Data'!$F$33:$F$37)</f>
        <v>0.02</v>
      </c>
      <c r="R56" s="34">
        <f t="shared" ref="R56:R104" si="35">MIN(1,U56/(MAX(epsilon,P56*Q56)),X56/(MAX(epsilon,P56*(1-Q56))))</f>
        <v>1</v>
      </c>
      <c r="S56" s="11">
        <f t="shared" ref="S56:S104" si="36">P56*Q56*R56</f>
        <v>0.34711111111111109</v>
      </c>
      <c r="T56" s="11">
        <f t="shared" ref="T56:T104" si="37">P56*(1-Q56)*R56</f>
        <v>17.008444444444443</v>
      </c>
      <c r="U56" s="7">
        <f>MIN('Input Data'!$F$12*LOOKUP($A56,'Input Data'!$B$58:$B$62,'Input Data'!$G$58:$G$62)/3600*$C$1,IF($A56&lt;'Input Data'!$F$17,infinity,'Input Data'!$F$11*'Input Data'!$F$13+LOOKUP($A56-'Input Data'!$F$17+$C$1,$A$5:$A$505,$W$5:$W$505)-V56))</f>
        <v>5.5555555555555554</v>
      </c>
      <c r="V56" s="11">
        <f t="shared" ref="V56:V104" si="38">V55+S55</f>
        <v>9.3720000000000017</v>
      </c>
      <c r="W56" s="11">
        <f>IF($A56&lt;'Input Data'!$F$16,0,LOOKUP($A56-'Input Data'!$F$16,$A$5:$A$505,$V$5:$V$505))</f>
        <v>7.9835555555555571</v>
      </c>
      <c r="X56" s="7">
        <f>MIN('Input Data'!$G$12*LOOKUP($A56,'Input Data'!$B$58:$B$62,'Input Data'!$H$58:$H$62)/3600*$C$1,IF($A56&lt;'Input Data'!$G$17,infinity,'Input Data'!$G$11*'Input Data'!$G$13+LOOKUP($A56-'Input Data'!$G$17+$C$1,$A$5:$A$505,$Z$5:$Z$505)-Y56))</f>
        <v>22.222222222222221</v>
      </c>
      <c r="Y56" s="11">
        <f t="shared" ref="Y56:Y104" si="39">Y55+T55</f>
        <v>459.22799999999978</v>
      </c>
      <c r="Z56" s="11">
        <f t="shared" ref="Z56:Z104" si="40">Z55+AD55+AE55</f>
        <v>315</v>
      </c>
      <c r="AA56" s="9">
        <f>MIN('Input Data'!$G$12*LOOKUP($A56,'Input Data'!$B$58:$B$62,'Input Data'!$H$58:$H$62)/3600*$C$1,IF($A56&lt;'Input Data'!$G$16,0,LOOKUP($A56-'Input Data'!$G$16+$C$1,$A$5:$A$505,Y$5:Y$505)-Z56))</f>
        <v>22.222222222222221</v>
      </c>
      <c r="AB56" s="10">
        <f>LOOKUP($A56,'Input Data'!$C$33:$C$37,'Input Data'!$G$33:$G$37)</f>
        <v>0</v>
      </c>
      <c r="AC56" s="11">
        <f t="shared" ref="AC56:AC104" si="41">MIN(1,AF56/(MAX(epsilon,AA56*AB56)),AI56/(MAX(epsilon,AA56*(1-AB56))))</f>
        <v>0.67500000000000004</v>
      </c>
      <c r="AD56" s="11">
        <f t="shared" ref="AD56:AD104" si="42">AA56*AB56*AC56</f>
        <v>0</v>
      </c>
      <c r="AE56" s="12">
        <f t="shared" ref="AE56:AE104" si="43">AA56*(1-AB56)*AC56</f>
        <v>15</v>
      </c>
      <c r="AF56" s="7">
        <f>MIN('Input Data'!$H$12*LOOKUP($A56,'Input Data'!$B$58:$B$62,'Input Data'!$I$58:$I$62)/3600*$C$1,IF($A56&lt;'Input Data'!$H$17,infinity,'Input Data'!$H$11*'Input Data'!$H$13+LOOKUP($A56-'Input Data'!$H$17+$C$1,$A$5:$A$505,AH$5:AH$505)-AG56))</f>
        <v>5.5555555555555554</v>
      </c>
      <c r="AG56" s="11">
        <f t="shared" ref="AG56:AG104" si="44">AG55+AD55</f>
        <v>0</v>
      </c>
      <c r="AH56" s="11">
        <f>IF($A56&lt;'Input Data'!$H$16,0,LOOKUP($A56-'Input Data'!$H$16,$A$5:$A$505,AG$5:AG$505))</f>
        <v>0</v>
      </c>
      <c r="AI56" s="7">
        <f>MIN('Input Data'!$I$12*LOOKUP($A56,'Input Data'!$B$58:$B$62,'Input Data'!$J$58:$J$62)/3600*$C$1,IF($A56&lt;'Input Data'!$I$17,infinity,'Input Data'!$I$11*'Input Data'!$I$13+LOOKUP($A56-'Input Data'!$I$17+$C$1,$A$5:$A$505,AK$5:AK$505))-AJ56)</f>
        <v>15</v>
      </c>
      <c r="AJ56" s="11">
        <f t="shared" ref="AJ56:AJ104" si="45">AJ55+AE55</f>
        <v>315</v>
      </c>
      <c r="AK56" s="34">
        <f>IF($A56&lt;'Input Data'!$I$16,0,LOOKUP($A56-'Input Data'!$I$16,$A$5:$A$505,AJ$5:AJ$505))</f>
        <v>225</v>
      </c>
      <c r="AL56" s="17">
        <f>MIN('Input Data'!$I$12*LOOKUP($A56,'Input Data'!$B$58:$B$62,'Input Data'!$J$58:$J$62)/3600*$C$1,IF($A56&lt;'Input Data'!$I$16,0,LOOKUP($A56-'Input Data'!$I$16+$C$1,$A$5:$A$505,AJ$5:AJ$505)-AK56))</f>
        <v>15</v>
      </c>
    </row>
    <row r="57" spans="1:38" x14ac:dyDescent="0.3">
      <c r="A57" s="9">
        <f t="shared" si="27"/>
        <v>520</v>
      </c>
      <c r="B57" s="10">
        <f>MIN('Input Data'!$C$12*LOOKUP($A57,'Input Data'!$B$58:$B$62,'Input Data'!$D$58:$D$62)/3600*$C$1,IF($A57&lt;'Input Data'!$C$17,infinity,'Input Data'!$C$11*'Input Data'!$C$13+LOOKUP($A57-'Input Data'!$C$17+$C$1,$A$5:$A$505,$D$5:$D$505))-C57)</f>
        <v>22.222222222222221</v>
      </c>
      <c r="C57" s="11">
        <f>C56+LOOKUP($A56,'Input Data'!$D$23:$D$27,'Input Data'!$F$23:$F$27)*$C$1/3600</f>
        <v>902.48888888888996</v>
      </c>
      <c r="D57" s="11">
        <f t="shared" si="28"/>
        <v>590.08888888888896</v>
      </c>
      <c r="E57" s="9">
        <f>MIN('Input Data'!$C$12*LOOKUP($A57,'Input Data'!$B$58:$B$62,'Input Data'!$D$58:$D$62)/3600*$C$1,IF($A57&lt;'Input Data'!$C$16,0,LOOKUP($A57-'Input Data'!$C$16+$C$1,$A$5:$A$505,C$5:C$505)-D57))</f>
        <v>17.355555555555611</v>
      </c>
      <c r="F57" s="10">
        <f>LOOKUP($A57,'Input Data'!$C$33:$C$37,'Input Data'!$E$33:$E$37)</f>
        <v>0</v>
      </c>
      <c r="G57" s="11">
        <f t="shared" si="29"/>
        <v>1</v>
      </c>
      <c r="H57" s="11">
        <f t="shared" si="30"/>
        <v>0</v>
      </c>
      <c r="I57" s="12">
        <f>E57*(1-F57)*G57</f>
        <v>17.355555555555611</v>
      </c>
      <c r="J57" s="7">
        <f>MIN('Input Data'!$D$12*LOOKUP($A57,'Input Data'!$B$58:$B$62,'Input Data'!$E$58:$E$62)/3600*$C$1,IF($A57&lt;'Input Data'!$D$17,infinity,'Input Data'!$D$11*'Input Data'!$D$13+LOOKUP($A57-'Input Data'!$D$17+$C$1,$A$5:$A$505,$L$5:$L$505)-K57))</f>
        <v>5.5555555555555554</v>
      </c>
      <c r="K57" s="11">
        <f t="shared" si="32"/>
        <v>0</v>
      </c>
      <c r="L57" s="11">
        <f>IF($A57&lt;'Input Data'!$D$16,0,LOOKUP($A57-'Input Data'!$D$16,$A$5:$A$505,$K$5:$K$505))</f>
        <v>0</v>
      </c>
      <c r="M57" s="7">
        <f>MIN('Input Data'!$E$12*LOOKUP($A57,'Input Data'!$B$58:$B$62,'Input Data'!$F$58:$F$62)/3600*$C$1,IF($A57&lt;'Input Data'!$E$17,infinity,'Input Data'!$E$11*'Input Data'!$E$13+LOOKUP($A57-'Input Data'!$E$17+$C$1,$A$5:$A$505,$O$5:$O$505))-N57)</f>
        <v>22.222222222222221</v>
      </c>
      <c r="N57" s="11">
        <f t="shared" si="33"/>
        <v>590.08888888888896</v>
      </c>
      <c r="O57" s="11">
        <f t="shared" si="34"/>
        <v>485.95555555555552</v>
      </c>
      <c r="P57" s="9">
        <f>MIN('Input Data'!$E$12*LOOKUP($A57,'Input Data'!$B$58:$B$62,'Input Data'!$F$58:$F$62)/3600*$C$1,IF($A57&lt;'Input Data'!$E$16,0,LOOKUP($A57-'Input Data'!$E$16+$C$1,$A$5:$A$505,N$5:N$505)-O57))</f>
        <v>17.355555555555554</v>
      </c>
      <c r="Q57" s="10">
        <f>LOOKUP($A57,'Input Data'!$C$33:$C$37,'Input Data'!$F$33:$F$37)</f>
        <v>0.02</v>
      </c>
      <c r="R57" s="34">
        <f t="shared" si="35"/>
        <v>1</v>
      </c>
      <c r="S57" s="8">
        <f t="shared" si="36"/>
        <v>0.34711111111111109</v>
      </c>
      <c r="T57" s="11">
        <f t="shared" si="37"/>
        <v>17.008444444444443</v>
      </c>
      <c r="U57" s="7">
        <f>MIN('Input Data'!$F$12*LOOKUP($A57,'Input Data'!$B$58:$B$62,'Input Data'!$G$58:$G$62)/3600*$C$1,IF($A57&lt;'Input Data'!$F$17,infinity,'Input Data'!$F$11*'Input Data'!$F$13+LOOKUP($A57-'Input Data'!$F$17+$C$1,$A$5:$A$505,$W$5:$W$505)-V57))</f>
        <v>5.5555555555555554</v>
      </c>
      <c r="V57" s="11">
        <f t="shared" si="38"/>
        <v>9.719111111111113</v>
      </c>
      <c r="W57" s="11">
        <f>IF($A57&lt;'Input Data'!$F$16,0,LOOKUP($A57-'Input Data'!$F$16,$A$5:$A$505,$V$5:$V$505))</f>
        <v>8.3306666666666676</v>
      </c>
      <c r="X57" s="7">
        <f>MIN('Input Data'!$G$12*LOOKUP($A57,'Input Data'!$B$58:$B$62,'Input Data'!$H$58:$H$62)/3600*$C$1,IF($A57&lt;'Input Data'!$G$17,infinity,'Input Data'!$G$11*'Input Data'!$G$13+LOOKUP($A57-'Input Data'!$G$17+$C$1,$A$5:$A$505,$Z$5:$Z$505)-Y57))</f>
        <v>22.222222222222221</v>
      </c>
      <c r="Y57" s="11">
        <f t="shared" si="39"/>
        <v>476.2364444444442</v>
      </c>
      <c r="Z57" s="11">
        <f t="shared" si="40"/>
        <v>330</v>
      </c>
      <c r="AA57" s="9">
        <f>MIN('Input Data'!$G$12*LOOKUP($A57,'Input Data'!$B$58:$B$62,'Input Data'!$H$58:$H$62)/3600*$C$1,IF($A57&lt;'Input Data'!$G$16,0,LOOKUP($A57-'Input Data'!$G$16+$C$1,$A$5:$A$505,Y$5:Y$505)-Z57))</f>
        <v>22.222222222222221</v>
      </c>
      <c r="AB57" s="10">
        <f>LOOKUP($A57,'Input Data'!$C$33:$C$37,'Input Data'!$G$33:$G$37)</f>
        <v>0</v>
      </c>
      <c r="AC57" s="11">
        <f t="shared" si="41"/>
        <v>0.67500000000000004</v>
      </c>
      <c r="AD57" s="11">
        <f t="shared" si="42"/>
        <v>0</v>
      </c>
      <c r="AE57" s="12">
        <f t="shared" si="43"/>
        <v>15</v>
      </c>
      <c r="AF57" s="7">
        <f>MIN('Input Data'!$H$12*LOOKUP($A57,'Input Data'!$B$58:$B$62,'Input Data'!$I$58:$I$62)/3600*$C$1,IF($A57&lt;'Input Data'!$H$17,infinity,'Input Data'!$H$11*'Input Data'!$H$13+LOOKUP($A57-'Input Data'!$H$17+$C$1,$A$5:$A$505,AH$5:AH$505)-AG57))</f>
        <v>5.5555555555555554</v>
      </c>
      <c r="AG57" s="11">
        <f t="shared" si="44"/>
        <v>0</v>
      </c>
      <c r="AH57" s="11">
        <f>IF($A57&lt;'Input Data'!$H$16,0,LOOKUP($A57-'Input Data'!$H$16,$A$5:$A$505,AG$5:AG$505))</f>
        <v>0</v>
      </c>
      <c r="AI57" s="7">
        <f>MIN('Input Data'!$I$12*LOOKUP($A57,'Input Data'!$B$58:$B$62,'Input Data'!$J$58:$J$62)/3600*$C$1,IF($A57&lt;'Input Data'!$I$17,infinity,'Input Data'!$I$11*'Input Data'!$I$13+LOOKUP($A57-'Input Data'!$I$17+$C$1,$A$5:$A$505,AK$5:AK$505))-AJ57)</f>
        <v>15</v>
      </c>
      <c r="AJ57" s="11">
        <f t="shared" si="45"/>
        <v>330</v>
      </c>
      <c r="AK57" s="34">
        <f>IF($A57&lt;'Input Data'!$I$16,0,LOOKUP($A57-'Input Data'!$I$16,$A$5:$A$505,AJ$5:AJ$505))</f>
        <v>240</v>
      </c>
      <c r="AL57" s="17">
        <f>MIN('Input Data'!$I$12*LOOKUP($A57,'Input Data'!$B$58:$B$62,'Input Data'!$J$58:$J$62)/3600*$C$1,IF($A57&lt;'Input Data'!$I$16,0,LOOKUP($A57-'Input Data'!$I$16+$C$1,$A$5:$A$505,AJ$5:AJ$505)-AK57))</f>
        <v>15</v>
      </c>
    </row>
    <row r="58" spans="1:38" x14ac:dyDescent="0.3">
      <c r="A58" s="9">
        <f t="shared" si="27"/>
        <v>530</v>
      </c>
      <c r="B58" s="10">
        <f>MIN('Input Data'!$C$12*LOOKUP($A58,'Input Data'!$B$58:$B$62,'Input Data'!$D$58:$D$62)/3600*$C$1,IF($A58&lt;'Input Data'!$C$17,infinity,'Input Data'!$C$11*'Input Data'!$C$13+LOOKUP($A58-'Input Data'!$C$17+$C$1,$A$5:$A$505,$D$5:$D$505))-C58)</f>
        <v>22.222222222222221</v>
      </c>
      <c r="C58" s="11">
        <f>C57+LOOKUP($A57,'Input Data'!$D$23:$D$27,'Input Data'!$F$23:$F$27)*$C$1/3600</f>
        <v>919.84444444444557</v>
      </c>
      <c r="D58" s="11">
        <f t="shared" si="28"/>
        <v>607.44444444444457</v>
      </c>
      <c r="E58" s="9">
        <f>MIN('Input Data'!$C$12*LOOKUP($A58,'Input Data'!$B$58:$B$62,'Input Data'!$D$58:$D$62)/3600*$C$1,IF($A58&lt;'Input Data'!$C$16,0,LOOKUP($A58-'Input Data'!$C$16+$C$1,$A$5:$A$505,C$5:C$505)-D58))</f>
        <v>17.355555555555611</v>
      </c>
      <c r="F58" s="10">
        <f>LOOKUP($A58,'Input Data'!$C$33:$C$37,'Input Data'!$E$33:$E$37)</f>
        <v>0</v>
      </c>
      <c r="G58" s="11">
        <f t="shared" si="29"/>
        <v>1</v>
      </c>
      <c r="H58" s="11">
        <f t="shared" si="30"/>
        <v>0</v>
      </c>
      <c r="I58" s="12">
        <f t="shared" si="31"/>
        <v>17.355555555555611</v>
      </c>
      <c r="J58" s="7">
        <f>MIN('Input Data'!$D$12*LOOKUP($A58,'Input Data'!$B$58:$B$62,'Input Data'!$E$58:$E$62)/3600*$C$1,IF($A58&lt;'Input Data'!$D$17,infinity,'Input Data'!$D$11*'Input Data'!$D$13+LOOKUP($A58-'Input Data'!$D$17+$C$1,$A$5:$A$505,$L$5:$L$505)-K58))</f>
        <v>5.5555555555555554</v>
      </c>
      <c r="K58" s="11">
        <f t="shared" si="32"/>
        <v>0</v>
      </c>
      <c r="L58" s="11">
        <f>IF($A58&lt;'Input Data'!$D$16,0,LOOKUP($A58-'Input Data'!$D$16,$A$5:$A$505,$K$5:$K$505))</f>
        <v>0</v>
      </c>
      <c r="M58" s="7">
        <f>MIN('Input Data'!$E$12*LOOKUP($A58,'Input Data'!$B$58:$B$62,'Input Data'!$F$58:$F$62)/3600*$C$1,IF($A58&lt;'Input Data'!$E$17,infinity,'Input Data'!$E$11*'Input Data'!$E$13+LOOKUP($A58-'Input Data'!$E$17+$C$1,$A$5:$A$505,$O$5:$O$505))-N58)</f>
        <v>22.222222222222221</v>
      </c>
      <c r="N58" s="11">
        <f t="shared" si="33"/>
        <v>607.44444444444457</v>
      </c>
      <c r="O58" s="11">
        <f t="shared" si="34"/>
        <v>503.31111111111107</v>
      </c>
      <c r="P58" s="9">
        <f>MIN('Input Data'!$E$12*LOOKUP($A58,'Input Data'!$B$58:$B$62,'Input Data'!$F$58:$F$62)/3600*$C$1,IF($A58&lt;'Input Data'!$E$16,0,LOOKUP($A58-'Input Data'!$E$16+$C$1,$A$5:$A$505,N$5:N$505)-O58))</f>
        <v>17.355555555555554</v>
      </c>
      <c r="Q58" s="10">
        <f>LOOKUP($A58,'Input Data'!$C$33:$C$37,'Input Data'!$F$33:$F$37)</f>
        <v>0.02</v>
      </c>
      <c r="R58" s="34">
        <f t="shared" si="35"/>
        <v>1</v>
      </c>
      <c r="S58" s="8">
        <f t="shared" si="36"/>
        <v>0.34711111111111109</v>
      </c>
      <c r="T58" s="11">
        <f t="shared" si="37"/>
        <v>17.008444444444443</v>
      </c>
      <c r="U58" s="7">
        <f>MIN('Input Data'!$F$12*LOOKUP($A58,'Input Data'!$B$58:$B$62,'Input Data'!$G$58:$G$62)/3600*$C$1,IF($A58&lt;'Input Data'!$F$17,infinity,'Input Data'!$F$11*'Input Data'!$F$13+LOOKUP($A58-'Input Data'!$F$17+$C$1,$A$5:$A$505,$W$5:$W$505)-V58))</f>
        <v>5.5555555555555554</v>
      </c>
      <c r="V58" s="11">
        <f t="shared" si="38"/>
        <v>10.066222222222224</v>
      </c>
      <c r="W58" s="11">
        <f>IF($A58&lt;'Input Data'!$F$16,0,LOOKUP($A58-'Input Data'!$F$16,$A$5:$A$505,$V$5:$V$505))</f>
        <v>8.6777777777777789</v>
      </c>
      <c r="X58" s="7">
        <f>MIN('Input Data'!$G$12*LOOKUP($A58,'Input Data'!$B$58:$B$62,'Input Data'!$H$58:$H$62)/3600*$C$1,IF($A58&lt;'Input Data'!$G$17,infinity,'Input Data'!$G$11*'Input Data'!$G$13+LOOKUP($A58-'Input Data'!$G$17+$C$1,$A$5:$A$505,$Z$5:$Z$505)-Y58))</f>
        <v>22.222222222222221</v>
      </c>
      <c r="Y58" s="11">
        <f t="shared" si="39"/>
        <v>493.24488888888862</v>
      </c>
      <c r="Z58" s="11">
        <f t="shared" si="40"/>
        <v>345</v>
      </c>
      <c r="AA58" s="9">
        <f>MIN('Input Data'!$G$12*LOOKUP($A58,'Input Data'!$B$58:$B$62,'Input Data'!$H$58:$H$62)/3600*$C$1,IF($A58&lt;'Input Data'!$G$16,0,LOOKUP($A58-'Input Data'!$G$16+$C$1,$A$5:$A$505,Y$5:Y$505)-Z58))</f>
        <v>22.222222222222221</v>
      </c>
      <c r="AB58" s="10">
        <f>LOOKUP($A58,'Input Data'!$C$33:$C$37,'Input Data'!$G$33:$G$37)</f>
        <v>0</v>
      </c>
      <c r="AC58" s="11">
        <f t="shared" si="41"/>
        <v>0.67500000000000004</v>
      </c>
      <c r="AD58" s="11">
        <f t="shared" si="42"/>
        <v>0</v>
      </c>
      <c r="AE58" s="12">
        <f t="shared" si="43"/>
        <v>15</v>
      </c>
      <c r="AF58" s="7">
        <f>MIN('Input Data'!$H$12*LOOKUP($A58,'Input Data'!$B$58:$B$62,'Input Data'!$I$58:$I$62)/3600*$C$1,IF($A58&lt;'Input Data'!$H$17,infinity,'Input Data'!$H$11*'Input Data'!$H$13+LOOKUP($A58-'Input Data'!$H$17+$C$1,$A$5:$A$505,AH$5:AH$505)-AG58))</f>
        <v>5.5555555555555554</v>
      </c>
      <c r="AG58" s="11">
        <f t="shared" si="44"/>
        <v>0</v>
      </c>
      <c r="AH58" s="11">
        <f>IF($A58&lt;'Input Data'!$H$16,0,LOOKUP($A58-'Input Data'!$H$16,$A$5:$A$505,AG$5:AG$505))</f>
        <v>0</v>
      </c>
      <c r="AI58" s="7">
        <f>MIN('Input Data'!$I$12*LOOKUP($A58,'Input Data'!$B$58:$B$62,'Input Data'!$J$58:$J$62)/3600*$C$1,IF($A58&lt;'Input Data'!$I$17,infinity,'Input Data'!$I$11*'Input Data'!$I$13+LOOKUP($A58-'Input Data'!$I$17+$C$1,$A$5:$A$505,AK$5:AK$505))-AJ58)</f>
        <v>15</v>
      </c>
      <c r="AJ58" s="11">
        <f t="shared" si="45"/>
        <v>345</v>
      </c>
      <c r="AK58" s="34">
        <f>IF($A58&lt;'Input Data'!$I$16,0,LOOKUP($A58-'Input Data'!$I$16,$A$5:$A$505,AJ$5:AJ$505))</f>
        <v>255</v>
      </c>
      <c r="AL58" s="17">
        <f>MIN('Input Data'!$I$12*LOOKUP($A58,'Input Data'!$B$58:$B$62,'Input Data'!$J$58:$J$62)/3600*$C$1,IF($A58&lt;'Input Data'!$I$16,0,LOOKUP($A58-'Input Data'!$I$16+$C$1,$A$5:$A$505,AJ$5:AJ$505)-AK58))</f>
        <v>15</v>
      </c>
    </row>
    <row r="59" spans="1:38" x14ac:dyDescent="0.3">
      <c r="A59" s="9">
        <f t="shared" si="27"/>
        <v>540</v>
      </c>
      <c r="B59" s="10">
        <f>MIN('Input Data'!$C$12*LOOKUP($A59,'Input Data'!$B$58:$B$62,'Input Data'!$D$58:$D$62)/3600*$C$1,IF($A59&lt;'Input Data'!$C$17,infinity,'Input Data'!$C$11*'Input Data'!$C$13+LOOKUP($A59-'Input Data'!$C$17+$C$1,$A$5:$A$505,$D$5:$D$505))-C59)</f>
        <v>22.222222222222221</v>
      </c>
      <c r="C59" s="11">
        <f>C58+LOOKUP($A58,'Input Data'!$D$23:$D$27,'Input Data'!$F$23:$F$27)*$C$1/3600</f>
        <v>937.20000000000118</v>
      </c>
      <c r="D59" s="11">
        <f t="shared" si="28"/>
        <v>624.80000000000018</v>
      </c>
      <c r="E59" s="9">
        <f>MIN('Input Data'!$C$12*LOOKUP($A59,'Input Data'!$B$58:$B$62,'Input Data'!$D$58:$D$62)/3600*$C$1,IF($A59&lt;'Input Data'!$C$16,0,LOOKUP($A59-'Input Data'!$C$16+$C$1,$A$5:$A$505,C$5:C$505)-D59))</f>
        <v>17.355555555555611</v>
      </c>
      <c r="F59" s="10">
        <f>LOOKUP($A59,'Input Data'!$C$33:$C$37,'Input Data'!$E$33:$E$37)</f>
        <v>0</v>
      </c>
      <c r="G59" s="11">
        <f t="shared" si="29"/>
        <v>1</v>
      </c>
      <c r="H59" s="11">
        <f>E59*F59*G59</f>
        <v>0</v>
      </c>
      <c r="I59" s="12">
        <f t="shared" si="31"/>
        <v>17.355555555555611</v>
      </c>
      <c r="J59" s="7">
        <f>MIN('Input Data'!$D$12*LOOKUP($A59,'Input Data'!$B$58:$B$62,'Input Data'!$E$58:$E$62)/3600*$C$1,IF($A59&lt;'Input Data'!$D$17,infinity,'Input Data'!$D$11*'Input Data'!$D$13+LOOKUP($A59-'Input Data'!$D$17+$C$1,$A$5:$A$505,$L$5:$L$505)-K59))</f>
        <v>5.5555555555555554</v>
      </c>
      <c r="K59" s="11">
        <f t="shared" si="32"/>
        <v>0</v>
      </c>
      <c r="L59" s="11">
        <f>IF($A59&lt;'Input Data'!$D$16,0,LOOKUP($A59-'Input Data'!$D$16,$A$5:$A$505,$K$5:$K$505))</f>
        <v>0</v>
      </c>
      <c r="M59" s="7">
        <f>MIN('Input Data'!$E$12*LOOKUP($A59,'Input Data'!$B$58:$B$62,'Input Data'!$F$58:$F$62)/3600*$C$1,IF($A59&lt;'Input Data'!$E$17,infinity,'Input Data'!$E$11*'Input Data'!$E$13+LOOKUP($A59-'Input Data'!$E$17+$C$1,$A$5:$A$505,$O$5:$O$505))-N59)</f>
        <v>22.222222222222221</v>
      </c>
      <c r="N59" s="11">
        <f t="shared" si="33"/>
        <v>624.80000000000018</v>
      </c>
      <c r="O59" s="11">
        <f t="shared" si="34"/>
        <v>520.66666666666663</v>
      </c>
      <c r="P59" s="9">
        <f>MIN('Input Data'!$E$12*LOOKUP($A59,'Input Data'!$B$58:$B$62,'Input Data'!$F$58:$F$62)/3600*$C$1,IF($A59&lt;'Input Data'!$E$16,0,LOOKUP($A59-'Input Data'!$E$16+$C$1,$A$5:$A$505,N$5:N$505)-O59))</f>
        <v>17.355555555555497</v>
      </c>
      <c r="Q59" s="10">
        <f>LOOKUP($A59,'Input Data'!$C$33:$C$37,'Input Data'!$F$33:$F$37)</f>
        <v>0.02</v>
      </c>
      <c r="R59" s="34">
        <f t="shared" si="35"/>
        <v>1</v>
      </c>
      <c r="S59" s="8">
        <f t="shared" si="36"/>
        <v>0.34711111111110998</v>
      </c>
      <c r="T59" s="11">
        <f t="shared" si="37"/>
        <v>17.008444444444386</v>
      </c>
      <c r="U59" s="7">
        <f>MIN('Input Data'!$F$12*LOOKUP($A59,'Input Data'!$B$58:$B$62,'Input Data'!$G$58:$G$62)/3600*$C$1,IF($A59&lt;'Input Data'!$F$17,infinity,'Input Data'!$F$11*'Input Data'!$F$13+LOOKUP($A59-'Input Data'!$F$17+$C$1,$A$5:$A$505,$W$5:$W$505)-V59))</f>
        <v>5.5555555555555554</v>
      </c>
      <c r="V59" s="11">
        <f t="shared" si="38"/>
        <v>10.413333333333336</v>
      </c>
      <c r="W59" s="11">
        <f>IF($A59&lt;'Input Data'!$F$16,0,LOOKUP($A59-'Input Data'!$F$16,$A$5:$A$505,$V$5:$V$505))</f>
        <v>9.0248888888888903</v>
      </c>
      <c r="X59" s="7">
        <f>MIN('Input Data'!$G$12*LOOKUP($A59,'Input Data'!$B$58:$B$62,'Input Data'!$H$58:$H$62)/3600*$C$1,IF($A59&lt;'Input Data'!$G$17,infinity,'Input Data'!$G$11*'Input Data'!$G$13+LOOKUP($A59-'Input Data'!$G$17+$C$1,$A$5:$A$505,$Z$5:$Z$505)-Y59))</f>
        <v>22.222222222222221</v>
      </c>
      <c r="Y59" s="11">
        <f t="shared" si="39"/>
        <v>510.25333333333305</v>
      </c>
      <c r="Z59" s="11">
        <f t="shared" si="40"/>
        <v>360</v>
      </c>
      <c r="AA59" s="9">
        <f>MIN('Input Data'!$G$12*LOOKUP($A59,'Input Data'!$B$58:$B$62,'Input Data'!$H$58:$H$62)/3600*$C$1,IF($A59&lt;'Input Data'!$G$16,0,LOOKUP($A59-'Input Data'!$G$16+$C$1,$A$5:$A$505,Y$5:Y$505)-Z59))</f>
        <v>22.222222222222221</v>
      </c>
      <c r="AB59" s="10">
        <f>LOOKUP($A59,'Input Data'!$C$33:$C$37,'Input Data'!$G$33:$G$37)</f>
        <v>0</v>
      </c>
      <c r="AC59" s="11">
        <f t="shared" si="41"/>
        <v>0.67500000000000004</v>
      </c>
      <c r="AD59" s="11">
        <f t="shared" si="42"/>
        <v>0</v>
      </c>
      <c r="AE59" s="12">
        <f t="shared" si="43"/>
        <v>15</v>
      </c>
      <c r="AF59" s="7">
        <f>MIN('Input Data'!$H$12*LOOKUP($A59,'Input Data'!$B$58:$B$62,'Input Data'!$I$58:$I$62)/3600*$C$1,IF($A59&lt;'Input Data'!$H$17,infinity,'Input Data'!$H$11*'Input Data'!$H$13+LOOKUP($A59-'Input Data'!$H$17+$C$1,$A$5:$A$505,AH$5:AH$505)-AG59))</f>
        <v>5.5555555555555554</v>
      </c>
      <c r="AG59" s="11">
        <f t="shared" si="44"/>
        <v>0</v>
      </c>
      <c r="AH59" s="11">
        <f>IF($A59&lt;'Input Data'!$H$16,0,LOOKUP($A59-'Input Data'!$H$16,$A$5:$A$505,AG$5:AG$505))</f>
        <v>0</v>
      </c>
      <c r="AI59" s="7">
        <f>MIN('Input Data'!$I$12*LOOKUP($A59,'Input Data'!$B$58:$B$62,'Input Data'!$J$58:$J$62)/3600*$C$1,IF($A59&lt;'Input Data'!$I$17,infinity,'Input Data'!$I$11*'Input Data'!$I$13+LOOKUP($A59-'Input Data'!$I$17+$C$1,$A$5:$A$505,AK$5:AK$505))-AJ59)</f>
        <v>15</v>
      </c>
      <c r="AJ59" s="11">
        <f t="shared" si="45"/>
        <v>360</v>
      </c>
      <c r="AK59" s="34">
        <f>IF($A59&lt;'Input Data'!$I$16,0,LOOKUP($A59-'Input Data'!$I$16,$A$5:$A$505,AJ$5:AJ$505))</f>
        <v>270</v>
      </c>
      <c r="AL59" s="17">
        <f>MIN('Input Data'!$I$12*LOOKUP($A59,'Input Data'!$B$58:$B$62,'Input Data'!$J$58:$J$62)/3600*$C$1,IF($A59&lt;'Input Data'!$I$16,0,LOOKUP($A59-'Input Data'!$I$16+$C$1,$A$5:$A$505,AJ$5:AJ$505)-AK59))</f>
        <v>15</v>
      </c>
    </row>
    <row r="60" spans="1:38" x14ac:dyDescent="0.3">
      <c r="A60" s="9">
        <f t="shared" si="27"/>
        <v>550</v>
      </c>
      <c r="B60" s="10">
        <f>MIN('Input Data'!$C$12*LOOKUP($A60,'Input Data'!$B$58:$B$62,'Input Data'!$D$58:$D$62)/3600*$C$1,IF($A60&lt;'Input Data'!$C$17,infinity,'Input Data'!$C$11*'Input Data'!$C$13+LOOKUP($A60-'Input Data'!$C$17+$C$1,$A$5:$A$505,$D$5:$D$505))-C60)</f>
        <v>22.222222222222221</v>
      </c>
      <c r="C60" s="11">
        <f>C59+LOOKUP($A59,'Input Data'!$D$23:$D$27,'Input Data'!$F$23:$F$27)*$C$1/3600</f>
        <v>954.55555555555679</v>
      </c>
      <c r="D60" s="11">
        <f t="shared" si="28"/>
        <v>642.15555555555579</v>
      </c>
      <c r="E60" s="9">
        <f>MIN('Input Data'!$C$12*LOOKUP($A60,'Input Data'!$B$58:$B$62,'Input Data'!$D$58:$D$62)/3600*$C$1,IF($A60&lt;'Input Data'!$C$16,0,LOOKUP($A60-'Input Data'!$C$16+$C$1,$A$5:$A$505,C$5:C$505)-D60))</f>
        <v>17.355555555555611</v>
      </c>
      <c r="F60" s="10">
        <f>LOOKUP($A60,'Input Data'!$C$33:$C$37,'Input Data'!$E$33:$E$37)</f>
        <v>0</v>
      </c>
      <c r="G60" s="11">
        <f t="shared" si="29"/>
        <v>1</v>
      </c>
      <c r="H60" s="11">
        <f t="shared" ref="H60" si="46">E60*F60*G60</f>
        <v>0</v>
      </c>
      <c r="I60" s="12">
        <f t="shared" si="31"/>
        <v>17.355555555555611</v>
      </c>
      <c r="J60" s="7">
        <f>MIN('Input Data'!$D$12*LOOKUP($A60,'Input Data'!$B$58:$B$62,'Input Data'!$E$58:$E$62)/3600*$C$1,IF($A60&lt;'Input Data'!$D$17,infinity,'Input Data'!$D$11*'Input Data'!$D$13+LOOKUP($A60-'Input Data'!$D$17+$C$1,$A$5:$A$505,$L$5:$L$505)-K60))</f>
        <v>5.5555555555555554</v>
      </c>
      <c r="K60" s="11">
        <f t="shared" si="32"/>
        <v>0</v>
      </c>
      <c r="L60" s="11">
        <f>IF($A60&lt;'Input Data'!$D$16,0,LOOKUP($A60-'Input Data'!$D$16,$A$5:$A$505,$K$5:$K$505))</f>
        <v>0</v>
      </c>
      <c r="M60" s="7">
        <f>MIN('Input Data'!$E$12*LOOKUP($A60,'Input Data'!$B$58:$B$62,'Input Data'!$F$58:$F$62)/3600*$C$1,IF($A60&lt;'Input Data'!$E$17,infinity,'Input Data'!$E$11*'Input Data'!$E$13+LOOKUP($A60-'Input Data'!$E$17+$C$1,$A$5:$A$505,$O$5:$O$505))-N60)</f>
        <v>22.222222222222221</v>
      </c>
      <c r="N60" s="11">
        <f t="shared" si="33"/>
        <v>642.15555555555579</v>
      </c>
      <c r="O60" s="11">
        <f t="shared" si="34"/>
        <v>538.02222222222213</v>
      </c>
      <c r="P60" s="9">
        <f>MIN('Input Data'!$E$12*LOOKUP($A60,'Input Data'!$B$58:$B$62,'Input Data'!$F$58:$F$62)/3600*$C$1,IF($A60&lt;'Input Data'!$E$16,0,LOOKUP($A60-'Input Data'!$E$16+$C$1,$A$5:$A$505,N$5:N$505)-O60))</f>
        <v>17.355555555555611</v>
      </c>
      <c r="Q60" s="10">
        <f>LOOKUP($A60,'Input Data'!$C$33:$C$37,'Input Data'!$F$33:$F$37)</f>
        <v>0.02</v>
      </c>
      <c r="R60" s="34">
        <f t="shared" si="35"/>
        <v>1</v>
      </c>
      <c r="S60" s="8">
        <f t="shared" si="36"/>
        <v>0.3471111111111122</v>
      </c>
      <c r="T60" s="11">
        <f t="shared" si="37"/>
        <v>17.0084444444445</v>
      </c>
      <c r="U60" s="7">
        <f>MIN('Input Data'!$F$12*LOOKUP($A60,'Input Data'!$B$58:$B$62,'Input Data'!$G$58:$G$62)/3600*$C$1,IF($A60&lt;'Input Data'!$F$17,infinity,'Input Data'!$F$11*'Input Data'!$F$13+LOOKUP($A60-'Input Data'!$F$17+$C$1,$A$5:$A$505,$W$5:$W$505)-V60))</f>
        <v>5.5555555555555554</v>
      </c>
      <c r="V60" s="11">
        <f t="shared" si="38"/>
        <v>10.760444444444445</v>
      </c>
      <c r="W60" s="11">
        <f>IF($A60&lt;'Input Data'!$F$16,0,LOOKUP($A60-'Input Data'!$F$16,$A$5:$A$505,$V$5:$V$505))</f>
        <v>9.3720000000000017</v>
      </c>
      <c r="X60" s="7">
        <f>MIN('Input Data'!$G$12*LOOKUP($A60,'Input Data'!$B$58:$B$62,'Input Data'!$H$58:$H$62)/3600*$C$1,IF($A60&lt;'Input Data'!$G$17,infinity,'Input Data'!$G$11*'Input Data'!$G$13+LOOKUP($A60-'Input Data'!$G$17+$C$1,$A$5:$A$505,$Z$5:$Z$505)-Y60))</f>
        <v>22.222222222222221</v>
      </c>
      <c r="Y60" s="11">
        <f t="shared" si="39"/>
        <v>527.26177777777741</v>
      </c>
      <c r="Z60" s="11">
        <f t="shared" si="40"/>
        <v>375</v>
      </c>
      <c r="AA60" s="9">
        <f>MIN('Input Data'!$G$12*LOOKUP($A60,'Input Data'!$B$58:$B$62,'Input Data'!$H$58:$H$62)/3600*$C$1,IF($A60&lt;'Input Data'!$G$16,0,LOOKUP($A60-'Input Data'!$G$16+$C$1,$A$5:$A$505,Y$5:Y$505)-Z60))</f>
        <v>22.222222222222221</v>
      </c>
      <c r="AB60" s="10">
        <f>LOOKUP($A60,'Input Data'!$C$33:$C$37,'Input Data'!$G$33:$G$37)</f>
        <v>0</v>
      </c>
      <c r="AC60" s="11">
        <f t="shared" si="41"/>
        <v>0.67500000000000004</v>
      </c>
      <c r="AD60" s="11">
        <f t="shared" si="42"/>
        <v>0</v>
      </c>
      <c r="AE60" s="12">
        <f t="shared" si="43"/>
        <v>15</v>
      </c>
      <c r="AF60" s="7">
        <f>MIN('Input Data'!$H$12*LOOKUP($A60,'Input Data'!$B$58:$B$62,'Input Data'!$I$58:$I$62)/3600*$C$1,IF($A60&lt;'Input Data'!$H$17,infinity,'Input Data'!$H$11*'Input Data'!$H$13+LOOKUP($A60-'Input Data'!$H$17+$C$1,$A$5:$A$505,AH$5:AH$505)-AG60))</f>
        <v>5.5555555555555554</v>
      </c>
      <c r="AG60" s="11">
        <f t="shared" si="44"/>
        <v>0</v>
      </c>
      <c r="AH60" s="11">
        <f>IF($A60&lt;'Input Data'!$H$16,0,LOOKUP($A60-'Input Data'!$H$16,$A$5:$A$505,AG$5:AG$505))</f>
        <v>0</v>
      </c>
      <c r="AI60" s="7">
        <f>MIN('Input Data'!$I$12*LOOKUP($A60,'Input Data'!$B$58:$B$62,'Input Data'!$J$58:$J$62)/3600*$C$1,IF($A60&lt;'Input Data'!$I$17,infinity,'Input Data'!$I$11*'Input Data'!$I$13+LOOKUP($A60-'Input Data'!$I$17+$C$1,$A$5:$A$505,AK$5:AK$505))-AJ60)</f>
        <v>15</v>
      </c>
      <c r="AJ60" s="11">
        <f t="shared" si="45"/>
        <v>375</v>
      </c>
      <c r="AK60" s="34">
        <f>IF($A60&lt;'Input Data'!$I$16,0,LOOKUP($A60-'Input Data'!$I$16,$A$5:$A$505,AJ$5:AJ$505))</f>
        <v>285</v>
      </c>
      <c r="AL60" s="17">
        <f>MIN('Input Data'!$I$12*LOOKUP($A60,'Input Data'!$B$58:$B$62,'Input Data'!$J$58:$J$62)/3600*$C$1,IF($A60&lt;'Input Data'!$I$16,0,LOOKUP($A60-'Input Data'!$I$16+$C$1,$A$5:$A$505,AJ$5:AJ$505)-AK60))</f>
        <v>15</v>
      </c>
    </row>
    <row r="61" spans="1:38" x14ac:dyDescent="0.3">
      <c r="A61" s="9">
        <f t="shared" si="27"/>
        <v>560</v>
      </c>
      <c r="B61" s="10">
        <f>MIN('Input Data'!$C$12*LOOKUP($A61,'Input Data'!$B$58:$B$62,'Input Data'!$D$58:$D$62)/3600*$C$1,IF($A61&lt;'Input Data'!$C$17,infinity,'Input Data'!$C$11*'Input Data'!$C$13+LOOKUP($A61-'Input Data'!$C$17+$C$1,$A$5:$A$505,$D$5:$D$505))-C61)</f>
        <v>22.222222222222221</v>
      </c>
      <c r="C61" s="11">
        <f>C60+LOOKUP($A60,'Input Data'!$D$23:$D$27,'Input Data'!$F$23:$F$27)*$C$1/3600</f>
        <v>971.9111111111124</v>
      </c>
      <c r="D61" s="11">
        <f t="shared" si="28"/>
        <v>659.5111111111114</v>
      </c>
      <c r="E61" s="9">
        <f>MIN('Input Data'!$C$12*LOOKUP($A61,'Input Data'!$B$58:$B$62,'Input Data'!$D$58:$D$62)/3600*$C$1,IF($A61&lt;'Input Data'!$C$16,0,LOOKUP($A61-'Input Data'!$C$16+$C$1,$A$5:$A$505,C$5:C$505)-D61))</f>
        <v>17.355555555555611</v>
      </c>
      <c r="F61" s="10">
        <f>LOOKUP($A61,'Input Data'!$C$33:$C$37,'Input Data'!$E$33:$E$37)</f>
        <v>0</v>
      </c>
      <c r="G61" s="11">
        <f t="shared" si="29"/>
        <v>1</v>
      </c>
      <c r="H61" s="11">
        <f>E61*F61*G61</f>
        <v>0</v>
      </c>
      <c r="I61" s="12">
        <f t="shared" si="31"/>
        <v>17.355555555555611</v>
      </c>
      <c r="J61" s="7">
        <f>MIN('Input Data'!$D$12*LOOKUP($A61,'Input Data'!$B$58:$B$62,'Input Data'!$E$58:$E$62)/3600*$C$1,IF($A61&lt;'Input Data'!$D$17,infinity,'Input Data'!$D$11*'Input Data'!$D$13+LOOKUP($A61-'Input Data'!$D$17+$C$1,$A$5:$A$505,$L$5:$L$505)-K61))</f>
        <v>5.5555555555555554</v>
      </c>
      <c r="K61" s="11">
        <f t="shared" si="32"/>
        <v>0</v>
      </c>
      <c r="L61" s="11">
        <f>IF($A61&lt;'Input Data'!$D$16,0,LOOKUP($A61-'Input Data'!$D$16,$A$5:$A$505,$K$5:$K$505))</f>
        <v>0</v>
      </c>
      <c r="M61" s="7">
        <f>MIN('Input Data'!$E$12*LOOKUP($A61,'Input Data'!$B$58:$B$62,'Input Data'!$F$58:$F$62)/3600*$C$1,IF($A61&lt;'Input Data'!$E$17,infinity,'Input Data'!$E$11*'Input Data'!$E$13+LOOKUP($A61-'Input Data'!$E$17+$C$1,$A$5:$A$505,$O$5:$O$505))-N61)</f>
        <v>22.222222222222221</v>
      </c>
      <c r="N61" s="11">
        <f t="shared" si="33"/>
        <v>659.5111111111114</v>
      </c>
      <c r="O61" s="11">
        <f t="shared" si="34"/>
        <v>555.37777777777774</v>
      </c>
      <c r="P61" s="9">
        <f>MIN('Input Data'!$E$12*LOOKUP($A61,'Input Data'!$B$58:$B$62,'Input Data'!$F$58:$F$62)/3600*$C$1,IF($A61&lt;'Input Data'!$E$16,0,LOOKUP($A61-'Input Data'!$E$16+$C$1,$A$5:$A$505,N$5:N$505)-O61))</f>
        <v>17.355555555555611</v>
      </c>
      <c r="Q61" s="10">
        <f>LOOKUP($A61,'Input Data'!$C$33:$C$37,'Input Data'!$F$33:$F$37)</f>
        <v>0.02</v>
      </c>
      <c r="R61" s="34">
        <f t="shared" si="35"/>
        <v>1</v>
      </c>
      <c r="S61" s="8">
        <f t="shared" si="36"/>
        <v>0.3471111111111122</v>
      </c>
      <c r="T61" s="11">
        <f t="shared" si="37"/>
        <v>17.0084444444445</v>
      </c>
      <c r="U61" s="7">
        <f>MIN('Input Data'!$F$12*LOOKUP($A61,'Input Data'!$B$58:$B$62,'Input Data'!$G$58:$G$62)/3600*$C$1,IF($A61&lt;'Input Data'!$F$17,infinity,'Input Data'!$F$11*'Input Data'!$F$13+LOOKUP($A61-'Input Data'!$F$17+$C$1,$A$5:$A$505,$W$5:$W$505)-V61))</f>
        <v>5.5555555555555554</v>
      </c>
      <c r="V61" s="11">
        <f t="shared" si="38"/>
        <v>11.107555555555557</v>
      </c>
      <c r="W61" s="11">
        <f>IF($A61&lt;'Input Data'!$F$16,0,LOOKUP($A61-'Input Data'!$F$16,$A$5:$A$505,$V$5:$V$505))</f>
        <v>9.719111111111113</v>
      </c>
      <c r="X61" s="7">
        <f>MIN('Input Data'!$G$12*LOOKUP($A61,'Input Data'!$B$58:$B$62,'Input Data'!$H$58:$H$62)/3600*$C$1,IF($A61&lt;'Input Data'!$G$17,infinity,'Input Data'!$G$11*'Input Data'!$G$13+LOOKUP($A61-'Input Data'!$G$17+$C$1,$A$5:$A$505,$Z$5:$Z$505)-Y61))</f>
        <v>22.222222222222221</v>
      </c>
      <c r="Y61" s="11">
        <f t="shared" si="39"/>
        <v>544.27022222222195</v>
      </c>
      <c r="Z61" s="11">
        <f t="shared" si="40"/>
        <v>390</v>
      </c>
      <c r="AA61" s="9">
        <f>MIN('Input Data'!$G$12*LOOKUP($A61,'Input Data'!$B$58:$B$62,'Input Data'!$H$58:$H$62)/3600*$C$1,IF($A61&lt;'Input Data'!$G$16,0,LOOKUP($A61-'Input Data'!$G$16+$C$1,$A$5:$A$505,Y$5:Y$505)-Z61))</f>
        <v>22.222222222222221</v>
      </c>
      <c r="AB61" s="10">
        <f>LOOKUP($A61,'Input Data'!$C$33:$C$37,'Input Data'!$G$33:$G$37)</f>
        <v>0</v>
      </c>
      <c r="AC61" s="11">
        <f t="shared" si="41"/>
        <v>0.67500000000000004</v>
      </c>
      <c r="AD61" s="11">
        <f t="shared" si="42"/>
        <v>0</v>
      </c>
      <c r="AE61" s="12">
        <f t="shared" si="43"/>
        <v>15</v>
      </c>
      <c r="AF61" s="7">
        <f>MIN('Input Data'!$H$12*LOOKUP($A61,'Input Data'!$B$58:$B$62,'Input Data'!$I$58:$I$62)/3600*$C$1,IF($A61&lt;'Input Data'!$H$17,infinity,'Input Data'!$H$11*'Input Data'!$H$13+LOOKUP($A61-'Input Data'!$H$17+$C$1,$A$5:$A$505,AH$5:AH$505)-AG61))</f>
        <v>5.5555555555555554</v>
      </c>
      <c r="AG61" s="11">
        <f t="shared" si="44"/>
        <v>0</v>
      </c>
      <c r="AH61" s="11">
        <f>IF($A61&lt;'Input Data'!$H$16,0,LOOKUP($A61-'Input Data'!$H$16,$A$5:$A$505,AG$5:AG$505))</f>
        <v>0</v>
      </c>
      <c r="AI61" s="7">
        <f>MIN('Input Data'!$I$12*LOOKUP($A61,'Input Data'!$B$58:$B$62,'Input Data'!$J$58:$J$62)/3600*$C$1,IF($A61&lt;'Input Data'!$I$17,infinity,'Input Data'!$I$11*'Input Data'!$I$13+LOOKUP($A61-'Input Data'!$I$17+$C$1,$A$5:$A$505,AK$5:AK$505))-AJ61)</f>
        <v>15</v>
      </c>
      <c r="AJ61" s="11">
        <f t="shared" si="45"/>
        <v>390</v>
      </c>
      <c r="AK61" s="34">
        <f>IF($A61&lt;'Input Data'!$I$16,0,LOOKUP($A61-'Input Data'!$I$16,$A$5:$A$505,AJ$5:AJ$505))</f>
        <v>300</v>
      </c>
      <c r="AL61" s="17">
        <f>MIN('Input Data'!$I$12*LOOKUP($A61,'Input Data'!$B$58:$B$62,'Input Data'!$J$58:$J$62)/3600*$C$1,IF($A61&lt;'Input Data'!$I$16,0,LOOKUP($A61-'Input Data'!$I$16+$C$1,$A$5:$A$505,AJ$5:AJ$505)-AK61))</f>
        <v>15</v>
      </c>
    </row>
    <row r="62" spans="1:38" x14ac:dyDescent="0.3">
      <c r="A62" s="9">
        <f t="shared" si="27"/>
        <v>570</v>
      </c>
      <c r="B62" s="10">
        <f>MIN('Input Data'!$C$12*LOOKUP($A62,'Input Data'!$B$58:$B$62,'Input Data'!$D$58:$D$62)/3600*$C$1,IF($A62&lt;'Input Data'!$C$17,infinity,'Input Data'!$C$11*'Input Data'!$C$13+LOOKUP($A62-'Input Data'!$C$17+$C$1,$A$5:$A$505,$D$5:$D$505))-C62)</f>
        <v>22.222222222222221</v>
      </c>
      <c r="C62" s="11">
        <f>C61+LOOKUP($A61,'Input Data'!$D$23:$D$27,'Input Data'!$F$23:$F$27)*$C$1/3600</f>
        <v>989.26666666666802</v>
      </c>
      <c r="D62" s="11">
        <f t="shared" si="28"/>
        <v>676.86666666666702</v>
      </c>
      <c r="E62" s="9">
        <f>MIN('Input Data'!$C$12*LOOKUP($A62,'Input Data'!$B$58:$B$62,'Input Data'!$D$58:$D$62)/3600*$C$1,IF($A62&lt;'Input Data'!$C$16,0,LOOKUP($A62-'Input Data'!$C$16+$C$1,$A$5:$A$505,C$5:C$505)-D62))</f>
        <v>17.355555555555611</v>
      </c>
      <c r="F62" s="10">
        <f>LOOKUP($A62,'Input Data'!$C$33:$C$37,'Input Data'!$E$33:$E$37)</f>
        <v>0</v>
      </c>
      <c r="G62" s="11">
        <f t="shared" si="29"/>
        <v>1</v>
      </c>
      <c r="H62" s="11">
        <f t="shared" ref="H62:H104" si="47">E62*F62*G62</f>
        <v>0</v>
      </c>
      <c r="I62" s="12">
        <f t="shared" si="31"/>
        <v>17.355555555555611</v>
      </c>
      <c r="J62" s="7">
        <f>MIN('Input Data'!$D$12*LOOKUP($A62,'Input Data'!$B$58:$B$62,'Input Data'!$E$58:$E$62)/3600*$C$1,IF($A62&lt;'Input Data'!$D$17,infinity,'Input Data'!$D$11*'Input Data'!$D$13+LOOKUP($A62-'Input Data'!$D$17+$C$1,$A$5:$A$505,$L$5:$L$505)-K62))</f>
        <v>5.5555555555555554</v>
      </c>
      <c r="K62" s="11">
        <f t="shared" si="32"/>
        <v>0</v>
      </c>
      <c r="L62" s="11">
        <f>IF($A62&lt;'Input Data'!$D$16,0,LOOKUP($A62-'Input Data'!$D$16,$A$5:$A$505,$K$5:$K$505))</f>
        <v>0</v>
      </c>
      <c r="M62" s="7">
        <f>MIN('Input Data'!$E$12*LOOKUP($A62,'Input Data'!$B$58:$B$62,'Input Data'!$F$58:$F$62)/3600*$C$1,IF($A62&lt;'Input Data'!$E$17,infinity,'Input Data'!$E$11*'Input Data'!$E$13+LOOKUP($A62-'Input Data'!$E$17+$C$1,$A$5:$A$505,$O$5:$O$505))-N62)</f>
        <v>22.222222222222221</v>
      </c>
      <c r="N62" s="11">
        <f t="shared" si="33"/>
        <v>676.86666666666702</v>
      </c>
      <c r="O62" s="11">
        <f t="shared" si="34"/>
        <v>572.73333333333335</v>
      </c>
      <c r="P62" s="9">
        <f>MIN('Input Data'!$E$12*LOOKUP($A62,'Input Data'!$B$58:$B$62,'Input Data'!$F$58:$F$62)/3600*$C$1,IF($A62&lt;'Input Data'!$E$16,0,LOOKUP($A62-'Input Data'!$E$16+$C$1,$A$5:$A$505,N$5:N$505)-O62))</f>
        <v>17.355555555555611</v>
      </c>
      <c r="Q62" s="10">
        <f>LOOKUP($A62,'Input Data'!$C$33:$C$37,'Input Data'!$F$33:$F$37)</f>
        <v>0.02</v>
      </c>
      <c r="R62" s="34">
        <f t="shared" si="35"/>
        <v>1</v>
      </c>
      <c r="S62" s="8">
        <f t="shared" si="36"/>
        <v>0.3471111111111122</v>
      </c>
      <c r="T62" s="11">
        <f t="shared" si="37"/>
        <v>17.0084444444445</v>
      </c>
      <c r="U62" s="7">
        <f>MIN('Input Data'!$F$12*LOOKUP($A62,'Input Data'!$B$58:$B$62,'Input Data'!$G$58:$G$62)/3600*$C$1,IF($A62&lt;'Input Data'!$F$17,infinity,'Input Data'!$F$11*'Input Data'!$F$13+LOOKUP($A62-'Input Data'!$F$17+$C$1,$A$5:$A$505,$W$5:$W$505)-V62))</f>
        <v>5.5555555555555554</v>
      </c>
      <c r="V62" s="11">
        <f t="shared" si="38"/>
        <v>11.454666666666668</v>
      </c>
      <c r="W62" s="11">
        <f>IF($A62&lt;'Input Data'!$F$16,0,LOOKUP($A62-'Input Data'!$F$16,$A$5:$A$505,$V$5:$V$505))</f>
        <v>10.066222222222224</v>
      </c>
      <c r="X62" s="7">
        <f>MIN('Input Data'!$G$12*LOOKUP($A62,'Input Data'!$B$58:$B$62,'Input Data'!$H$58:$H$62)/3600*$C$1,IF($A62&lt;'Input Data'!$G$17,infinity,'Input Data'!$G$11*'Input Data'!$G$13+LOOKUP($A62-'Input Data'!$G$17+$C$1,$A$5:$A$505,$Z$5:$Z$505)-Y62))</f>
        <v>22.222222222222221</v>
      </c>
      <c r="Y62" s="11">
        <f t="shared" si="39"/>
        <v>561.27866666666648</v>
      </c>
      <c r="Z62" s="11">
        <f t="shared" si="40"/>
        <v>405</v>
      </c>
      <c r="AA62" s="9">
        <f>MIN('Input Data'!$G$12*LOOKUP($A62,'Input Data'!$B$58:$B$62,'Input Data'!$H$58:$H$62)/3600*$C$1,IF($A62&lt;'Input Data'!$G$16,0,LOOKUP($A62-'Input Data'!$G$16+$C$1,$A$5:$A$505,Y$5:Y$505)-Z62))</f>
        <v>22.222222222222221</v>
      </c>
      <c r="AB62" s="10">
        <f>LOOKUP($A62,'Input Data'!$C$33:$C$37,'Input Data'!$G$33:$G$37)</f>
        <v>0</v>
      </c>
      <c r="AC62" s="11">
        <f t="shared" si="41"/>
        <v>0.67500000000000004</v>
      </c>
      <c r="AD62" s="11">
        <f t="shared" si="42"/>
        <v>0</v>
      </c>
      <c r="AE62" s="12">
        <f t="shared" si="43"/>
        <v>15</v>
      </c>
      <c r="AF62" s="7">
        <f>MIN('Input Data'!$H$12*LOOKUP($A62,'Input Data'!$B$58:$B$62,'Input Data'!$I$58:$I$62)/3600*$C$1,IF($A62&lt;'Input Data'!$H$17,infinity,'Input Data'!$H$11*'Input Data'!$H$13+LOOKUP($A62-'Input Data'!$H$17+$C$1,$A$5:$A$505,AH$5:AH$505)-AG62))</f>
        <v>5.5555555555555554</v>
      </c>
      <c r="AG62" s="11">
        <f t="shared" si="44"/>
        <v>0</v>
      </c>
      <c r="AH62" s="11">
        <f>IF($A62&lt;'Input Data'!$H$16,0,LOOKUP($A62-'Input Data'!$H$16,$A$5:$A$505,AG$5:AG$505))</f>
        <v>0</v>
      </c>
      <c r="AI62" s="7">
        <f>MIN('Input Data'!$I$12*LOOKUP($A62,'Input Data'!$B$58:$B$62,'Input Data'!$J$58:$J$62)/3600*$C$1,IF($A62&lt;'Input Data'!$I$17,infinity,'Input Data'!$I$11*'Input Data'!$I$13+LOOKUP($A62-'Input Data'!$I$17+$C$1,$A$5:$A$505,AK$5:AK$505))-AJ62)</f>
        <v>15</v>
      </c>
      <c r="AJ62" s="11">
        <f t="shared" si="45"/>
        <v>405</v>
      </c>
      <c r="AK62" s="34">
        <f>IF($A62&lt;'Input Data'!$I$16,0,LOOKUP($A62-'Input Data'!$I$16,$A$5:$A$505,AJ$5:AJ$505))</f>
        <v>315</v>
      </c>
      <c r="AL62" s="17">
        <f>MIN('Input Data'!$I$12*LOOKUP($A62,'Input Data'!$B$58:$B$62,'Input Data'!$J$58:$J$62)/3600*$C$1,IF($A62&lt;'Input Data'!$I$16,0,LOOKUP($A62-'Input Data'!$I$16+$C$1,$A$5:$A$505,AJ$5:AJ$505)-AK62))</f>
        <v>15</v>
      </c>
    </row>
    <row r="63" spans="1:38" x14ac:dyDescent="0.3">
      <c r="A63" s="9">
        <f t="shared" si="27"/>
        <v>580</v>
      </c>
      <c r="B63" s="10">
        <f>MIN('Input Data'!$C$12*LOOKUP($A63,'Input Data'!$B$58:$B$62,'Input Data'!$D$58:$D$62)/3600*$C$1,IF($A63&lt;'Input Data'!$C$17,infinity,'Input Data'!$C$11*'Input Data'!$C$13+LOOKUP($A63-'Input Data'!$C$17+$C$1,$A$5:$A$505,$D$5:$D$505))-C63)</f>
        <v>22.222222222222221</v>
      </c>
      <c r="C63" s="11">
        <f>C62+LOOKUP($A62,'Input Data'!$D$23:$D$27,'Input Data'!$F$23:$F$27)*$C$1/3600</f>
        <v>1006.6222222222236</v>
      </c>
      <c r="D63" s="11">
        <f t="shared" si="28"/>
        <v>694.22222222222263</v>
      </c>
      <c r="E63" s="9">
        <f>MIN('Input Data'!$C$12*LOOKUP($A63,'Input Data'!$B$58:$B$62,'Input Data'!$D$58:$D$62)/3600*$C$1,IF($A63&lt;'Input Data'!$C$16,0,LOOKUP($A63-'Input Data'!$C$16+$C$1,$A$5:$A$505,C$5:C$505)-D63))</f>
        <v>17.355555555555611</v>
      </c>
      <c r="F63" s="10">
        <f>LOOKUP($A63,'Input Data'!$C$33:$C$37,'Input Data'!$E$33:$E$37)</f>
        <v>0</v>
      </c>
      <c r="G63" s="11">
        <f t="shared" si="29"/>
        <v>1</v>
      </c>
      <c r="H63" s="11">
        <f t="shared" si="47"/>
        <v>0</v>
      </c>
      <c r="I63" s="12">
        <f t="shared" si="31"/>
        <v>17.355555555555611</v>
      </c>
      <c r="J63" s="7">
        <f>MIN('Input Data'!$D$12*LOOKUP($A63,'Input Data'!$B$58:$B$62,'Input Data'!$E$58:$E$62)/3600*$C$1,IF($A63&lt;'Input Data'!$D$17,infinity,'Input Data'!$D$11*'Input Data'!$D$13+LOOKUP($A63-'Input Data'!$D$17+$C$1,$A$5:$A$505,$L$5:$L$505)-K63))</f>
        <v>5.5555555555555554</v>
      </c>
      <c r="K63" s="11">
        <f t="shared" si="32"/>
        <v>0</v>
      </c>
      <c r="L63" s="11">
        <f>IF($A63&lt;'Input Data'!$D$16,0,LOOKUP($A63-'Input Data'!$D$16,$A$5:$A$505,$K$5:$K$505))</f>
        <v>0</v>
      </c>
      <c r="M63" s="7">
        <f>MIN('Input Data'!$E$12*LOOKUP($A63,'Input Data'!$B$58:$B$62,'Input Data'!$F$58:$F$62)/3600*$C$1,IF($A63&lt;'Input Data'!$E$17,infinity,'Input Data'!$E$11*'Input Data'!$E$13+LOOKUP($A63-'Input Data'!$E$17+$C$1,$A$5:$A$505,$O$5:$O$505))-N63)</f>
        <v>22.222222222222221</v>
      </c>
      <c r="N63" s="11">
        <f t="shared" si="33"/>
        <v>694.22222222222263</v>
      </c>
      <c r="O63" s="11">
        <f t="shared" si="34"/>
        <v>590.08888888888896</v>
      </c>
      <c r="P63" s="9">
        <f>MIN('Input Data'!$E$12*LOOKUP($A63,'Input Data'!$B$58:$B$62,'Input Data'!$F$58:$F$62)/3600*$C$1,IF($A63&lt;'Input Data'!$E$16,0,LOOKUP($A63-'Input Data'!$E$16+$C$1,$A$5:$A$505,N$5:N$505)-O63))</f>
        <v>17.355555555555611</v>
      </c>
      <c r="Q63" s="10">
        <f>LOOKUP($A63,'Input Data'!$C$33:$C$37,'Input Data'!$F$33:$F$37)</f>
        <v>0.02</v>
      </c>
      <c r="R63" s="34">
        <f t="shared" si="35"/>
        <v>1</v>
      </c>
      <c r="S63" s="8">
        <f t="shared" si="36"/>
        <v>0.3471111111111122</v>
      </c>
      <c r="T63" s="11">
        <f t="shared" si="37"/>
        <v>17.0084444444445</v>
      </c>
      <c r="U63" s="7">
        <f>MIN('Input Data'!$F$12*LOOKUP($A63,'Input Data'!$B$58:$B$62,'Input Data'!$G$58:$G$62)/3600*$C$1,IF($A63&lt;'Input Data'!$F$17,infinity,'Input Data'!$F$11*'Input Data'!$F$13+LOOKUP($A63-'Input Data'!$F$17+$C$1,$A$5:$A$505,$W$5:$W$505)-V63))</f>
        <v>5.5555555555555554</v>
      </c>
      <c r="V63" s="11">
        <f t="shared" si="38"/>
        <v>11.801777777777779</v>
      </c>
      <c r="W63" s="11">
        <f>IF($A63&lt;'Input Data'!$F$16,0,LOOKUP($A63-'Input Data'!$F$16,$A$5:$A$505,$V$5:$V$505))</f>
        <v>10.413333333333336</v>
      </c>
      <c r="X63" s="7">
        <f>MIN('Input Data'!$G$12*LOOKUP($A63,'Input Data'!$B$58:$B$62,'Input Data'!$H$58:$H$62)/3600*$C$1,IF($A63&lt;'Input Data'!$G$17,infinity,'Input Data'!$G$11*'Input Data'!$G$13+LOOKUP($A63-'Input Data'!$G$17+$C$1,$A$5:$A$505,$Z$5:$Z$505)-Y63))</f>
        <v>22.222222222222221</v>
      </c>
      <c r="Y63" s="11">
        <f t="shared" si="39"/>
        <v>578.28711111111102</v>
      </c>
      <c r="Z63" s="11">
        <f t="shared" si="40"/>
        <v>420</v>
      </c>
      <c r="AA63" s="9">
        <f>MIN('Input Data'!$G$12*LOOKUP($A63,'Input Data'!$B$58:$B$62,'Input Data'!$H$58:$H$62)/3600*$C$1,IF($A63&lt;'Input Data'!$G$16,0,LOOKUP($A63-'Input Data'!$G$16+$C$1,$A$5:$A$505,Y$5:Y$505)-Z63))</f>
        <v>22.222222222222221</v>
      </c>
      <c r="AB63" s="10">
        <f>LOOKUP($A63,'Input Data'!$C$33:$C$37,'Input Data'!$G$33:$G$37)</f>
        <v>0</v>
      </c>
      <c r="AC63" s="11">
        <f t="shared" si="41"/>
        <v>0.67500000000000004</v>
      </c>
      <c r="AD63" s="11">
        <f t="shared" si="42"/>
        <v>0</v>
      </c>
      <c r="AE63" s="12">
        <f t="shared" si="43"/>
        <v>15</v>
      </c>
      <c r="AF63" s="7">
        <f>MIN('Input Data'!$H$12*LOOKUP($A63,'Input Data'!$B$58:$B$62,'Input Data'!$I$58:$I$62)/3600*$C$1,IF($A63&lt;'Input Data'!$H$17,infinity,'Input Data'!$H$11*'Input Data'!$H$13+LOOKUP($A63-'Input Data'!$H$17+$C$1,$A$5:$A$505,AH$5:AH$505)-AG63))</f>
        <v>5.5555555555555554</v>
      </c>
      <c r="AG63" s="11">
        <f t="shared" si="44"/>
        <v>0</v>
      </c>
      <c r="AH63" s="11">
        <f>IF($A63&lt;'Input Data'!$H$16,0,LOOKUP($A63-'Input Data'!$H$16,$A$5:$A$505,AG$5:AG$505))</f>
        <v>0</v>
      </c>
      <c r="AI63" s="7">
        <f>MIN('Input Data'!$I$12*LOOKUP($A63,'Input Data'!$B$58:$B$62,'Input Data'!$J$58:$J$62)/3600*$C$1,IF($A63&lt;'Input Data'!$I$17,infinity,'Input Data'!$I$11*'Input Data'!$I$13+LOOKUP($A63-'Input Data'!$I$17+$C$1,$A$5:$A$505,AK$5:AK$505))-AJ63)</f>
        <v>15</v>
      </c>
      <c r="AJ63" s="11">
        <f t="shared" si="45"/>
        <v>420</v>
      </c>
      <c r="AK63" s="34">
        <f>IF($A63&lt;'Input Data'!$I$16,0,LOOKUP($A63-'Input Data'!$I$16,$A$5:$A$505,AJ$5:AJ$505))</f>
        <v>330</v>
      </c>
      <c r="AL63" s="17">
        <f>MIN('Input Data'!$I$12*LOOKUP($A63,'Input Data'!$B$58:$B$62,'Input Data'!$J$58:$J$62)/3600*$C$1,IF($A63&lt;'Input Data'!$I$16,0,LOOKUP($A63-'Input Data'!$I$16+$C$1,$A$5:$A$505,AJ$5:AJ$505)-AK63))</f>
        <v>15</v>
      </c>
    </row>
    <row r="64" spans="1:38" x14ac:dyDescent="0.3">
      <c r="A64" s="9">
        <f t="shared" si="27"/>
        <v>590</v>
      </c>
      <c r="B64" s="10">
        <f>MIN('Input Data'!$C$12*LOOKUP($A64,'Input Data'!$B$58:$B$62,'Input Data'!$D$58:$D$62)/3600*$C$1,IF($A64&lt;'Input Data'!$C$17,infinity,'Input Data'!$C$11*'Input Data'!$C$13+LOOKUP($A64-'Input Data'!$C$17+$C$1,$A$5:$A$505,$D$5:$D$505))-C64)</f>
        <v>22.222222222222221</v>
      </c>
      <c r="C64" s="11">
        <f>C63+LOOKUP($A63,'Input Data'!$D$23:$D$27,'Input Data'!$F$23:$F$27)*$C$1/3600</f>
        <v>1023.9777777777792</v>
      </c>
      <c r="D64" s="11">
        <f t="shared" si="28"/>
        <v>711.57777777777824</v>
      </c>
      <c r="E64" s="9">
        <f>MIN('Input Data'!$C$12*LOOKUP($A64,'Input Data'!$B$58:$B$62,'Input Data'!$D$58:$D$62)/3600*$C$1,IF($A64&lt;'Input Data'!$C$16,0,LOOKUP($A64-'Input Data'!$C$16+$C$1,$A$5:$A$505,C$5:C$505)-D64))</f>
        <v>17.355555555555611</v>
      </c>
      <c r="F64" s="10">
        <f>LOOKUP($A64,'Input Data'!$C$33:$C$37,'Input Data'!$E$33:$E$37)</f>
        <v>0</v>
      </c>
      <c r="G64" s="11">
        <f t="shared" si="29"/>
        <v>1</v>
      </c>
      <c r="H64" s="11">
        <f t="shared" si="47"/>
        <v>0</v>
      </c>
      <c r="I64" s="12">
        <f t="shared" si="31"/>
        <v>17.355555555555611</v>
      </c>
      <c r="J64" s="7">
        <f>MIN('Input Data'!$D$12*LOOKUP($A64,'Input Data'!$B$58:$B$62,'Input Data'!$E$58:$E$62)/3600*$C$1,IF($A64&lt;'Input Data'!$D$17,infinity,'Input Data'!$D$11*'Input Data'!$D$13+LOOKUP($A64-'Input Data'!$D$17+$C$1,$A$5:$A$505,$L$5:$L$505)-K64))</f>
        <v>5.5555555555555554</v>
      </c>
      <c r="K64" s="11">
        <f t="shared" si="32"/>
        <v>0</v>
      </c>
      <c r="L64" s="11">
        <f>IF($A64&lt;'Input Data'!$D$16,0,LOOKUP($A64-'Input Data'!$D$16,$A$5:$A$505,$K$5:$K$505))</f>
        <v>0</v>
      </c>
      <c r="M64" s="7">
        <f>MIN('Input Data'!$E$12*LOOKUP($A64,'Input Data'!$B$58:$B$62,'Input Data'!$F$58:$F$62)/3600*$C$1,IF($A64&lt;'Input Data'!$E$17,infinity,'Input Data'!$E$11*'Input Data'!$E$13+LOOKUP($A64-'Input Data'!$E$17+$C$1,$A$5:$A$505,$O$5:$O$505))-N64)</f>
        <v>22.222222222222221</v>
      </c>
      <c r="N64" s="11">
        <f t="shared" si="33"/>
        <v>711.57777777777824</v>
      </c>
      <c r="O64" s="11">
        <f t="shared" si="34"/>
        <v>607.44444444444457</v>
      </c>
      <c r="P64" s="9">
        <f>MIN('Input Data'!$E$12*LOOKUP($A64,'Input Data'!$B$58:$B$62,'Input Data'!$F$58:$F$62)/3600*$C$1,IF($A64&lt;'Input Data'!$E$16,0,LOOKUP($A64-'Input Data'!$E$16+$C$1,$A$5:$A$505,N$5:N$505)-O64))</f>
        <v>17.355555555555611</v>
      </c>
      <c r="Q64" s="10">
        <f>LOOKUP($A64,'Input Data'!$C$33:$C$37,'Input Data'!$F$33:$F$37)</f>
        <v>0.02</v>
      </c>
      <c r="R64" s="34">
        <f t="shared" si="35"/>
        <v>1</v>
      </c>
      <c r="S64" s="8">
        <f t="shared" si="36"/>
        <v>0.3471111111111122</v>
      </c>
      <c r="T64" s="11">
        <f t="shared" si="37"/>
        <v>17.0084444444445</v>
      </c>
      <c r="U64" s="7">
        <f>MIN('Input Data'!$F$12*LOOKUP($A64,'Input Data'!$B$58:$B$62,'Input Data'!$G$58:$G$62)/3600*$C$1,IF($A64&lt;'Input Data'!$F$17,infinity,'Input Data'!$F$11*'Input Data'!$F$13+LOOKUP($A64-'Input Data'!$F$17+$C$1,$A$5:$A$505,$W$5:$W$505)-V64))</f>
        <v>5.5555555555555554</v>
      </c>
      <c r="V64" s="11">
        <f t="shared" si="38"/>
        <v>12.148888888888891</v>
      </c>
      <c r="W64" s="11">
        <f>IF($A64&lt;'Input Data'!$F$16,0,LOOKUP($A64-'Input Data'!$F$16,$A$5:$A$505,$V$5:$V$505))</f>
        <v>10.760444444444445</v>
      </c>
      <c r="X64" s="7">
        <f>MIN('Input Data'!$G$12*LOOKUP($A64,'Input Data'!$B$58:$B$62,'Input Data'!$H$58:$H$62)/3600*$C$1,IF($A64&lt;'Input Data'!$G$17,infinity,'Input Data'!$G$11*'Input Data'!$G$13+LOOKUP($A64-'Input Data'!$G$17+$C$1,$A$5:$A$505,$Z$5:$Z$505)-Y64))</f>
        <v>22.222222222222221</v>
      </c>
      <c r="Y64" s="11">
        <f t="shared" si="39"/>
        <v>595.29555555555555</v>
      </c>
      <c r="Z64" s="11">
        <f t="shared" si="40"/>
        <v>435</v>
      </c>
      <c r="AA64" s="9">
        <f>MIN('Input Data'!$G$12*LOOKUP($A64,'Input Data'!$B$58:$B$62,'Input Data'!$H$58:$H$62)/3600*$C$1,IF($A64&lt;'Input Data'!$G$16,0,LOOKUP($A64-'Input Data'!$G$16+$C$1,$A$5:$A$505,Y$5:Y$505)-Z64))</f>
        <v>22.222222222222221</v>
      </c>
      <c r="AB64" s="10">
        <f>LOOKUP($A64,'Input Data'!$C$33:$C$37,'Input Data'!$G$33:$G$37)</f>
        <v>0</v>
      </c>
      <c r="AC64" s="11">
        <f t="shared" si="41"/>
        <v>0.67500000000000004</v>
      </c>
      <c r="AD64" s="11">
        <f t="shared" si="42"/>
        <v>0</v>
      </c>
      <c r="AE64" s="12">
        <f t="shared" si="43"/>
        <v>15</v>
      </c>
      <c r="AF64" s="7">
        <f>MIN('Input Data'!$H$12*LOOKUP($A64,'Input Data'!$B$58:$B$62,'Input Data'!$I$58:$I$62)/3600*$C$1,IF($A64&lt;'Input Data'!$H$17,infinity,'Input Data'!$H$11*'Input Data'!$H$13+LOOKUP($A64-'Input Data'!$H$17+$C$1,$A$5:$A$505,AH$5:AH$505)-AG64))</f>
        <v>5.5555555555555554</v>
      </c>
      <c r="AG64" s="11">
        <f t="shared" si="44"/>
        <v>0</v>
      </c>
      <c r="AH64" s="11">
        <f>IF($A64&lt;'Input Data'!$H$16,0,LOOKUP($A64-'Input Data'!$H$16,$A$5:$A$505,AG$5:AG$505))</f>
        <v>0</v>
      </c>
      <c r="AI64" s="7">
        <f>MIN('Input Data'!$I$12*LOOKUP($A64,'Input Data'!$B$58:$B$62,'Input Data'!$J$58:$J$62)/3600*$C$1,IF($A64&lt;'Input Data'!$I$17,infinity,'Input Data'!$I$11*'Input Data'!$I$13+LOOKUP($A64-'Input Data'!$I$17+$C$1,$A$5:$A$505,AK$5:AK$505))-AJ64)</f>
        <v>15</v>
      </c>
      <c r="AJ64" s="11">
        <f t="shared" si="45"/>
        <v>435</v>
      </c>
      <c r="AK64" s="34">
        <f>IF($A64&lt;'Input Data'!$I$16,0,LOOKUP($A64-'Input Data'!$I$16,$A$5:$A$505,AJ$5:AJ$505))</f>
        <v>345</v>
      </c>
      <c r="AL64" s="17">
        <f>MIN('Input Data'!$I$12*LOOKUP($A64,'Input Data'!$B$58:$B$62,'Input Data'!$J$58:$J$62)/3600*$C$1,IF($A64&lt;'Input Data'!$I$16,0,LOOKUP($A64-'Input Data'!$I$16+$C$1,$A$5:$A$505,AJ$5:AJ$505)-AK64))</f>
        <v>15</v>
      </c>
    </row>
    <row r="65" spans="1:38" x14ac:dyDescent="0.3">
      <c r="A65" s="9">
        <f t="shared" si="27"/>
        <v>600</v>
      </c>
      <c r="B65" s="10">
        <f>MIN('Input Data'!$C$12*LOOKUP($A65,'Input Data'!$B$58:$B$62,'Input Data'!$D$58:$D$62)/3600*$C$1,IF($A65&lt;'Input Data'!$C$17,infinity,'Input Data'!$C$11*'Input Data'!$C$13+LOOKUP($A65-'Input Data'!$C$17+$C$1,$A$5:$A$505,$D$5:$D$505))-C65)</f>
        <v>22.222222222222221</v>
      </c>
      <c r="C65" s="11">
        <f>C64+LOOKUP($A64,'Input Data'!$D$23:$D$27,'Input Data'!$F$23:$F$27)*$C$1/3600</f>
        <v>1041.3333333333348</v>
      </c>
      <c r="D65" s="11">
        <f t="shared" si="28"/>
        <v>728.93333333333385</v>
      </c>
      <c r="E65" s="9">
        <f>MIN('Input Data'!$C$12*LOOKUP($A65,'Input Data'!$B$58:$B$62,'Input Data'!$D$58:$D$62)/3600*$C$1,IF($A65&lt;'Input Data'!$C$16,0,LOOKUP($A65-'Input Data'!$C$16+$C$1,$A$5:$A$505,C$5:C$505)-D65))</f>
        <v>17.355555555555611</v>
      </c>
      <c r="F65" s="10">
        <f>LOOKUP($A65,'Input Data'!$C$33:$C$37,'Input Data'!$E$33:$E$37)</f>
        <v>0</v>
      </c>
      <c r="G65" s="11">
        <f t="shared" si="29"/>
        <v>1</v>
      </c>
      <c r="H65" s="11">
        <f t="shared" si="47"/>
        <v>0</v>
      </c>
      <c r="I65" s="12">
        <f t="shared" si="31"/>
        <v>17.355555555555611</v>
      </c>
      <c r="J65" s="7">
        <f>MIN('Input Data'!$D$12*LOOKUP($A65,'Input Data'!$B$58:$B$62,'Input Data'!$E$58:$E$62)/3600*$C$1,IF($A65&lt;'Input Data'!$D$17,infinity,'Input Data'!$D$11*'Input Data'!$D$13+LOOKUP($A65-'Input Data'!$D$17+$C$1,$A$5:$A$505,$L$5:$L$505)-K65))</f>
        <v>5.5555555555555554</v>
      </c>
      <c r="K65" s="11">
        <f t="shared" si="32"/>
        <v>0</v>
      </c>
      <c r="L65" s="11">
        <f>IF($A65&lt;'Input Data'!$D$16,0,LOOKUP($A65-'Input Data'!$D$16,$A$5:$A$505,$K$5:$K$505))</f>
        <v>0</v>
      </c>
      <c r="M65" s="7">
        <f>MIN('Input Data'!$E$12*LOOKUP($A65,'Input Data'!$B$58:$B$62,'Input Data'!$F$58:$F$62)/3600*$C$1,IF($A65&lt;'Input Data'!$E$17,infinity,'Input Data'!$E$11*'Input Data'!$E$13+LOOKUP($A65-'Input Data'!$E$17+$C$1,$A$5:$A$505,$O$5:$O$505))-N65)</f>
        <v>22.222222222222221</v>
      </c>
      <c r="N65" s="11">
        <f t="shared" si="33"/>
        <v>728.93333333333385</v>
      </c>
      <c r="O65" s="11">
        <f t="shared" si="34"/>
        <v>624.80000000000018</v>
      </c>
      <c r="P65" s="9">
        <f>MIN('Input Data'!$E$12*LOOKUP($A65,'Input Data'!$B$58:$B$62,'Input Data'!$F$58:$F$62)/3600*$C$1,IF($A65&lt;'Input Data'!$E$16,0,LOOKUP($A65-'Input Data'!$E$16+$C$1,$A$5:$A$505,N$5:N$505)-O65))</f>
        <v>17.355555555555611</v>
      </c>
      <c r="Q65" s="10">
        <f>LOOKUP($A65,'Input Data'!$C$33:$C$37,'Input Data'!$F$33:$F$37)</f>
        <v>0.02</v>
      </c>
      <c r="R65" s="34">
        <f t="shared" si="35"/>
        <v>1</v>
      </c>
      <c r="S65" s="8">
        <f t="shared" si="36"/>
        <v>0.3471111111111122</v>
      </c>
      <c r="T65" s="11">
        <f t="shared" si="37"/>
        <v>17.0084444444445</v>
      </c>
      <c r="U65" s="7">
        <f>MIN('Input Data'!$F$12*LOOKUP($A65,'Input Data'!$B$58:$B$62,'Input Data'!$G$58:$G$62)/3600*$C$1,IF($A65&lt;'Input Data'!$F$17,infinity,'Input Data'!$F$11*'Input Data'!$F$13+LOOKUP($A65-'Input Data'!$F$17+$C$1,$A$5:$A$505,$W$5:$W$505)-V65))</f>
        <v>5.5555555555555554</v>
      </c>
      <c r="V65" s="11">
        <f t="shared" si="38"/>
        <v>12.496000000000002</v>
      </c>
      <c r="W65" s="11">
        <f>IF($A65&lt;'Input Data'!$F$16,0,LOOKUP($A65-'Input Data'!$F$16,$A$5:$A$505,$V$5:$V$505))</f>
        <v>11.107555555555557</v>
      </c>
      <c r="X65" s="7">
        <f>MIN('Input Data'!$G$12*LOOKUP($A65,'Input Data'!$B$58:$B$62,'Input Data'!$H$58:$H$62)/3600*$C$1,IF($A65&lt;'Input Data'!$G$17,infinity,'Input Data'!$G$11*'Input Data'!$G$13+LOOKUP($A65-'Input Data'!$G$17+$C$1,$A$5:$A$505,$Z$5:$Z$505)-Y65))</f>
        <v>22.222222222222221</v>
      </c>
      <c r="Y65" s="11">
        <f t="shared" si="39"/>
        <v>612.30400000000009</v>
      </c>
      <c r="Z65" s="11">
        <f t="shared" si="40"/>
        <v>450</v>
      </c>
      <c r="AA65" s="9">
        <f>MIN('Input Data'!$G$12*LOOKUP($A65,'Input Data'!$B$58:$B$62,'Input Data'!$H$58:$H$62)/3600*$C$1,IF($A65&lt;'Input Data'!$G$16,0,LOOKUP($A65-'Input Data'!$G$16+$C$1,$A$5:$A$505,Y$5:Y$505)-Z65))</f>
        <v>22.222222222222221</v>
      </c>
      <c r="AB65" s="10">
        <f>LOOKUP($A65,'Input Data'!$C$33:$C$37,'Input Data'!$G$33:$G$37)</f>
        <v>0</v>
      </c>
      <c r="AC65" s="11">
        <f t="shared" si="41"/>
        <v>0.67500000000000004</v>
      </c>
      <c r="AD65" s="11">
        <f t="shared" si="42"/>
        <v>0</v>
      </c>
      <c r="AE65" s="12">
        <f t="shared" si="43"/>
        <v>15</v>
      </c>
      <c r="AF65" s="7">
        <f>MIN('Input Data'!$H$12*LOOKUP($A65,'Input Data'!$B$58:$B$62,'Input Data'!$I$58:$I$62)/3600*$C$1,IF($A65&lt;'Input Data'!$H$17,infinity,'Input Data'!$H$11*'Input Data'!$H$13+LOOKUP($A65-'Input Data'!$H$17+$C$1,$A$5:$A$505,AH$5:AH$505)-AG65))</f>
        <v>5.5555555555555554</v>
      </c>
      <c r="AG65" s="11">
        <f t="shared" si="44"/>
        <v>0</v>
      </c>
      <c r="AH65" s="11">
        <f>IF($A65&lt;'Input Data'!$H$16,0,LOOKUP($A65-'Input Data'!$H$16,$A$5:$A$505,AG$5:AG$505))</f>
        <v>0</v>
      </c>
      <c r="AI65" s="7">
        <f>MIN('Input Data'!$I$12*LOOKUP($A65,'Input Data'!$B$58:$B$62,'Input Data'!$J$58:$J$62)/3600*$C$1,IF($A65&lt;'Input Data'!$I$17,infinity,'Input Data'!$I$11*'Input Data'!$I$13+LOOKUP($A65-'Input Data'!$I$17+$C$1,$A$5:$A$505,AK$5:AK$505))-AJ65)</f>
        <v>15</v>
      </c>
      <c r="AJ65" s="11">
        <f t="shared" si="45"/>
        <v>450</v>
      </c>
      <c r="AK65" s="34">
        <f>IF($A65&lt;'Input Data'!$I$16,0,LOOKUP($A65-'Input Data'!$I$16,$A$5:$A$505,AJ$5:AJ$505))</f>
        <v>360</v>
      </c>
      <c r="AL65" s="17">
        <f>MIN('Input Data'!$I$12*LOOKUP($A65,'Input Data'!$B$58:$B$62,'Input Data'!$J$58:$J$62)/3600*$C$1,IF($A65&lt;'Input Data'!$I$16,0,LOOKUP($A65-'Input Data'!$I$16+$C$1,$A$5:$A$505,AJ$5:AJ$505)-AK65))</f>
        <v>15</v>
      </c>
    </row>
    <row r="66" spans="1:38" x14ac:dyDescent="0.3">
      <c r="A66" s="9">
        <f t="shared" si="27"/>
        <v>610</v>
      </c>
      <c r="B66" s="10">
        <f>MIN('Input Data'!$C$12*LOOKUP($A66,'Input Data'!$B$58:$B$62,'Input Data'!$D$58:$D$62)/3600*$C$1,IF($A66&lt;'Input Data'!$C$17,infinity,'Input Data'!$C$11*'Input Data'!$C$13+LOOKUP($A66-'Input Data'!$C$17+$C$1,$A$5:$A$505,$D$5:$D$505))-C66)</f>
        <v>22.222222222222221</v>
      </c>
      <c r="C66" s="11">
        <f>C65+LOOKUP($A65,'Input Data'!$D$23:$D$27,'Input Data'!$F$23:$F$27)*$C$1/3600</f>
        <v>1058.6888888888905</v>
      </c>
      <c r="D66" s="11">
        <f t="shared" si="28"/>
        <v>746.28888888888946</v>
      </c>
      <c r="E66" s="9">
        <f>MIN('Input Data'!$C$12*LOOKUP($A66,'Input Data'!$B$58:$B$62,'Input Data'!$D$58:$D$62)/3600*$C$1,IF($A66&lt;'Input Data'!$C$16,0,LOOKUP($A66-'Input Data'!$C$16+$C$1,$A$5:$A$505,C$5:C$505)-D66))</f>
        <v>17.355555555555611</v>
      </c>
      <c r="F66" s="10">
        <f>LOOKUP($A66,'Input Data'!$C$33:$C$37,'Input Data'!$E$33:$E$37)</f>
        <v>0</v>
      </c>
      <c r="G66" s="11">
        <f t="shared" si="29"/>
        <v>1</v>
      </c>
      <c r="H66" s="11">
        <f t="shared" si="47"/>
        <v>0</v>
      </c>
      <c r="I66" s="12">
        <f t="shared" si="31"/>
        <v>17.355555555555611</v>
      </c>
      <c r="J66" s="7">
        <f>MIN('Input Data'!$D$12*LOOKUP($A66,'Input Data'!$B$58:$B$62,'Input Data'!$E$58:$E$62)/3600*$C$1,IF($A66&lt;'Input Data'!$D$17,infinity,'Input Data'!$D$11*'Input Data'!$D$13+LOOKUP($A66-'Input Data'!$D$17+$C$1,$A$5:$A$505,$L$5:$L$505)-K66))</f>
        <v>5.5555555555555554</v>
      </c>
      <c r="K66" s="11">
        <f t="shared" si="32"/>
        <v>0</v>
      </c>
      <c r="L66" s="11">
        <f>IF($A66&lt;'Input Data'!$D$16,0,LOOKUP($A66-'Input Data'!$D$16,$A$5:$A$505,$K$5:$K$505))</f>
        <v>0</v>
      </c>
      <c r="M66" s="7">
        <f>MIN('Input Data'!$E$12*LOOKUP($A66,'Input Data'!$B$58:$B$62,'Input Data'!$F$58:$F$62)/3600*$C$1,IF($A66&lt;'Input Data'!$E$17,infinity,'Input Data'!$E$11*'Input Data'!$E$13+LOOKUP($A66-'Input Data'!$E$17+$C$1,$A$5:$A$505,$O$5:$O$505))-N66)</f>
        <v>22.222222222222221</v>
      </c>
      <c r="N66" s="11">
        <f t="shared" si="33"/>
        <v>746.28888888888946</v>
      </c>
      <c r="O66" s="11">
        <f t="shared" si="34"/>
        <v>642.15555555555579</v>
      </c>
      <c r="P66" s="9">
        <f>MIN('Input Data'!$E$12*LOOKUP($A66,'Input Data'!$B$58:$B$62,'Input Data'!$F$58:$F$62)/3600*$C$1,IF($A66&lt;'Input Data'!$E$16,0,LOOKUP($A66-'Input Data'!$E$16+$C$1,$A$5:$A$505,N$5:N$505)-O66))</f>
        <v>17.355555555555611</v>
      </c>
      <c r="Q66" s="10">
        <f>LOOKUP($A66,'Input Data'!$C$33:$C$37,'Input Data'!$F$33:$F$37)</f>
        <v>0.02</v>
      </c>
      <c r="R66" s="34">
        <f t="shared" si="35"/>
        <v>1</v>
      </c>
      <c r="S66" s="8">
        <f t="shared" si="36"/>
        <v>0.3471111111111122</v>
      </c>
      <c r="T66" s="11">
        <f t="shared" si="37"/>
        <v>17.0084444444445</v>
      </c>
      <c r="U66" s="7">
        <f>MIN('Input Data'!$F$12*LOOKUP($A66,'Input Data'!$B$58:$B$62,'Input Data'!$G$58:$G$62)/3600*$C$1,IF($A66&lt;'Input Data'!$F$17,infinity,'Input Data'!$F$11*'Input Data'!$F$13+LOOKUP($A66-'Input Data'!$F$17+$C$1,$A$5:$A$505,$W$5:$W$505)-V66))</f>
        <v>5.5555555555555554</v>
      </c>
      <c r="V66" s="11">
        <f t="shared" si="38"/>
        <v>12.843111111111114</v>
      </c>
      <c r="W66" s="11">
        <f>IF($A66&lt;'Input Data'!$F$16,0,LOOKUP($A66-'Input Data'!$F$16,$A$5:$A$505,$V$5:$V$505))</f>
        <v>11.454666666666668</v>
      </c>
      <c r="X66" s="7">
        <f>MIN('Input Data'!$G$12*LOOKUP($A66,'Input Data'!$B$58:$B$62,'Input Data'!$H$58:$H$62)/3600*$C$1,IF($A66&lt;'Input Data'!$G$17,infinity,'Input Data'!$G$11*'Input Data'!$G$13+LOOKUP($A66-'Input Data'!$G$17+$C$1,$A$5:$A$505,$Z$5:$Z$505)-Y66))</f>
        <v>22.222222222222221</v>
      </c>
      <c r="Y66" s="11">
        <f t="shared" si="39"/>
        <v>629.31244444444462</v>
      </c>
      <c r="Z66" s="11">
        <f t="shared" si="40"/>
        <v>465</v>
      </c>
      <c r="AA66" s="9">
        <f>MIN('Input Data'!$G$12*LOOKUP($A66,'Input Data'!$B$58:$B$62,'Input Data'!$H$58:$H$62)/3600*$C$1,IF($A66&lt;'Input Data'!$G$16,0,LOOKUP($A66-'Input Data'!$G$16+$C$1,$A$5:$A$505,Y$5:Y$505)-Z66))</f>
        <v>22.222222222222221</v>
      </c>
      <c r="AB66" s="10">
        <f>LOOKUP($A66,'Input Data'!$C$33:$C$37,'Input Data'!$G$33:$G$37)</f>
        <v>0</v>
      </c>
      <c r="AC66" s="11">
        <f t="shared" si="41"/>
        <v>0.67500000000000004</v>
      </c>
      <c r="AD66" s="11">
        <f t="shared" si="42"/>
        <v>0</v>
      </c>
      <c r="AE66" s="12">
        <f t="shared" si="43"/>
        <v>15</v>
      </c>
      <c r="AF66" s="7">
        <f>MIN('Input Data'!$H$12*LOOKUP($A66,'Input Data'!$B$58:$B$62,'Input Data'!$I$58:$I$62)/3600*$C$1,IF($A66&lt;'Input Data'!$H$17,infinity,'Input Data'!$H$11*'Input Data'!$H$13+LOOKUP($A66-'Input Data'!$H$17+$C$1,$A$5:$A$505,AH$5:AH$505)-AG66))</f>
        <v>5.5555555555555554</v>
      </c>
      <c r="AG66" s="11">
        <f t="shared" si="44"/>
        <v>0</v>
      </c>
      <c r="AH66" s="11">
        <f>IF($A66&lt;'Input Data'!$H$16,0,LOOKUP($A66-'Input Data'!$H$16,$A$5:$A$505,AG$5:AG$505))</f>
        <v>0</v>
      </c>
      <c r="AI66" s="7">
        <f>MIN('Input Data'!$I$12*LOOKUP($A66,'Input Data'!$B$58:$B$62,'Input Data'!$J$58:$J$62)/3600*$C$1,IF($A66&lt;'Input Data'!$I$17,infinity,'Input Data'!$I$11*'Input Data'!$I$13+LOOKUP($A66-'Input Data'!$I$17+$C$1,$A$5:$A$505,AK$5:AK$505))-AJ66)</f>
        <v>15</v>
      </c>
      <c r="AJ66" s="11">
        <f t="shared" si="45"/>
        <v>465</v>
      </c>
      <c r="AK66" s="34">
        <f>IF($A66&lt;'Input Data'!$I$16,0,LOOKUP($A66-'Input Data'!$I$16,$A$5:$A$505,AJ$5:AJ$505))</f>
        <v>375</v>
      </c>
      <c r="AL66" s="17">
        <f>MIN('Input Data'!$I$12*LOOKUP($A66,'Input Data'!$B$58:$B$62,'Input Data'!$J$58:$J$62)/3600*$C$1,IF($A66&lt;'Input Data'!$I$16,0,LOOKUP($A66-'Input Data'!$I$16+$C$1,$A$5:$A$505,AJ$5:AJ$505)-AK66))</f>
        <v>15</v>
      </c>
    </row>
    <row r="67" spans="1:38" x14ac:dyDescent="0.3">
      <c r="A67" s="9">
        <f t="shared" si="27"/>
        <v>620</v>
      </c>
      <c r="B67" s="10">
        <f>MIN('Input Data'!$C$12*LOOKUP($A67,'Input Data'!$B$58:$B$62,'Input Data'!$D$58:$D$62)/3600*$C$1,IF($A67&lt;'Input Data'!$C$17,infinity,'Input Data'!$C$11*'Input Data'!$C$13+LOOKUP($A67-'Input Data'!$C$17+$C$1,$A$5:$A$505,$D$5:$D$505))-C67)</f>
        <v>22.222222222222221</v>
      </c>
      <c r="C67" s="11">
        <f>C66+LOOKUP($A66,'Input Data'!$D$23:$D$27,'Input Data'!$F$23:$F$27)*$C$1/3600</f>
        <v>1076.0444444444461</v>
      </c>
      <c r="D67" s="11">
        <f t="shared" si="28"/>
        <v>763.64444444444507</v>
      </c>
      <c r="E67" s="9">
        <f>MIN('Input Data'!$C$12*LOOKUP($A67,'Input Data'!$B$58:$B$62,'Input Data'!$D$58:$D$62)/3600*$C$1,IF($A67&lt;'Input Data'!$C$16,0,LOOKUP($A67-'Input Data'!$C$16+$C$1,$A$5:$A$505,C$5:C$505)-D67))</f>
        <v>17.355555555555611</v>
      </c>
      <c r="F67" s="10">
        <f>LOOKUP($A67,'Input Data'!$C$33:$C$37,'Input Data'!$E$33:$E$37)</f>
        <v>0</v>
      </c>
      <c r="G67" s="11">
        <f t="shared" si="29"/>
        <v>1</v>
      </c>
      <c r="H67" s="11">
        <f t="shared" si="47"/>
        <v>0</v>
      </c>
      <c r="I67" s="12">
        <f t="shared" si="31"/>
        <v>17.355555555555611</v>
      </c>
      <c r="J67" s="7">
        <f>MIN('Input Data'!$D$12*LOOKUP($A67,'Input Data'!$B$58:$B$62,'Input Data'!$E$58:$E$62)/3600*$C$1,IF($A67&lt;'Input Data'!$D$17,infinity,'Input Data'!$D$11*'Input Data'!$D$13+LOOKUP($A67-'Input Data'!$D$17+$C$1,$A$5:$A$505,$L$5:$L$505)-K67))</f>
        <v>5.5555555555555554</v>
      </c>
      <c r="K67" s="11">
        <f t="shared" si="32"/>
        <v>0</v>
      </c>
      <c r="L67" s="11">
        <f>IF($A67&lt;'Input Data'!$D$16,0,LOOKUP($A67-'Input Data'!$D$16,$A$5:$A$505,$K$5:$K$505))</f>
        <v>0</v>
      </c>
      <c r="M67" s="7">
        <f>MIN('Input Data'!$E$12*LOOKUP($A67,'Input Data'!$B$58:$B$62,'Input Data'!$F$58:$F$62)/3600*$C$1,IF($A67&lt;'Input Data'!$E$17,infinity,'Input Data'!$E$11*'Input Data'!$E$13+LOOKUP($A67-'Input Data'!$E$17+$C$1,$A$5:$A$505,$O$5:$O$505))-N67)</f>
        <v>22.222222222222221</v>
      </c>
      <c r="N67" s="11">
        <f t="shared" si="33"/>
        <v>763.64444444444507</v>
      </c>
      <c r="O67" s="11">
        <f t="shared" si="34"/>
        <v>659.5111111111114</v>
      </c>
      <c r="P67" s="9">
        <f>MIN('Input Data'!$E$12*LOOKUP($A67,'Input Data'!$B$58:$B$62,'Input Data'!$F$58:$F$62)/3600*$C$1,IF($A67&lt;'Input Data'!$E$16,0,LOOKUP($A67-'Input Data'!$E$16+$C$1,$A$5:$A$505,N$5:N$505)-O67))</f>
        <v>17.355555555555611</v>
      </c>
      <c r="Q67" s="10">
        <f>LOOKUP($A67,'Input Data'!$C$33:$C$37,'Input Data'!$F$33:$F$37)</f>
        <v>0.02</v>
      </c>
      <c r="R67" s="34">
        <f t="shared" si="35"/>
        <v>1</v>
      </c>
      <c r="S67" s="8">
        <f t="shared" si="36"/>
        <v>0.3471111111111122</v>
      </c>
      <c r="T67" s="11">
        <f t="shared" si="37"/>
        <v>17.0084444444445</v>
      </c>
      <c r="U67" s="7">
        <f>MIN('Input Data'!$F$12*LOOKUP($A67,'Input Data'!$B$58:$B$62,'Input Data'!$G$58:$G$62)/3600*$C$1,IF($A67&lt;'Input Data'!$F$17,infinity,'Input Data'!$F$11*'Input Data'!$F$13+LOOKUP($A67-'Input Data'!$F$17+$C$1,$A$5:$A$505,$W$5:$W$505)-V67))</f>
        <v>5.5555555555555554</v>
      </c>
      <c r="V67" s="11">
        <f t="shared" si="38"/>
        <v>13.190222222222225</v>
      </c>
      <c r="W67" s="11">
        <f>IF($A67&lt;'Input Data'!$F$16,0,LOOKUP($A67-'Input Data'!$F$16,$A$5:$A$505,$V$5:$V$505))</f>
        <v>11.801777777777779</v>
      </c>
      <c r="X67" s="7">
        <f>MIN('Input Data'!$G$12*LOOKUP($A67,'Input Data'!$B$58:$B$62,'Input Data'!$H$58:$H$62)/3600*$C$1,IF($A67&lt;'Input Data'!$G$17,infinity,'Input Data'!$G$11*'Input Data'!$G$13+LOOKUP($A67-'Input Data'!$G$17+$C$1,$A$5:$A$505,$Z$5:$Z$505)-Y67))</f>
        <v>22.222222222222221</v>
      </c>
      <c r="Y67" s="11">
        <f t="shared" si="39"/>
        <v>646.32088888888916</v>
      </c>
      <c r="Z67" s="11">
        <f t="shared" si="40"/>
        <v>480</v>
      </c>
      <c r="AA67" s="9">
        <f>MIN('Input Data'!$G$12*LOOKUP($A67,'Input Data'!$B$58:$B$62,'Input Data'!$H$58:$H$62)/3600*$C$1,IF($A67&lt;'Input Data'!$G$16,0,LOOKUP($A67-'Input Data'!$G$16+$C$1,$A$5:$A$505,Y$5:Y$505)-Z67))</f>
        <v>22.222222222222221</v>
      </c>
      <c r="AB67" s="10">
        <f>LOOKUP($A67,'Input Data'!$C$33:$C$37,'Input Data'!$G$33:$G$37)</f>
        <v>0</v>
      </c>
      <c r="AC67" s="11">
        <f t="shared" si="41"/>
        <v>0.67500000000000004</v>
      </c>
      <c r="AD67" s="11">
        <f t="shared" si="42"/>
        <v>0</v>
      </c>
      <c r="AE67" s="12">
        <f t="shared" si="43"/>
        <v>15</v>
      </c>
      <c r="AF67" s="7">
        <f>MIN('Input Data'!$H$12*LOOKUP($A67,'Input Data'!$B$58:$B$62,'Input Data'!$I$58:$I$62)/3600*$C$1,IF($A67&lt;'Input Data'!$H$17,infinity,'Input Data'!$H$11*'Input Data'!$H$13+LOOKUP($A67-'Input Data'!$H$17+$C$1,$A$5:$A$505,AH$5:AH$505)-AG67))</f>
        <v>5.5555555555555554</v>
      </c>
      <c r="AG67" s="11">
        <f t="shared" si="44"/>
        <v>0</v>
      </c>
      <c r="AH67" s="11">
        <f>IF($A67&lt;'Input Data'!$H$16,0,LOOKUP($A67-'Input Data'!$H$16,$A$5:$A$505,AG$5:AG$505))</f>
        <v>0</v>
      </c>
      <c r="AI67" s="7">
        <f>MIN('Input Data'!$I$12*LOOKUP($A67,'Input Data'!$B$58:$B$62,'Input Data'!$J$58:$J$62)/3600*$C$1,IF($A67&lt;'Input Data'!$I$17,infinity,'Input Data'!$I$11*'Input Data'!$I$13+LOOKUP($A67-'Input Data'!$I$17+$C$1,$A$5:$A$505,AK$5:AK$505))-AJ67)</f>
        <v>15</v>
      </c>
      <c r="AJ67" s="11">
        <f t="shared" si="45"/>
        <v>480</v>
      </c>
      <c r="AK67" s="34">
        <f>IF($A67&lt;'Input Data'!$I$16,0,LOOKUP($A67-'Input Data'!$I$16,$A$5:$A$505,AJ$5:AJ$505))</f>
        <v>390</v>
      </c>
      <c r="AL67" s="17">
        <f>MIN('Input Data'!$I$12*LOOKUP($A67,'Input Data'!$B$58:$B$62,'Input Data'!$J$58:$J$62)/3600*$C$1,IF($A67&lt;'Input Data'!$I$16,0,LOOKUP($A67-'Input Data'!$I$16+$C$1,$A$5:$A$505,AJ$5:AJ$505)-AK67))</f>
        <v>15</v>
      </c>
    </row>
    <row r="68" spans="1:38" x14ac:dyDescent="0.3">
      <c r="A68" s="9">
        <f t="shared" si="27"/>
        <v>630</v>
      </c>
      <c r="B68" s="10">
        <f>MIN('Input Data'!$C$12*LOOKUP($A68,'Input Data'!$B$58:$B$62,'Input Data'!$D$58:$D$62)/3600*$C$1,IF($A68&lt;'Input Data'!$C$17,infinity,'Input Data'!$C$11*'Input Data'!$C$13+LOOKUP($A68-'Input Data'!$C$17+$C$1,$A$5:$A$505,$D$5:$D$505))-C68)</f>
        <v>22.222222222222221</v>
      </c>
      <c r="C68" s="11">
        <f>C67+LOOKUP($A67,'Input Data'!$D$23:$D$27,'Input Data'!$F$23:$F$27)*$C$1/3600</f>
        <v>1093.4000000000017</v>
      </c>
      <c r="D68" s="11">
        <f t="shared" si="28"/>
        <v>781.00000000000068</v>
      </c>
      <c r="E68" s="9">
        <f>MIN('Input Data'!$C$12*LOOKUP($A68,'Input Data'!$B$58:$B$62,'Input Data'!$D$58:$D$62)/3600*$C$1,IF($A68&lt;'Input Data'!$C$16,0,LOOKUP($A68-'Input Data'!$C$16+$C$1,$A$5:$A$505,C$5:C$505)-D68))</f>
        <v>17.355555555555611</v>
      </c>
      <c r="F68" s="10">
        <f>LOOKUP($A68,'Input Data'!$C$33:$C$37,'Input Data'!$E$33:$E$37)</f>
        <v>0</v>
      </c>
      <c r="G68" s="11">
        <f t="shared" si="29"/>
        <v>1</v>
      </c>
      <c r="H68" s="11">
        <f t="shared" si="47"/>
        <v>0</v>
      </c>
      <c r="I68" s="12">
        <f t="shared" si="31"/>
        <v>17.355555555555611</v>
      </c>
      <c r="J68" s="7">
        <f>MIN('Input Data'!$D$12*LOOKUP($A68,'Input Data'!$B$58:$B$62,'Input Data'!$E$58:$E$62)/3600*$C$1,IF($A68&lt;'Input Data'!$D$17,infinity,'Input Data'!$D$11*'Input Data'!$D$13+LOOKUP($A68-'Input Data'!$D$17+$C$1,$A$5:$A$505,$L$5:$L$505)-K68))</f>
        <v>5.5555555555555554</v>
      </c>
      <c r="K68" s="11">
        <f t="shared" si="32"/>
        <v>0</v>
      </c>
      <c r="L68" s="11">
        <f>IF($A68&lt;'Input Data'!$D$16,0,LOOKUP($A68-'Input Data'!$D$16,$A$5:$A$505,$K$5:$K$505))</f>
        <v>0</v>
      </c>
      <c r="M68" s="7">
        <f>MIN('Input Data'!$E$12*LOOKUP($A68,'Input Data'!$B$58:$B$62,'Input Data'!$F$58:$F$62)/3600*$C$1,IF($A68&lt;'Input Data'!$E$17,infinity,'Input Data'!$E$11*'Input Data'!$E$13+LOOKUP($A68-'Input Data'!$E$17+$C$1,$A$5:$A$505,$O$5:$O$505))-N68)</f>
        <v>22.222222222222221</v>
      </c>
      <c r="N68" s="11">
        <f t="shared" si="33"/>
        <v>781.00000000000068</v>
      </c>
      <c r="O68" s="11">
        <f t="shared" si="34"/>
        <v>676.86666666666702</v>
      </c>
      <c r="P68" s="9">
        <f>MIN('Input Data'!$E$12*LOOKUP($A68,'Input Data'!$B$58:$B$62,'Input Data'!$F$58:$F$62)/3600*$C$1,IF($A68&lt;'Input Data'!$E$16,0,LOOKUP($A68-'Input Data'!$E$16+$C$1,$A$5:$A$505,N$5:N$505)-O68))</f>
        <v>17.355555555555611</v>
      </c>
      <c r="Q68" s="10">
        <f>LOOKUP($A68,'Input Data'!$C$33:$C$37,'Input Data'!$F$33:$F$37)</f>
        <v>0.02</v>
      </c>
      <c r="R68" s="34">
        <f t="shared" si="35"/>
        <v>1</v>
      </c>
      <c r="S68" s="8">
        <f t="shared" si="36"/>
        <v>0.3471111111111122</v>
      </c>
      <c r="T68" s="11">
        <f t="shared" si="37"/>
        <v>17.0084444444445</v>
      </c>
      <c r="U68" s="7">
        <f>MIN('Input Data'!$F$12*LOOKUP($A68,'Input Data'!$B$58:$B$62,'Input Data'!$G$58:$G$62)/3600*$C$1,IF($A68&lt;'Input Data'!$F$17,infinity,'Input Data'!$F$11*'Input Data'!$F$13+LOOKUP($A68-'Input Data'!$F$17+$C$1,$A$5:$A$505,$W$5:$W$505)-V68))</f>
        <v>5.5555555555555554</v>
      </c>
      <c r="V68" s="11">
        <f t="shared" si="38"/>
        <v>13.537333333333336</v>
      </c>
      <c r="W68" s="11">
        <f>IF($A68&lt;'Input Data'!$F$16,0,LOOKUP($A68-'Input Data'!$F$16,$A$5:$A$505,$V$5:$V$505))</f>
        <v>12.148888888888891</v>
      </c>
      <c r="X68" s="7">
        <f>MIN('Input Data'!$G$12*LOOKUP($A68,'Input Data'!$B$58:$B$62,'Input Data'!$H$58:$H$62)/3600*$C$1,IF($A68&lt;'Input Data'!$G$17,infinity,'Input Data'!$G$11*'Input Data'!$G$13+LOOKUP($A68-'Input Data'!$G$17+$C$1,$A$5:$A$505,$Z$5:$Z$505)-Y68))</f>
        <v>22.222222222222221</v>
      </c>
      <c r="Y68" s="11">
        <f t="shared" si="39"/>
        <v>663.32933333333369</v>
      </c>
      <c r="Z68" s="11">
        <f t="shared" si="40"/>
        <v>495</v>
      </c>
      <c r="AA68" s="9">
        <f>MIN('Input Data'!$G$12*LOOKUP($A68,'Input Data'!$B$58:$B$62,'Input Data'!$H$58:$H$62)/3600*$C$1,IF($A68&lt;'Input Data'!$G$16,0,LOOKUP($A68-'Input Data'!$G$16+$C$1,$A$5:$A$505,Y$5:Y$505)-Z68))</f>
        <v>22.222222222222221</v>
      </c>
      <c r="AB68" s="10">
        <f>LOOKUP($A68,'Input Data'!$C$33:$C$37,'Input Data'!$G$33:$G$37)</f>
        <v>0</v>
      </c>
      <c r="AC68" s="11">
        <f t="shared" si="41"/>
        <v>0.67500000000000004</v>
      </c>
      <c r="AD68" s="11">
        <f t="shared" si="42"/>
        <v>0</v>
      </c>
      <c r="AE68" s="12">
        <f t="shared" si="43"/>
        <v>15</v>
      </c>
      <c r="AF68" s="7">
        <f>MIN('Input Data'!$H$12*LOOKUP($A68,'Input Data'!$B$58:$B$62,'Input Data'!$I$58:$I$62)/3600*$C$1,IF($A68&lt;'Input Data'!$H$17,infinity,'Input Data'!$H$11*'Input Data'!$H$13+LOOKUP($A68-'Input Data'!$H$17+$C$1,$A$5:$A$505,AH$5:AH$505)-AG68))</f>
        <v>5.5555555555555554</v>
      </c>
      <c r="AG68" s="11">
        <f t="shared" si="44"/>
        <v>0</v>
      </c>
      <c r="AH68" s="11">
        <f>IF($A68&lt;'Input Data'!$H$16,0,LOOKUP($A68-'Input Data'!$H$16,$A$5:$A$505,AG$5:AG$505))</f>
        <v>0</v>
      </c>
      <c r="AI68" s="7">
        <f>MIN('Input Data'!$I$12*LOOKUP($A68,'Input Data'!$B$58:$B$62,'Input Data'!$J$58:$J$62)/3600*$C$1,IF($A68&lt;'Input Data'!$I$17,infinity,'Input Data'!$I$11*'Input Data'!$I$13+LOOKUP($A68-'Input Data'!$I$17+$C$1,$A$5:$A$505,AK$5:AK$505))-AJ68)</f>
        <v>15</v>
      </c>
      <c r="AJ68" s="11">
        <f t="shared" si="45"/>
        <v>495</v>
      </c>
      <c r="AK68" s="34">
        <f>IF($A68&lt;'Input Data'!$I$16,0,LOOKUP($A68-'Input Data'!$I$16,$A$5:$A$505,AJ$5:AJ$505))</f>
        <v>405</v>
      </c>
      <c r="AL68" s="17">
        <f>MIN('Input Data'!$I$12*LOOKUP($A68,'Input Data'!$B$58:$B$62,'Input Data'!$J$58:$J$62)/3600*$C$1,IF($A68&lt;'Input Data'!$I$16,0,LOOKUP($A68-'Input Data'!$I$16+$C$1,$A$5:$A$505,AJ$5:AJ$505)-AK68))</f>
        <v>15</v>
      </c>
    </row>
    <row r="69" spans="1:38" x14ac:dyDescent="0.3">
      <c r="A69" s="9">
        <f t="shared" si="27"/>
        <v>640</v>
      </c>
      <c r="B69" s="10">
        <f>MIN('Input Data'!$C$12*LOOKUP($A69,'Input Data'!$B$58:$B$62,'Input Data'!$D$58:$D$62)/3600*$C$1,IF($A69&lt;'Input Data'!$C$17,infinity,'Input Data'!$C$11*'Input Data'!$C$13+LOOKUP($A69-'Input Data'!$C$17+$C$1,$A$5:$A$505,$D$5:$D$505))-C69)</f>
        <v>22.222222222222221</v>
      </c>
      <c r="C69" s="11">
        <f>C68+LOOKUP($A68,'Input Data'!$D$23:$D$27,'Input Data'!$F$23:$F$27)*$C$1/3600</f>
        <v>1110.7555555555573</v>
      </c>
      <c r="D69" s="11">
        <f t="shared" si="28"/>
        <v>798.35555555555629</v>
      </c>
      <c r="E69" s="9">
        <f>MIN('Input Data'!$C$12*LOOKUP($A69,'Input Data'!$B$58:$B$62,'Input Data'!$D$58:$D$62)/3600*$C$1,IF($A69&lt;'Input Data'!$C$16,0,LOOKUP($A69-'Input Data'!$C$16+$C$1,$A$5:$A$505,C$5:C$505)-D69))</f>
        <v>17.355555555555611</v>
      </c>
      <c r="F69" s="10">
        <f>LOOKUP($A69,'Input Data'!$C$33:$C$37,'Input Data'!$E$33:$E$37)</f>
        <v>0</v>
      </c>
      <c r="G69" s="11">
        <f t="shared" si="29"/>
        <v>1</v>
      </c>
      <c r="H69" s="11">
        <f t="shared" si="47"/>
        <v>0</v>
      </c>
      <c r="I69" s="12">
        <f t="shared" si="31"/>
        <v>17.355555555555611</v>
      </c>
      <c r="J69" s="7">
        <f>MIN('Input Data'!$D$12*LOOKUP($A69,'Input Data'!$B$58:$B$62,'Input Data'!$E$58:$E$62)/3600*$C$1,IF($A69&lt;'Input Data'!$D$17,infinity,'Input Data'!$D$11*'Input Data'!$D$13+LOOKUP($A69-'Input Data'!$D$17+$C$1,$A$5:$A$505,$L$5:$L$505)-K69))</f>
        <v>5.5555555555555554</v>
      </c>
      <c r="K69" s="11">
        <f t="shared" si="32"/>
        <v>0</v>
      </c>
      <c r="L69" s="11">
        <f>IF($A69&lt;'Input Data'!$D$16,0,LOOKUP($A69-'Input Data'!$D$16,$A$5:$A$505,$K$5:$K$505))</f>
        <v>0</v>
      </c>
      <c r="M69" s="7">
        <f>MIN('Input Data'!$E$12*LOOKUP($A69,'Input Data'!$B$58:$B$62,'Input Data'!$F$58:$F$62)/3600*$C$1,IF($A69&lt;'Input Data'!$E$17,infinity,'Input Data'!$E$11*'Input Data'!$E$13+LOOKUP($A69-'Input Data'!$E$17+$C$1,$A$5:$A$505,$O$5:$O$505))-N69)</f>
        <v>22.222222222222221</v>
      </c>
      <c r="N69" s="11">
        <f t="shared" si="33"/>
        <v>798.35555555555629</v>
      </c>
      <c r="O69" s="11">
        <f t="shared" si="34"/>
        <v>694.22222222222263</v>
      </c>
      <c r="P69" s="9">
        <f>MIN('Input Data'!$E$12*LOOKUP($A69,'Input Data'!$B$58:$B$62,'Input Data'!$F$58:$F$62)/3600*$C$1,IF($A69&lt;'Input Data'!$E$16,0,LOOKUP($A69-'Input Data'!$E$16+$C$1,$A$5:$A$505,N$5:N$505)-O69))</f>
        <v>17.355555555555611</v>
      </c>
      <c r="Q69" s="10">
        <f>LOOKUP($A69,'Input Data'!$C$33:$C$37,'Input Data'!$F$33:$F$37)</f>
        <v>0.02</v>
      </c>
      <c r="R69" s="34">
        <f t="shared" si="35"/>
        <v>1</v>
      </c>
      <c r="S69" s="8">
        <f t="shared" si="36"/>
        <v>0.3471111111111122</v>
      </c>
      <c r="T69" s="11">
        <f t="shared" si="37"/>
        <v>17.0084444444445</v>
      </c>
      <c r="U69" s="7">
        <f>MIN('Input Data'!$F$12*LOOKUP($A69,'Input Data'!$B$58:$B$62,'Input Data'!$G$58:$G$62)/3600*$C$1,IF($A69&lt;'Input Data'!$F$17,infinity,'Input Data'!$F$11*'Input Data'!$F$13+LOOKUP($A69-'Input Data'!$F$17+$C$1,$A$5:$A$505,$W$5:$W$505)-V69))</f>
        <v>5.5555555555555554</v>
      </c>
      <c r="V69" s="11">
        <f t="shared" si="38"/>
        <v>13.884444444444448</v>
      </c>
      <c r="W69" s="11">
        <f>IF($A69&lt;'Input Data'!$F$16,0,LOOKUP($A69-'Input Data'!$F$16,$A$5:$A$505,$V$5:$V$505))</f>
        <v>12.496000000000002</v>
      </c>
      <c r="X69" s="7">
        <f>MIN('Input Data'!$G$12*LOOKUP($A69,'Input Data'!$B$58:$B$62,'Input Data'!$H$58:$H$62)/3600*$C$1,IF($A69&lt;'Input Data'!$G$17,infinity,'Input Data'!$G$11*'Input Data'!$G$13+LOOKUP($A69-'Input Data'!$G$17+$C$1,$A$5:$A$505,$Z$5:$Z$505)-Y69))</f>
        <v>22.222222222222221</v>
      </c>
      <c r="Y69" s="11">
        <f t="shared" si="39"/>
        <v>680.33777777777823</v>
      </c>
      <c r="Z69" s="11">
        <f t="shared" si="40"/>
        <v>510</v>
      </c>
      <c r="AA69" s="9">
        <f>MIN('Input Data'!$G$12*LOOKUP($A69,'Input Data'!$B$58:$B$62,'Input Data'!$H$58:$H$62)/3600*$C$1,IF($A69&lt;'Input Data'!$G$16,0,LOOKUP($A69-'Input Data'!$G$16+$C$1,$A$5:$A$505,Y$5:Y$505)-Z69))</f>
        <v>22.222222222222221</v>
      </c>
      <c r="AB69" s="10">
        <f>LOOKUP($A69,'Input Data'!$C$33:$C$37,'Input Data'!$G$33:$G$37)</f>
        <v>0</v>
      </c>
      <c r="AC69" s="11">
        <f t="shared" si="41"/>
        <v>0.67500000000000004</v>
      </c>
      <c r="AD69" s="11">
        <f t="shared" si="42"/>
        <v>0</v>
      </c>
      <c r="AE69" s="12">
        <f t="shared" si="43"/>
        <v>15</v>
      </c>
      <c r="AF69" s="7">
        <f>MIN('Input Data'!$H$12*LOOKUP($A69,'Input Data'!$B$58:$B$62,'Input Data'!$I$58:$I$62)/3600*$C$1,IF($A69&lt;'Input Data'!$H$17,infinity,'Input Data'!$H$11*'Input Data'!$H$13+LOOKUP($A69-'Input Data'!$H$17+$C$1,$A$5:$A$505,AH$5:AH$505)-AG69))</f>
        <v>5.5555555555555554</v>
      </c>
      <c r="AG69" s="11">
        <f t="shared" si="44"/>
        <v>0</v>
      </c>
      <c r="AH69" s="11">
        <f>IF($A69&lt;'Input Data'!$H$16,0,LOOKUP($A69-'Input Data'!$H$16,$A$5:$A$505,AG$5:AG$505))</f>
        <v>0</v>
      </c>
      <c r="AI69" s="7">
        <f>MIN('Input Data'!$I$12*LOOKUP($A69,'Input Data'!$B$58:$B$62,'Input Data'!$J$58:$J$62)/3600*$C$1,IF($A69&lt;'Input Data'!$I$17,infinity,'Input Data'!$I$11*'Input Data'!$I$13+LOOKUP($A69-'Input Data'!$I$17+$C$1,$A$5:$A$505,AK$5:AK$505))-AJ69)</f>
        <v>15</v>
      </c>
      <c r="AJ69" s="11">
        <f t="shared" si="45"/>
        <v>510</v>
      </c>
      <c r="AK69" s="34">
        <f>IF($A69&lt;'Input Data'!$I$16,0,LOOKUP($A69-'Input Data'!$I$16,$A$5:$A$505,AJ$5:AJ$505))</f>
        <v>420</v>
      </c>
      <c r="AL69" s="17">
        <f>MIN('Input Data'!$I$12*LOOKUP($A69,'Input Data'!$B$58:$B$62,'Input Data'!$J$58:$J$62)/3600*$C$1,IF($A69&lt;'Input Data'!$I$16,0,LOOKUP($A69-'Input Data'!$I$16+$C$1,$A$5:$A$505,AJ$5:AJ$505)-AK69))</f>
        <v>15</v>
      </c>
    </row>
    <row r="70" spans="1:38" x14ac:dyDescent="0.3">
      <c r="A70" s="9">
        <f t="shared" si="27"/>
        <v>650</v>
      </c>
      <c r="B70" s="10">
        <f>MIN('Input Data'!$C$12*LOOKUP($A70,'Input Data'!$B$58:$B$62,'Input Data'!$D$58:$D$62)/3600*$C$1,IF($A70&lt;'Input Data'!$C$17,infinity,'Input Data'!$C$11*'Input Data'!$C$13+LOOKUP($A70-'Input Data'!$C$17+$C$1,$A$5:$A$505,$D$5:$D$505))-C70)</f>
        <v>22.222222222222221</v>
      </c>
      <c r="C70" s="11">
        <f>C69+LOOKUP($A69,'Input Data'!$D$23:$D$27,'Input Data'!$F$23:$F$27)*$C$1/3600</f>
        <v>1128.1111111111129</v>
      </c>
      <c r="D70" s="11">
        <f t="shared" si="28"/>
        <v>815.7111111111119</v>
      </c>
      <c r="E70" s="9">
        <f>MIN('Input Data'!$C$12*LOOKUP($A70,'Input Data'!$B$58:$B$62,'Input Data'!$D$58:$D$62)/3600*$C$1,IF($A70&lt;'Input Data'!$C$16,0,LOOKUP($A70-'Input Data'!$C$16+$C$1,$A$5:$A$505,C$5:C$505)-D70))</f>
        <v>17.355555555555611</v>
      </c>
      <c r="F70" s="10">
        <f>LOOKUP($A70,'Input Data'!$C$33:$C$37,'Input Data'!$E$33:$E$37)</f>
        <v>0</v>
      </c>
      <c r="G70" s="11">
        <f t="shared" si="29"/>
        <v>1</v>
      </c>
      <c r="H70" s="11">
        <f t="shared" si="47"/>
        <v>0</v>
      </c>
      <c r="I70" s="12">
        <f t="shared" si="31"/>
        <v>17.355555555555611</v>
      </c>
      <c r="J70" s="7">
        <f>MIN('Input Data'!$D$12*LOOKUP($A70,'Input Data'!$B$58:$B$62,'Input Data'!$E$58:$E$62)/3600*$C$1,IF($A70&lt;'Input Data'!$D$17,infinity,'Input Data'!$D$11*'Input Data'!$D$13+LOOKUP($A70-'Input Data'!$D$17+$C$1,$A$5:$A$505,$L$5:$L$505)-K70))</f>
        <v>5.5555555555555554</v>
      </c>
      <c r="K70" s="11">
        <f t="shared" si="32"/>
        <v>0</v>
      </c>
      <c r="L70" s="11">
        <f>IF($A70&lt;'Input Data'!$D$16,0,LOOKUP($A70-'Input Data'!$D$16,$A$5:$A$505,$K$5:$K$505))</f>
        <v>0</v>
      </c>
      <c r="M70" s="7">
        <f>MIN('Input Data'!$E$12*LOOKUP($A70,'Input Data'!$B$58:$B$62,'Input Data'!$F$58:$F$62)/3600*$C$1,IF($A70&lt;'Input Data'!$E$17,infinity,'Input Data'!$E$11*'Input Data'!$E$13+LOOKUP($A70-'Input Data'!$E$17+$C$1,$A$5:$A$505,$O$5:$O$505))-N70)</f>
        <v>22.222222222222221</v>
      </c>
      <c r="N70" s="11">
        <f t="shared" si="33"/>
        <v>815.7111111111119</v>
      </c>
      <c r="O70" s="11">
        <f t="shared" si="34"/>
        <v>711.57777777777824</v>
      </c>
      <c r="P70" s="9">
        <f>MIN('Input Data'!$E$12*LOOKUP($A70,'Input Data'!$B$58:$B$62,'Input Data'!$F$58:$F$62)/3600*$C$1,IF($A70&lt;'Input Data'!$E$16,0,LOOKUP($A70-'Input Data'!$E$16+$C$1,$A$5:$A$505,N$5:N$505)-O70))</f>
        <v>17.355555555555611</v>
      </c>
      <c r="Q70" s="10">
        <f>LOOKUP($A70,'Input Data'!$C$33:$C$37,'Input Data'!$F$33:$F$37)</f>
        <v>0.02</v>
      </c>
      <c r="R70" s="34">
        <f t="shared" si="35"/>
        <v>1</v>
      </c>
      <c r="S70" s="8">
        <f t="shared" si="36"/>
        <v>0.3471111111111122</v>
      </c>
      <c r="T70" s="11">
        <f t="shared" si="37"/>
        <v>17.0084444444445</v>
      </c>
      <c r="U70" s="7">
        <f>MIN('Input Data'!$F$12*LOOKUP($A70,'Input Data'!$B$58:$B$62,'Input Data'!$G$58:$G$62)/3600*$C$1,IF($A70&lt;'Input Data'!$F$17,infinity,'Input Data'!$F$11*'Input Data'!$F$13+LOOKUP($A70-'Input Data'!$F$17+$C$1,$A$5:$A$505,$W$5:$W$505)-V70))</f>
        <v>5.5555555555555554</v>
      </c>
      <c r="V70" s="11">
        <f t="shared" si="38"/>
        <v>14.231555555555559</v>
      </c>
      <c r="W70" s="11">
        <f>IF($A70&lt;'Input Data'!$F$16,0,LOOKUP($A70-'Input Data'!$F$16,$A$5:$A$505,$V$5:$V$505))</f>
        <v>12.843111111111114</v>
      </c>
      <c r="X70" s="7">
        <f>MIN('Input Data'!$G$12*LOOKUP($A70,'Input Data'!$B$58:$B$62,'Input Data'!$H$58:$H$62)/3600*$C$1,IF($A70&lt;'Input Data'!$G$17,infinity,'Input Data'!$G$11*'Input Data'!$G$13+LOOKUP($A70-'Input Data'!$G$17+$C$1,$A$5:$A$505,$Z$5:$Z$505)-Y70))</f>
        <v>22.222222222222221</v>
      </c>
      <c r="Y70" s="11">
        <f t="shared" si="39"/>
        <v>697.34622222222276</v>
      </c>
      <c r="Z70" s="11">
        <f t="shared" si="40"/>
        <v>525</v>
      </c>
      <c r="AA70" s="9">
        <f>MIN('Input Data'!$G$12*LOOKUP($A70,'Input Data'!$B$58:$B$62,'Input Data'!$H$58:$H$62)/3600*$C$1,IF($A70&lt;'Input Data'!$G$16,0,LOOKUP($A70-'Input Data'!$G$16+$C$1,$A$5:$A$505,Y$5:Y$505)-Z70))</f>
        <v>22.222222222222221</v>
      </c>
      <c r="AB70" s="10">
        <f>LOOKUP($A70,'Input Data'!$C$33:$C$37,'Input Data'!$G$33:$G$37)</f>
        <v>0</v>
      </c>
      <c r="AC70" s="11">
        <f t="shared" si="41"/>
        <v>0.67500000000000004</v>
      </c>
      <c r="AD70" s="11">
        <f t="shared" si="42"/>
        <v>0</v>
      </c>
      <c r="AE70" s="12">
        <f t="shared" si="43"/>
        <v>15</v>
      </c>
      <c r="AF70" s="7">
        <f>MIN('Input Data'!$H$12*LOOKUP($A70,'Input Data'!$B$58:$B$62,'Input Data'!$I$58:$I$62)/3600*$C$1,IF($A70&lt;'Input Data'!$H$17,infinity,'Input Data'!$H$11*'Input Data'!$H$13+LOOKUP($A70-'Input Data'!$H$17+$C$1,$A$5:$A$505,AH$5:AH$505)-AG70))</f>
        <v>5.5555555555555554</v>
      </c>
      <c r="AG70" s="11">
        <f t="shared" si="44"/>
        <v>0</v>
      </c>
      <c r="AH70" s="11">
        <f>IF($A70&lt;'Input Data'!$H$16,0,LOOKUP($A70-'Input Data'!$H$16,$A$5:$A$505,AG$5:AG$505))</f>
        <v>0</v>
      </c>
      <c r="AI70" s="7">
        <f>MIN('Input Data'!$I$12*LOOKUP($A70,'Input Data'!$B$58:$B$62,'Input Data'!$J$58:$J$62)/3600*$C$1,IF($A70&lt;'Input Data'!$I$17,infinity,'Input Data'!$I$11*'Input Data'!$I$13+LOOKUP($A70-'Input Data'!$I$17+$C$1,$A$5:$A$505,AK$5:AK$505))-AJ70)</f>
        <v>15</v>
      </c>
      <c r="AJ70" s="11">
        <f t="shared" si="45"/>
        <v>525</v>
      </c>
      <c r="AK70" s="34">
        <f>IF($A70&lt;'Input Data'!$I$16,0,LOOKUP($A70-'Input Data'!$I$16,$A$5:$A$505,AJ$5:AJ$505))</f>
        <v>435</v>
      </c>
      <c r="AL70" s="17">
        <f>MIN('Input Data'!$I$12*LOOKUP($A70,'Input Data'!$B$58:$B$62,'Input Data'!$J$58:$J$62)/3600*$C$1,IF($A70&lt;'Input Data'!$I$16,0,LOOKUP($A70-'Input Data'!$I$16+$C$1,$A$5:$A$505,AJ$5:AJ$505)-AK70))</f>
        <v>15</v>
      </c>
    </row>
    <row r="71" spans="1:38" x14ac:dyDescent="0.3">
      <c r="A71" s="9">
        <f t="shared" si="27"/>
        <v>660</v>
      </c>
      <c r="B71" s="10">
        <f>MIN('Input Data'!$C$12*LOOKUP($A71,'Input Data'!$B$58:$B$62,'Input Data'!$D$58:$D$62)/3600*$C$1,IF($A71&lt;'Input Data'!$C$17,infinity,'Input Data'!$C$11*'Input Data'!$C$13+LOOKUP($A71-'Input Data'!$C$17+$C$1,$A$5:$A$505,$D$5:$D$505))-C71)</f>
        <v>22.222222222222221</v>
      </c>
      <c r="C71" s="11">
        <f>C70+LOOKUP($A70,'Input Data'!$D$23:$D$27,'Input Data'!$F$23:$F$27)*$C$1/3600</f>
        <v>1145.4666666666685</v>
      </c>
      <c r="D71" s="11">
        <f t="shared" si="28"/>
        <v>833.06666666666752</v>
      </c>
      <c r="E71" s="9">
        <f>MIN('Input Data'!$C$12*LOOKUP($A71,'Input Data'!$B$58:$B$62,'Input Data'!$D$58:$D$62)/3600*$C$1,IF($A71&lt;'Input Data'!$C$16,0,LOOKUP($A71-'Input Data'!$C$16+$C$1,$A$5:$A$505,C$5:C$505)-D71))</f>
        <v>17.355555555555611</v>
      </c>
      <c r="F71" s="10">
        <f>LOOKUP($A71,'Input Data'!$C$33:$C$37,'Input Data'!$E$33:$E$37)</f>
        <v>0</v>
      </c>
      <c r="G71" s="11">
        <f t="shared" si="29"/>
        <v>1</v>
      </c>
      <c r="H71" s="11">
        <f t="shared" si="47"/>
        <v>0</v>
      </c>
      <c r="I71" s="12">
        <f t="shared" si="31"/>
        <v>17.355555555555611</v>
      </c>
      <c r="J71" s="7">
        <f>MIN('Input Data'!$D$12*LOOKUP($A71,'Input Data'!$B$58:$B$62,'Input Data'!$E$58:$E$62)/3600*$C$1,IF($A71&lt;'Input Data'!$D$17,infinity,'Input Data'!$D$11*'Input Data'!$D$13+LOOKUP($A71-'Input Data'!$D$17+$C$1,$A$5:$A$505,$L$5:$L$505)-K71))</f>
        <v>5.5555555555555554</v>
      </c>
      <c r="K71" s="11">
        <f t="shared" si="32"/>
        <v>0</v>
      </c>
      <c r="L71" s="11">
        <f>IF($A71&lt;'Input Data'!$D$16,0,LOOKUP($A71-'Input Data'!$D$16,$A$5:$A$505,$K$5:$K$505))</f>
        <v>0</v>
      </c>
      <c r="M71" s="7">
        <f>MIN('Input Data'!$E$12*LOOKUP($A71,'Input Data'!$B$58:$B$62,'Input Data'!$F$58:$F$62)/3600*$C$1,IF($A71&lt;'Input Data'!$E$17,infinity,'Input Data'!$E$11*'Input Data'!$E$13+LOOKUP($A71-'Input Data'!$E$17+$C$1,$A$5:$A$505,$O$5:$O$505))-N71)</f>
        <v>22.222222222222221</v>
      </c>
      <c r="N71" s="11">
        <f t="shared" si="33"/>
        <v>833.06666666666752</v>
      </c>
      <c r="O71" s="11">
        <f t="shared" si="34"/>
        <v>728.93333333333385</v>
      </c>
      <c r="P71" s="9">
        <f>MIN('Input Data'!$E$12*LOOKUP($A71,'Input Data'!$B$58:$B$62,'Input Data'!$F$58:$F$62)/3600*$C$1,IF($A71&lt;'Input Data'!$E$16,0,LOOKUP($A71-'Input Data'!$E$16+$C$1,$A$5:$A$505,N$5:N$505)-O71))</f>
        <v>17.355555555555611</v>
      </c>
      <c r="Q71" s="10">
        <f>LOOKUP($A71,'Input Data'!$C$33:$C$37,'Input Data'!$F$33:$F$37)</f>
        <v>0.02</v>
      </c>
      <c r="R71" s="34">
        <f t="shared" si="35"/>
        <v>1</v>
      </c>
      <c r="S71" s="8">
        <f t="shared" si="36"/>
        <v>0.3471111111111122</v>
      </c>
      <c r="T71" s="11">
        <f t="shared" si="37"/>
        <v>17.0084444444445</v>
      </c>
      <c r="U71" s="7">
        <f>MIN('Input Data'!$F$12*LOOKUP($A71,'Input Data'!$B$58:$B$62,'Input Data'!$G$58:$G$62)/3600*$C$1,IF($A71&lt;'Input Data'!$F$17,infinity,'Input Data'!$F$11*'Input Data'!$F$13+LOOKUP($A71-'Input Data'!$F$17+$C$1,$A$5:$A$505,$W$5:$W$505)-V71))</f>
        <v>5.5555555555555554</v>
      </c>
      <c r="V71" s="11">
        <f t="shared" si="38"/>
        <v>14.57866666666667</v>
      </c>
      <c r="W71" s="11">
        <f>IF($A71&lt;'Input Data'!$F$16,0,LOOKUP($A71-'Input Data'!$F$16,$A$5:$A$505,$V$5:$V$505))</f>
        <v>13.190222222222225</v>
      </c>
      <c r="X71" s="7">
        <f>MIN('Input Data'!$G$12*LOOKUP($A71,'Input Data'!$B$58:$B$62,'Input Data'!$H$58:$H$62)/3600*$C$1,IF($A71&lt;'Input Data'!$G$17,infinity,'Input Data'!$G$11*'Input Data'!$G$13+LOOKUP($A71-'Input Data'!$G$17+$C$1,$A$5:$A$505,$Z$5:$Z$505)-Y71))</f>
        <v>22.222222222222221</v>
      </c>
      <c r="Y71" s="11">
        <f t="shared" si="39"/>
        <v>714.3546666666673</v>
      </c>
      <c r="Z71" s="11">
        <f t="shared" si="40"/>
        <v>540</v>
      </c>
      <c r="AA71" s="9">
        <f>MIN('Input Data'!$G$12*LOOKUP($A71,'Input Data'!$B$58:$B$62,'Input Data'!$H$58:$H$62)/3600*$C$1,IF($A71&lt;'Input Data'!$G$16,0,LOOKUP($A71-'Input Data'!$G$16+$C$1,$A$5:$A$505,Y$5:Y$505)-Z71))</f>
        <v>22.222222222222221</v>
      </c>
      <c r="AB71" s="10">
        <f>LOOKUP($A71,'Input Data'!$C$33:$C$37,'Input Data'!$G$33:$G$37)</f>
        <v>0</v>
      </c>
      <c r="AC71" s="11">
        <f t="shared" si="41"/>
        <v>0.67500000000000004</v>
      </c>
      <c r="AD71" s="11">
        <f t="shared" si="42"/>
        <v>0</v>
      </c>
      <c r="AE71" s="12">
        <f t="shared" si="43"/>
        <v>15</v>
      </c>
      <c r="AF71" s="7">
        <f>MIN('Input Data'!$H$12*LOOKUP($A71,'Input Data'!$B$58:$B$62,'Input Data'!$I$58:$I$62)/3600*$C$1,IF($A71&lt;'Input Data'!$H$17,infinity,'Input Data'!$H$11*'Input Data'!$H$13+LOOKUP($A71-'Input Data'!$H$17+$C$1,$A$5:$A$505,AH$5:AH$505)-AG71))</f>
        <v>5.5555555555555554</v>
      </c>
      <c r="AG71" s="11">
        <f t="shared" si="44"/>
        <v>0</v>
      </c>
      <c r="AH71" s="11">
        <f>IF($A71&lt;'Input Data'!$H$16,0,LOOKUP($A71-'Input Data'!$H$16,$A$5:$A$505,AG$5:AG$505))</f>
        <v>0</v>
      </c>
      <c r="AI71" s="7">
        <f>MIN('Input Data'!$I$12*LOOKUP($A71,'Input Data'!$B$58:$B$62,'Input Data'!$J$58:$J$62)/3600*$C$1,IF($A71&lt;'Input Data'!$I$17,infinity,'Input Data'!$I$11*'Input Data'!$I$13+LOOKUP($A71-'Input Data'!$I$17+$C$1,$A$5:$A$505,AK$5:AK$505))-AJ71)</f>
        <v>15</v>
      </c>
      <c r="AJ71" s="11">
        <f t="shared" si="45"/>
        <v>540</v>
      </c>
      <c r="AK71" s="34">
        <f>IF($A71&lt;'Input Data'!$I$16,0,LOOKUP($A71-'Input Data'!$I$16,$A$5:$A$505,AJ$5:AJ$505))</f>
        <v>450</v>
      </c>
      <c r="AL71" s="17">
        <f>MIN('Input Data'!$I$12*LOOKUP($A71,'Input Data'!$B$58:$B$62,'Input Data'!$J$58:$J$62)/3600*$C$1,IF($A71&lt;'Input Data'!$I$16,0,LOOKUP($A71-'Input Data'!$I$16+$C$1,$A$5:$A$505,AJ$5:AJ$505)-AK71))</f>
        <v>15</v>
      </c>
    </row>
    <row r="72" spans="1:38" x14ac:dyDescent="0.3">
      <c r="A72" s="9">
        <f t="shared" si="27"/>
        <v>670</v>
      </c>
      <c r="B72" s="10">
        <f>MIN('Input Data'!$C$12*LOOKUP($A72,'Input Data'!$B$58:$B$62,'Input Data'!$D$58:$D$62)/3600*$C$1,IF($A72&lt;'Input Data'!$C$17,infinity,'Input Data'!$C$11*'Input Data'!$C$13+LOOKUP($A72-'Input Data'!$C$17+$C$1,$A$5:$A$505,$D$5:$D$505))-C72)</f>
        <v>22.222222222222221</v>
      </c>
      <c r="C72" s="11">
        <f>C71+LOOKUP($A71,'Input Data'!$D$23:$D$27,'Input Data'!$F$23:$F$27)*$C$1/3600</f>
        <v>1162.8222222222241</v>
      </c>
      <c r="D72" s="11">
        <f t="shared" si="28"/>
        <v>850.42222222222313</v>
      </c>
      <c r="E72" s="9">
        <f>MIN('Input Data'!$C$12*LOOKUP($A72,'Input Data'!$B$58:$B$62,'Input Data'!$D$58:$D$62)/3600*$C$1,IF($A72&lt;'Input Data'!$C$16,0,LOOKUP($A72-'Input Data'!$C$16+$C$1,$A$5:$A$505,C$5:C$505)-D72))</f>
        <v>17.355555555555611</v>
      </c>
      <c r="F72" s="10">
        <f>LOOKUP($A72,'Input Data'!$C$33:$C$37,'Input Data'!$E$33:$E$37)</f>
        <v>0</v>
      </c>
      <c r="G72" s="11">
        <f t="shared" si="29"/>
        <v>1</v>
      </c>
      <c r="H72" s="11">
        <f t="shared" si="47"/>
        <v>0</v>
      </c>
      <c r="I72" s="12">
        <f t="shared" si="31"/>
        <v>17.355555555555611</v>
      </c>
      <c r="J72" s="7">
        <f>MIN('Input Data'!$D$12*LOOKUP($A72,'Input Data'!$B$58:$B$62,'Input Data'!$E$58:$E$62)/3600*$C$1,IF($A72&lt;'Input Data'!$D$17,infinity,'Input Data'!$D$11*'Input Data'!$D$13+LOOKUP($A72-'Input Data'!$D$17+$C$1,$A$5:$A$505,$L$5:$L$505)-K72))</f>
        <v>5.5555555555555554</v>
      </c>
      <c r="K72" s="11">
        <f t="shared" si="32"/>
        <v>0</v>
      </c>
      <c r="L72" s="11">
        <f>IF($A72&lt;'Input Data'!$D$16,0,LOOKUP($A72-'Input Data'!$D$16,$A$5:$A$505,$K$5:$K$505))</f>
        <v>0</v>
      </c>
      <c r="M72" s="7">
        <f>MIN('Input Data'!$E$12*LOOKUP($A72,'Input Data'!$B$58:$B$62,'Input Data'!$F$58:$F$62)/3600*$C$1,IF($A72&lt;'Input Data'!$E$17,infinity,'Input Data'!$E$11*'Input Data'!$E$13+LOOKUP($A72-'Input Data'!$E$17+$C$1,$A$5:$A$505,$O$5:$O$505))-N72)</f>
        <v>22.222222222222221</v>
      </c>
      <c r="N72" s="11">
        <f t="shared" si="33"/>
        <v>850.42222222222313</v>
      </c>
      <c r="O72" s="11">
        <f t="shared" si="34"/>
        <v>746.28888888888946</v>
      </c>
      <c r="P72" s="9">
        <f>MIN('Input Data'!$E$12*LOOKUP($A72,'Input Data'!$B$58:$B$62,'Input Data'!$F$58:$F$62)/3600*$C$1,IF($A72&lt;'Input Data'!$E$16,0,LOOKUP($A72-'Input Data'!$E$16+$C$1,$A$5:$A$505,N$5:N$505)-O72))</f>
        <v>17.355555555555611</v>
      </c>
      <c r="Q72" s="10">
        <f>LOOKUP($A72,'Input Data'!$C$33:$C$37,'Input Data'!$F$33:$F$37)</f>
        <v>0.02</v>
      </c>
      <c r="R72" s="34">
        <f t="shared" si="35"/>
        <v>1</v>
      </c>
      <c r="S72" s="8">
        <f t="shared" si="36"/>
        <v>0.3471111111111122</v>
      </c>
      <c r="T72" s="11">
        <f t="shared" si="37"/>
        <v>17.0084444444445</v>
      </c>
      <c r="U72" s="7">
        <f>MIN('Input Data'!$F$12*LOOKUP($A72,'Input Data'!$B$58:$B$62,'Input Data'!$G$58:$G$62)/3600*$C$1,IF($A72&lt;'Input Data'!$F$17,infinity,'Input Data'!$F$11*'Input Data'!$F$13+LOOKUP($A72-'Input Data'!$F$17+$C$1,$A$5:$A$505,$W$5:$W$505)-V72))</f>
        <v>5.5555555555555554</v>
      </c>
      <c r="V72" s="11">
        <f t="shared" si="38"/>
        <v>14.925777777777782</v>
      </c>
      <c r="W72" s="11">
        <f>IF($A72&lt;'Input Data'!$F$16,0,LOOKUP($A72-'Input Data'!$F$16,$A$5:$A$505,$V$5:$V$505))</f>
        <v>13.537333333333336</v>
      </c>
      <c r="X72" s="7">
        <f>MIN('Input Data'!$G$12*LOOKUP($A72,'Input Data'!$B$58:$B$62,'Input Data'!$H$58:$H$62)/3600*$C$1,IF($A72&lt;'Input Data'!$G$17,infinity,'Input Data'!$G$11*'Input Data'!$G$13+LOOKUP($A72-'Input Data'!$G$17+$C$1,$A$5:$A$505,$Z$5:$Z$505)-Y72))</f>
        <v>22.222222222222221</v>
      </c>
      <c r="Y72" s="11">
        <f t="shared" si="39"/>
        <v>731.36311111111183</v>
      </c>
      <c r="Z72" s="11">
        <f t="shared" si="40"/>
        <v>555</v>
      </c>
      <c r="AA72" s="9">
        <f>MIN('Input Data'!$G$12*LOOKUP($A72,'Input Data'!$B$58:$B$62,'Input Data'!$H$58:$H$62)/3600*$C$1,IF($A72&lt;'Input Data'!$G$16,0,LOOKUP($A72-'Input Data'!$G$16+$C$1,$A$5:$A$505,Y$5:Y$505)-Z72))</f>
        <v>22.222222222222221</v>
      </c>
      <c r="AB72" s="10">
        <f>LOOKUP($A72,'Input Data'!$C$33:$C$37,'Input Data'!$G$33:$G$37)</f>
        <v>0</v>
      </c>
      <c r="AC72" s="11">
        <f t="shared" si="41"/>
        <v>0.67500000000000004</v>
      </c>
      <c r="AD72" s="11">
        <f t="shared" si="42"/>
        <v>0</v>
      </c>
      <c r="AE72" s="12">
        <f t="shared" si="43"/>
        <v>15</v>
      </c>
      <c r="AF72" s="7">
        <f>MIN('Input Data'!$H$12*LOOKUP($A72,'Input Data'!$B$58:$B$62,'Input Data'!$I$58:$I$62)/3600*$C$1,IF($A72&lt;'Input Data'!$H$17,infinity,'Input Data'!$H$11*'Input Data'!$H$13+LOOKUP($A72-'Input Data'!$H$17+$C$1,$A$5:$A$505,AH$5:AH$505)-AG72))</f>
        <v>5.5555555555555554</v>
      </c>
      <c r="AG72" s="11">
        <f t="shared" si="44"/>
        <v>0</v>
      </c>
      <c r="AH72" s="11">
        <f>IF($A72&lt;'Input Data'!$H$16,0,LOOKUP($A72-'Input Data'!$H$16,$A$5:$A$505,AG$5:AG$505))</f>
        <v>0</v>
      </c>
      <c r="AI72" s="7">
        <f>MIN('Input Data'!$I$12*LOOKUP($A72,'Input Data'!$B$58:$B$62,'Input Data'!$J$58:$J$62)/3600*$C$1,IF($A72&lt;'Input Data'!$I$17,infinity,'Input Data'!$I$11*'Input Data'!$I$13+LOOKUP($A72-'Input Data'!$I$17+$C$1,$A$5:$A$505,AK$5:AK$505))-AJ72)</f>
        <v>15</v>
      </c>
      <c r="AJ72" s="11">
        <f t="shared" si="45"/>
        <v>555</v>
      </c>
      <c r="AK72" s="34">
        <f>IF($A72&lt;'Input Data'!$I$16,0,LOOKUP($A72-'Input Data'!$I$16,$A$5:$A$505,AJ$5:AJ$505))</f>
        <v>465</v>
      </c>
      <c r="AL72" s="17">
        <f>MIN('Input Data'!$I$12*LOOKUP($A72,'Input Data'!$B$58:$B$62,'Input Data'!$J$58:$J$62)/3600*$C$1,IF($A72&lt;'Input Data'!$I$16,0,LOOKUP($A72-'Input Data'!$I$16+$C$1,$A$5:$A$505,AJ$5:AJ$505)-AK72))</f>
        <v>15</v>
      </c>
    </row>
    <row r="73" spans="1:38" x14ac:dyDescent="0.3">
      <c r="A73" s="9">
        <f t="shared" si="27"/>
        <v>680</v>
      </c>
      <c r="B73" s="10">
        <f>MIN('Input Data'!$C$12*LOOKUP($A73,'Input Data'!$B$58:$B$62,'Input Data'!$D$58:$D$62)/3600*$C$1,IF($A73&lt;'Input Data'!$C$17,infinity,'Input Data'!$C$11*'Input Data'!$C$13+LOOKUP($A73-'Input Data'!$C$17+$C$1,$A$5:$A$505,$D$5:$D$505))-C73)</f>
        <v>22.222222222222221</v>
      </c>
      <c r="C73" s="11">
        <f>C72+LOOKUP($A72,'Input Data'!$D$23:$D$27,'Input Data'!$F$23:$F$27)*$C$1/3600</f>
        <v>1180.1777777777797</v>
      </c>
      <c r="D73" s="11">
        <f t="shared" si="28"/>
        <v>867.77777777777874</v>
      </c>
      <c r="E73" s="9">
        <f>MIN('Input Data'!$C$12*LOOKUP($A73,'Input Data'!$B$58:$B$62,'Input Data'!$D$58:$D$62)/3600*$C$1,IF($A73&lt;'Input Data'!$C$16,0,LOOKUP($A73-'Input Data'!$C$16+$C$1,$A$5:$A$505,C$5:C$505)-D73))</f>
        <v>17.355555555555611</v>
      </c>
      <c r="F73" s="10">
        <f>LOOKUP($A73,'Input Data'!$C$33:$C$37,'Input Data'!$E$33:$E$37)</f>
        <v>0</v>
      </c>
      <c r="G73" s="11">
        <f t="shared" si="29"/>
        <v>1</v>
      </c>
      <c r="H73" s="11">
        <f t="shared" si="47"/>
        <v>0</v>
      </c>
      <c r="I73" s="12">
        <f t="shared" si="31"/>
        <v>17.355555555555611</v>
      </c>
      <c r="J73" s="7">
        <f>MIN('Input Data'!$D$12*LOOKUP($A73,'Input Data'!$B$58:$B$62,'Input Data'!$E$58:$E$62)/3600*$C$1,IF($A73&lt;'Input Data'!$D$17,infinity,'Input Data'!$D$11*'Input Data'!$D$13+LOOKUP($A73-'Input Data'!$D$17+$C$1,$A$5:$A$505,$L$5:$L$505)-K73))</f>
        <v>5.5555555555555554</v>
      </c>
      <c r="K73" s="11">
        <f t="shared" si="32"/>
        <v>0</v>
      </c>
      <c r="L73" s="11">
        <f>IF($A73&lt;'Input Data'!$D$16,0,LOOKUP($A73-'Input Data'!$D$16,$A$5:$A$505,$K$5:$K$505))</f>
        <v>0</v>
      </c>
      <c r="M73" s="7">
        <f>MIN('Input Data'!$E$12*LOOKUP($A73,'Input Data'!$B$58:$B$62,'Input Data'!$F$58:$F$62)/3600*$C$1,IF($A73&lt;'Input Data'!$E$17,infinity,'Input Data'!$E$11*'Input Data'!$E$13+LOOKUP($A73-'Input Data'!$E$17+$C$1,$A$5:$A$505,$O$5:$O$505))-N73)</f>
        <v>22.222222222222221</v>
      </c>
      <c r="N73" s="11">
        <f t="shared" si="33"/>
        <v>867.77777777777874</v>
      </c>
      <c r="O73" s="11">
        <f t="shared" si="34"/>
        <v>763.64444444444507</v>
      </c>
      <c r="P73" s="9">
        <f>MIN('Input Data'!$E$12*LOOKUP($A73,'Input Data'!$B$58:$B$62,'Input Data'!$F$58:$F$62)/3600*$C$1,IF($A73&lt;'Input Data'!$E$16,0,LOOKUP($A73-'Input Data'!$E$16+$C$1,$A$5:$A$505,N$5:N$505)-O73))</f>
        <v>17.355555555555611</v>
      </c>
      <c r="Q73" s="10">
        <f>LOOKUP($A73,'Input Data'!$C$33:$C$37,'Input Data'!$F$33:$F$37)</f>
        <v>0.02</v>
      </c>
      <c r="R73" s="34">
        <f t="shared" si="35"/>
        <v>1</v>
      </c>
      <c r="S73" s="8">
        <f t="shared" si="36"/>
        <v>0.3471111111111122</v>
      </c>
      <c r="T73" s="11">
        <f t="shared" si="37"/>
        <v>17.0084444444445</v>
      </c>
      <c r="U73" s="7">
        <f>MIN('Input Data'!$F$12*LOOKUP($A73,'Input Data'!$B$58:$B$62,'Input Data'!$G$58:$G$62)/3600*$C$1,IF($A73&lt;'Input Data'!$F$17,infinity,'Input Data'!$F$11*'Input Data'!$F$13+LOOKUP($A73-'Input Data'!$F$17+$C$1,$A$5:$A$505,$W$5:$W$505)-V73))</f>
        <v>5.5555555555555554</v>
      </c>
      <c r="V73" s="11">
        <f t="shared" si="38"/>
        <v>15.272888888888893</v>
      </c>
      <c r="W73" s="11">
        <f>IF($A73&lt;'Input Data'!$F$16,0,LOOKUP($A73-'Input Data'!$F$16,$A$5:$A$505,$V$5:$V$505))</f>
        <v>13.884444444444448</v>
      </c>
      <c r="X73" s="7">
        <f>MIN('Input Data'!$G$12*LOOKUP($A73,'Input Data'!$B$58:$B$62,'Input Data'!$H$58:$H$62)/3600*$C$1,IF($A73&lt;'Input Data'!$G$17,infinity,'Input Data'!$G$11*'Input Data'!$G$13+LOOKUP($A73-'Input Data'!$G$17+$C$1,$A$5:$A$505,$Z$5:$Z$505)-Y73))</f>
        <v>22.222222222222221</v>
      </c>
      <c r="Y73" s="11">
        <f t="shared" si="39"/>
        <v>748.37155555555637</v>
      </c>
      <c r="Z73" s="11">
        <f t="shared" si="40"/>
        <v>570</v>
      </c>
      <c r="AA73" s="9">
        <f>MIN('Input Data'!$G$12*LOOKUP($A73,'Input Data'!$B$58:$B$62,'Input Data'!$H$58:$H$62)/3600*$C$1,IF($A73&lt;'Input Data'!$G$16,0,LOOKUP($A73-'Input Data'!$G$16+$C$1,$A$5:$A$505,Y$5:Y$505)-Z73))</f>
        <v>22.222222222222221</v>
      </c>
      <c r="AB73" s="10">
        <f>LOOKUP($A73,'Input Data'!$C$33:$C$37,'Input Data'!$G$33:$G$37)</f>
        <v>0</v>
      </c>
      <c r="AC73" s="11">
        <f t="shared" si="41"/>
        <v>0.67500000000000004</v>
      </c>
      <c r="AD73" s="11">
        <f t="shared" si="42"/>
        <v>0</v>
      </c>
      <c r="AE73" s="12">
        <f t="shared" si="43"/>
        <v>15</v>
      </c>
      <c r="AF73" s="7">
        <f>MIN('Input Data'!$H$12*LOOKUP($A73,'Input Data'!$B$58:$B$62,'Input Data'!$I$58:$I$62)/3600*$C$1,IF($A73&lt;'Input Data'!$H$17,infinity,'Input Data'!$H$11*'Input Data'!$H$13+LOOKUP($A73-'Input Data'!$H$17+$C$1,$A$5:$A$505,AH$5:AH$505)-AG73))</f>
        <v>5.5555555555555554</v>
      </c>
      <c r="AG73" s="11">
        <f t="shared" si="44"/>
        <v>0</v>
      </c>
      <c r="AH73" s="11">
        <f>IF($A73&lt;'Input Data'!$H$16,0,LOOKUP($A73-'Input Data'!$H$16,$A$5:$A$505,AG$5:AG$505))</f>
        <v>0</v>
      </c>
      <c r="AI73" s="7">
        <f>MIN('Input Data'!$I$12*LOOKUP($A73,'Input Data'!$B$58:$B$62,'Input Data'!$J$58:$J$62)/3600*$C$1,IF($A73&lt;'Input Data'!$I$17,infinity,'Input Data'!$I$11*'Input Data'!$I$13+LOOKUP($A73-'Input Data'!$I$17+$C$1,$A$5:$A$505,AK$5:AK$505))-AJ73)</f>
        <v>15</v>
      </c>
      <c r="AJ73" s="11">
        <f t="shared" si="45"/>
        <v>570</v>
      </c>
      <c r="AK73" s="34">
        <f>IF($A73&lt;'Input Data'!$I$16,0,LOOKUP($A73-'Input Data'!$I$16,$A$5:$A$505,AJ$5:AJ$505))</f>
        <v>480</v>
      </c>
      <c r="AL73" s="17">
        <f>MIN('Input Data'!$I$12*LOOKUP($A73,'Input Data'!$B$58:$B$62,'Input Data'!$J$58:$J$62)/3600*$C$1,IF($A73&lt;'Input Data'!$I$16,0,LOOKUP($A73-'Input Data'!$I$16+$C$1,$A$5:$A$505,AJ$5:AJ$505)-AK73))</f>
        <v>15</v>
      </c>
    </row>
    <row r="74" spans="1:38" x14ac:dyDescent="0.3">
      <c r="A74" s="9">
        <f t="shared" si="27"/>
        <v>690</v>
      </c>
      <c r="B74" s="10">
        <f>MIN('Input Data'!$C$12*LOOKUP($A74,'Input Data'!$B$58:$B$62,'Input Data'!$D$58:$D$62)/3600*$C$1,IF($A74&lt;'Input Data'!$C$17,infinity,'Input Data'!$C$11*'Input Data'!$C$13+LOOKUP($A74-'Input Data'!$C$17+$C$1,$A$5:$A$505,$D$5:$D$505))-C74)</f>
        <v>22.222222222222221</v>
      </c>
      <c r="C74" s="11">
        <f>C73+LOOKUP($A73,'Input Data'!$D$23:$D$27,'Input Data'!$F$23:$F$27)*$C$1/3600</f>
        <v>1197.5333333333353</v>
      </c>
      <c r="D74" s="11">
        <f t="shared" si="28"/>
        <v>885.13333333333435</v>
      </c>
      <c r="E74" s="9">
        <f>MIN('Input Data'!$C$12*LOOKUP($A74,'Input Data'!$B$58:$B$62,'Input Data'!$D$58:$D$62)/3600*$C$1,IF($A74&lt;'Input Data'!$C$16,0,LOOKUP($A74-'Input Data'!$C$16+$C$1,$A$5:$A$505,C$5:C$505)-D74))</f>
        <v>17.355555555555611</v>
      </c>
      <c r="F74" s="10">
        <f>LOOKUP($A74,'Input Data'!$C$33:$C$37,'Input Data'!$E$33:$E$37)</f>
        <v>0</v>
      </c>
      <c r="G74" s="11">
        <f t="shared" si="29"/>
        <v>1</v>
      </c>
      <c r="H74" s="11">
        <f t="shared" si="47"/>
        <v>0</v>
      </c>
      <c r="I74" s="12">
        <f t="shared" si="31"/>
        <v>17.355555555555611</v>
      </c>
      <c r="J74" s="7">
        <f>MIN('Input Data'!$D$12*LOOKUP($A74,'Input Data'!$B$58:$B$62,'Input Data'!$E$58:$E$62)/3600*$C$1,IF($A74&lt;'Input Data'!$D$17,infinity,'Input Data'!$D$11*'Input Data'!$D$13+LOOKUP($A74-'Input Data'!$D$17+$C$1,$A$5:$A$505,$L$5:$L$505)-K74))</f>
        <v>5.5555555555555554</v>
      </c>
      <c r="K74" s="11">
        <f t="shared" si="32"/>
        <v>0</v>
      </c>
      <c r="L74" s="11">
        <f>IF($A74&lt;'Input Data'!$D$16,0,LOOKUP($A74-'Input Data'!$D$16,$A$5:$A$505,$K$5:$K$505))</f>
        <v>0</v>
      </c>
      <c r="M74" s="7">
        <f>MIN('Input Data'!$E$12*LOOKUP($A74,'Input Data'!$B$58:$B$62,'Input Data'!$F$58:$F$62)/3600*$C$1,IF($A74&lt;'Input Data'!$E$17,infinity,'Input Data'!$E$11*'Input Data'!$E$13+LOOKUP($A74-'Input Data'!$E$17+$C$1,$A$5:$A$505,$O$5:$O$505))-N74)</f>
        <v>22.222222222222221</v>
      </c>
      <c r="N74" s="11">
        <f t="shared" si="33"/>
        <v>885.13333333333435</v>
      </c>
      <c r="O74" s="11">
        <f t="shared" si="34"/>
        <v>781.00000000000068</v>
      </c>
      <c r="P74" s="9">
        <f>MIN('Input Data'!$E$12*LOOKUP($A74,'Input Data'!$B$58:$B$62,'Input Data'!$F$58:$F$62)/3600*$C$1,IF($A74&lt;'Input Data'!$E$16,0,LOOKUP($A74-'Input Data'!$E$16+$C$1,$A$5:$A$505,N$5:N$505)-O74))</f>
        <v>17.355555555555611</v>
      </c>
      <c r="Q74" s="10">
        <f>LOOKUP($A74,'Input Data'!$C$33:$C$37,'Input Data'!$F$33:$F$37)</f>
        <v>0.02</v>
      </c>
      <c r="R74" s="34">
        <f t="shared" si="35"/>
        <v>1</v>
      </c>
      <c r="S74" s="8">
        <f t="shared" si="36"/>
        <v>0.3471111111111122</v>
      </c>
      <c r="T74" s="11">
        <f t="shared" si="37"/>
        <v>17.0084444444445</v>
      </c>
      <c r="U74" s="7">
        <f>MIN('Input Data'!$F$12*LOOKUP($A74,'Input Data'!$B$58:$B$62,'Input Data'!$G$58:$G$62)/3600*$C$1,IF($A74&lt;'Input Data'!$F$17,infinity,'Input Data'!$F$11*'Input Data'!$F$13+LOOKUP($A74-'Input Data'!$F$17+$C$1,$A$5:$A$505,$W$5:$W$505)-V74))</f>
        <v>5.5555555555555554</v>
      </c>
      <c r="V74" s="11">
        <f t="shared" si="38"/>
        <v>15.620000000000005</v>
      </c>
      <c r="W74" s="11">
        <f>IF($A74&lt;'Input Data'!$F$16,0,LOOKUP($A74-'Input Data'!$F$16,$A$5:$A$505,$V$5:$V$505))</f>
        <v>14.231555555555559</v>
      </c>
      <c r="X74" s="7">
        <f>MIN('Input Data'!$G$12*LOOKUP($A74,'Input Data'!$B$58:$B$62,'Input Data'!$H$58:$H$62)/3600*$C$1,IF($A74&lt;'Input Data'!$G$17,infinity,'Input Data'!$G$11*'Input Data'!$G$13+LOOKUP($A74-'Input Data'!$G$17+$C$1,$A$5:$A$505,$Z$5:$Z$505)-Y74))</f>
        <v>22.222222222222221</v>
      </c>
      <c r="Y74" s="11">
        <f t="shared" si="39"/>
        <v>765.3800000000009</v>
      </c>
      <c r="Z74" s="11">
        <f t="shared" si="40"/>
        <v>585</v>
      </c>
      <c r="AA74" s="9">
        <f>MIN('Input Data'!$G$12*LOOKUP($A74,'Input Data'!$B$58:$B$62,'Input Data'!$H$58:$H$62)/3600*$C$1,IF($A74&lt;'Input Data'!$G$16,0,LOOKUP($A74-'Input Data'!$G$16+$C$1,$A$5:$A$505,Y$5:Y$505)-Z74))</f>
        <v>22.222222222222221</v>
      </c>
      <c r="AB74" s="10">
        <f>LOOKUP($A74,'Input Data'!$C$33:$C$37,'Input Data'!$G$33:$G$37)</f>
        <v>0</v>
      </c>
      <c r="AC74" s="11">
        <f t="shared" si="41"/>
        <v>0.67500000000000004</v>
      </c>
      <c r="AD74" s="11">
        <f t="shared" si="42"/>
        <v>0</v>
      </c>
      <c r="AE74" s="12">
        <f t="shared" si="43"/>
        <v>15</v>
      </c>
      <c r="AF74" s="7">
        <f>MIN('Input Data'!$H$12*LOOKUP($A74,'Input Data'!$B$58:$B$62,'Input Data'!$I$58:$I$62)/3600*$C$1,IF($A74&lt;'Input Data'!$H$17,infinity,'Input Data'!$H$11*'Input Data'!$H$13+LOOKUP($A74-'Input Data'!$H$17+$C$1,$A$5:$A$505,AH$5:AH$505)-AG74))</f>
        <v>5.5555555555555554</v>
      </c>
      <c r="AG74" s="11">
        <f t="shared" si="44"/>
        <v>0</v>
      </c>
      <c r="AH74" s="11">
        <f>IF($A74&lt;'Input Data'!$H$16,0,LOOKUP($A74-'Input Data'!$H$16,$A$5:$A$505,AG$5:AG$505))</f>
        <v>0</v>
      </c>
      <c r="AI74" s="7">
        <f>MIN('Input Data'!$I$12*LOOKUP($A74,'Input Data'!$B$58:$B$62,'Input Data'!$J$58:$J$62)/3600*$C$1,IF($A74&lt;'Input Data'!$I$17,infinity,'Input Data'!$I$11*'Input Data'!$I$13+LOOKUP($A74-'Input Data'!$I$17+$C$1,$A$5:$A$505,AK$5:AK$505))-AJ74)</f>
        <v>15</v>
      </c>
      <c r="AJ74" s="11">
        <f t="shared" si="45"/>
        <v>585</v>
      </c>
      <c r="AK74" s="34">
        <f>IF($A74&lt;'Input Data'!$I$16,0,LOOKUP($A74-'Input Data'!$I$16,$A$5:$A$505,AJ$5:AJ$505))</f>
        <v>495</v>
      </c>
      <c r="AL74" s="17">
        <f>MIN('Input Data'!$I$12*LOOKUP($A74,'Input Data'!$B$58:$B$62,'Input Data'!$J$58:$J$62)/3600*$C$1,IF($A74&lt;'Input Data'!$I$16,0,LOOKUP($A74-'Input Data'!$I$16+$C$1,$A$5:$A$505,AJ$5:AJ$505)-AK74))</f>
        <v>15</v>
      </c>
    </row>
    <row r="75" spans="1:38" x14ac:dyDescent="0.3">
      <c r="A75" s="9">
        <f t="shared" si="27"/>
        <v>700</v>
      </c>
      <c r="B75" s="10">
        <f>MIN('Input Data'!$C$12*LOOKUP($A75,'Input Data'!$B$58:$B$62,'Input Data'!$D$58:$D$62)/3600*$C$1,IF($A75&lt;'Input Data'!$C$17,infinity,'Input Data'!$C$11*'Input Data'!$C$13+LOOKUP($A75-'Input Data'!$C$17+$C$1,$A$5:$A$505,$D$5:$D$505))-C75)</f>
        <v>22.222222222222221</v>
      </c>
      <c r="C75" s="11">
        <f>C74+LOOKUP($A74,'Input Data'!$D$23:$D$27,'Input Data'!$F$23:$F$27)*$C$1/3600</f>
        <v>1214.888888888891</v>
      </c>
      <c r="D75" s="11">
        <f t="shared" si="28"/>
        <v>902.48888888888996</v>
      </c>
      <c r="E75" s="9">
        <f>MIN('Input Data'!$C$12*LOOKUP($A75,'Input Data'!$B$58:$B$62,'Input Data'!$D$58:$D$62)/3600*$C$1,IF($A75&lt;'Input Data'!$C$16,0,LOOKUP($A75-'Input Data'!$C$16+$C$1,$A$5:$A$505,C$5:C$505)-D75))</f>
        <v>17.355555555555611</v>
      </c>
      <c r="F75" s="10">
        <f>LOOKUP($A75,'Input Data'!$C$33:$C$37,'Input Data'!$E$33:$E$37)</f>
        <v>0</v>
      </c>
      <c r="G75" s="11">
        <f t="shared" si="29"/>
        <v>1</v>
      </c>
      <c r="H75" s="11">
        <f t="shared" si="47"/>
        <v>0</v>
      </c>
      <c r="I75" s="12">
        <f t="shared" si="31"/>
        <v>17.355555555555611</v>
      </c>
      <c r="J75" s="7">
        <f>MIN('Input Data'!$D$12*LOOKUP($A75,'Input Data'!$B$58:$B$62,'Input Data'!$E$58:$E$62)/3600*$C$1,IF($A75&lt;'Input Data'!$D$17,infinity,'Input Data'!$D$11*'Input Data'!$D$13+LOOKUP($A75-'Input Data'!$D$17+$C$1,$A$5:$A$505,$L$5:$L$505)-K75))</f>
        <v>5.5555555555555554</v>
      </c>
      <c r="K75" s="11">
        <f t="shared" si="32"/>
        <v>0</v>
      </c>
      <c r="L75" s="11">
        <f>IF($A75&lt;'Input Data'!$D$16,0,LOOKUP($A75-'Input Data'!$D$16,$A$5:$A$505,$K$5:$K$505))</f>
        <v>0</v>
      </c>
      <c r="M75" s="7">
        <f>MIN('Input Data'!$E$12*LOOKUP($A75,'Input Data'!$B$58:$B$62,'Input Data'!$F$58:$F$62)/3600*$C$1,IF($A75&lt;'Input Data'!$E$17,infinity,'Input Data'!$E$11*'Input Data'!$E$13+LOOKUP($A75-'Input Data'!$E$17+$C$1,$A$5:$A$505,$O$5:$O$505))-N75)</f>
        <v>22.222222222222221</v>
      </c>
      <c r="N75" s="11">
        <f t="shared" si="33"/>
        <v>902.48888888888996</v>
      </c>
      <c r="O75" s="11">
        <f t="shared" si="34"/>
        <v>798.35555555555629</v>
      </c>
      <c r="P75" s="9">
        <f>MIN('Input Data'!$E$12*LOOKUP($A75,'Input Data'!$B$58:$B$62,'Input Data'!$F$58:$F$62)/3600*$C$1,IF($A75&lt;'Input Data'!$E$16,0,LOOKUP($A75-'Input Data'!$E$16+$C$1,$A$5:$A$505,N$5:N$505)-O75))</f>
        <v>17.355555555555611</v>
      </c>
      <c r="Q75" s="10">
        <f>LOOKUP($A75,'Input Data'!$C$33:$C$37,'Input Data'!$F$33:$F$37)</f>
        <v>0.02</v>
      </c>
      <c r="R75" s="34">
        <f t="shared" si="35"/>
        <v>1</v>
      </c>
      <c r="S75" s="8">
        <f t="shared" si="36"/>
        <v>0.3471111111111122</v>
      </c>
      <c r="T75" s="11">
        <f t="shared" si="37"/>
        <v>17.0084444444445</v>
      </c>
      <c r="U75" s="7">
        <f>MIN('Input Data'!$F$12*LOOKUP($A75,'Input Data'!$B$58:$B$62,'Input Data'!$G$58:$G$62)/3600*$C$1,IF($A75&lt;'Input Data'!$F$17,infinity,'Input Data'!$F$11*'Input Data'!$F$13+LOOKUP($A75-'Input Data'!$F$17+$C$1,$A$5:$A$505,$W$5:$W$505)-V75))</f>
        <v>5.5555555555555554</v>
      </c>
      <c r="V75" s="11">
        <f t="shared" si="38"/>
        <v>15.967111111111116</v>
      </c>
      <c r="W75" s="11">
        <f>IF($A75&lt;'Input Data'!$F$16,0,LOOKUP($A75-'Input Data'!$F$16,$A$5:$A$505,$V$5:$V$505))</f>
        <v>14.57866666666667</v>
      </c>
      <c r="X75" s="7">
        <f>MIN('Input Data'!$G$12*LOOKUP($A75,'Input Data'!$B$58:$B$62,'Input Data'!$H$58:$H$62)/3600*$C$1,IF($A75&lt;'Input Data'!$G$17,infinity,'Input Data'!$G$11*'Input Data'!$G$13+LOOKUP($A75-'Input Data'!$G$17+$C$1,$A$5:$A$505,$Z$5:$Z$505)-Y75))</f>
        <v>22.222222222222221</v>
      </c>
      <c r="Y75" s="11">
        <f t="shared" si="39"/>
        <v>782.38844444444544</v>
      </c>
      <c r="Z75" s="11">
        <f t="shared" si="40"/>
        <v>600</v>
      </c>
      <c r="AA75" s="9">
        <f>MIN('Input Data'!$G$12*LOOKUP($A75,'Input Data'!$B$58:$B$62,'Input Data'!$H$58:$H$62)/3600*$C$1,IF($A75&lt;'Input Data'!$G$16,0,LOOKUP($A75-'Input Data'!$G$16+$C$1,$A$5:$A$505,Y$5:Y$505)-Z75))</f>
        <v>22.222222222222221</v>
      </c>
      <c r="AB75" s="10">
        <f>LOOKUP($A75,'Input Data'!$C$33:$C$37,'Input Data'!$G$33:$G$37)</f>
        <v>0</v>
      </c>
      <c r="AC75" s="11">
        <f t="shared" si="41"/>
        <v>0.67500000000000004</v>
      </c>
      <c r="AD75" s="11">
        <f t="shared" si="42"/>
        <v>0</v>
      </c>
      <c r="AE75" s="12">
        <f t="shared" si="43"/>
        <v>15</v>
      </c>
      <c r="AF75" s="7">
        <f>MIN('Input Data'!$H$12*LOOKUP($A75,'Input Data'!$B$58:$B$62,'Input Data'!$I$58:$I$62)/3600*$C$1,IF($A75&lt;'Input Data'!$H$17,infinity,'Input Data'!$H$11*'Input Data'!$H$13+LOOKUP($A75-'Input Data'!$H$17+$C$1,$A$5:$A$505,AH$5:AH$505)-AG75))</f>
        <v>5.5555555555555554</v>
      </c>
      <c r="AG75" s="11">
        <f t="shared" si="44"/>
        <v>0</v>
      </c>
      <c r="AH75" s="11">
        <f>IF($A75&lt;'Input Data'!$H$16,0,LOOKUP($A75-'Input Data'!$H$16,$A$5:$A$505,AG$5:AG$505))</f>
        <v>0</v>
      </c>
      <c r="AI75" s="7">
        <f>MIN('Input Data'!$I$12*LOOKUP($A75,'Input Data'!$B$58:$B$62,'Input Data'!$J$58:$J$62)/3600*$C$1,IF($A75&lt;'Input Data'!$I$17,infinity,'Input Data'!$I$11*'Input Data'!$I$13+LOOKUP($A75-'Input Data'!$I$17+$C$1,$A$5:$A$505,AK$5:AK$505))-AJ75)</f>
        <v>15</v>
      </c>
      <c r="AJ75" s="11">
        <f t="shared" si="45"/>
        <v>600</v>
      </c>
      <c r="AK75" s="34">
        <f>IF($A75&lt;'Input Data'!$I$16,0,LOOKUP($A75-'Input Data'!$I$16,$A$5:$A$505,AJ$5:AJ$505))</f>
        <v>510</v>
      </c>
      <c r="AL75" s="17">
        <f>MIN('Input Data'!$I$12*LOOKUP($A75,'Input Data'!$B$58:$B$62,'Input Data'!$J$58:$J$62)/3600*$C$1,IF($A75&lt;'Input Data'!$I$16,0,LOOKUP($A75-'Input Data'!$I$16+$C$1,$A$5:$A$505,AJ$5:AJ$505)-AK75))</f>
        <v>15</v>
      </c>
    </row>
    <row r="76" spans="1:38" x14ac:dyDescent="0.3">
      <c r="A76" s="9">
        <f t="shared" si="27"/>
        <v>710</v>
      </c>
      <c r="B76" s="10">
        <f>MIN('Input Data'!$C$12*LOOKUP($A76,'Input Data'!$B$58:$B$62,'Input Data'!$D$58:$D$62)/3600*$C$1,IF($A76&lt;'Input Data'!$C$17,infinity,'Input Data'!$C$11*'Input Data'!$C$13+LOOKUP($A76-'Input Data'!$C$17+$C$1,$A$5:$A$505,$D$5:$D$505))-C76)</f>
        <v>22.222222222222221</v>
      </c>
      <c r="C76" s="11">
        <f>C75+LOOKUP($A75,'Input Data'!$D$23:$D$27,'Input Data'!$F$23:$F$27)*$C$1/3600</f>
        <v>1232.2444444444466</v>
      </c>
      <c r="D76" s="11">
        <f t="shared" si="28"/>
        <v>919.84444444444557</v>
      </c>
      <c r="E76" s="9">
        <f>MIN('Input Data'!$C$12*LOOKUP($A76,'Input Data'!$B$58:$B$62,'Input Data'!$D$58:$D$62)/3600*$C$1,IF($A76&lt;'Input Data'!$C$16,0,LOOKUP($A76-'Input Data'!$C$16+$C$1,$A$5:$A$505,C$5:C$505)-D76))</f>
        <v>17.355555555555611</v>
      </c>
      <c r="F76" s="10">
        <f>LOOKUP($A76,'Input Data'!$C$33:$C$37,'Input Data'!$E$33:$E$37)</f>
        <v>0</v>
      </c>
      <c r="G76" s="11">
        <f t="shared" si="29"/>
        <v>1</v>
      </c>
      <c r="H76" s="11">
        <f t="shared" si="47"/>
        <v>0</v>
      </c>
      <c r="I76" s="12">
        <f t="shared" si="31"/>
        <v>17.355555555555611</v>
      </c>
      <c r="J76" s="7">
        <f>MIN('Input Data'!$D$12*LOOKUP($A76,'Input Data'!$B$58:$B$62,'Input Data'!$E$58:$E$62)/3600*$C$1,IF($A76&lt;'Input Data'!$D$17,infinity,'Input Data'!$D$11*'Input Data'!$D$13+LOOKUP($A76-'Input Data'!$D$17+$C$1,$A$5:$A$505,$L$5:$L$505)-K76))</f>
        <v>5.5555555555555554</v>
      </c>
      <c r="K76" s="11">
        <f t="shared" si="32"/>
        <v>0</v>
      </c>
      <c r="L76" s="11">
        <f>IF($A76&lt;'Input Data'!$D$16,0,LOOKUP($A76-'Input Data'!$D$16,$A$5:$A$505,$K$5:$K$505))</f>
        <v>0</v>
      </c>
      <c r="M76" s="7">
        <f>MIN('Input Data'!$E$12*LOOKUP($A76,'Input Data'!$B$58:$B$62,'Input Data'!$F$58:$F$62)/3600*$C$1,IF($A76&lt;'Input Data'!$E$17,infinity,'Input Data'!$E$11*'Input Data'!$E$13+LOOKUP($A76-'Input Data'!$E$17+$C$1,$A$5:$A$505,$O$5:$O$505))-N76)</f>
        <v>22.222222222222221</v>
      </c>
      <c r="N76" s="11">
        <f t="shared" si="33"/>
        <v>919.84444444444557</v>
      </c>
      <c r="O76" s="11">
        <f t="shared" si="34"/>
        <v>815.7111111111119</v>
      </c>
      <c r="P76" s="9">
        <f>MIN('Input Data'!$E$12*LOOKUP($A76,'Input Data'!$B$58:$B$62,'Input Data'!$F$58:$F$62)/3600*$C$1,IF($A76&lt;'Input Data'!$E$16,0,LOOKUP($A76-'Input Data'!$E$16+$C$1,$A$5:$A$505,N$5:N$505)-O76))</f>
        <v>17.355555555555611</v>
      </c>
      <c r="Q76" s="10">
        <f>LOOKUP($A76,'Input Data'!$C$33:$C$37,'Input Data'!$F$33:$F$37)</f>
        <v>0.02</v>
      </c>
      <c r="R76" s="34">
        <f t="shared" si="35"/>
        <v>1</v>
      </c>
      <c r="S76" s="8">
        <f t="shared" si="36"/>
        <v>0.3471111111111122</v>
      </c>
      <c r="T76" s="11">
        <f t="shared" si="37"/>
        <v>17.0084444444445</v>
      </c>
      <c r="U76" s="7">
        <f>MIN('Input Data'!$F$12*LOOKUP($A76,'Input Data'!$B$58:$B$62,'Input Data'!$G$58:$G$62)/3600*$C$1,IF($A76&lt;'Input Data'!$F$17,infinity,'Input Data'!$F$11*'Input Data'!$F$13+LOOKUP($A76-'Input Data'!$F$17+$C$1,$A$5:$A$505,$W$5:$W$505)-V76))</f>
        <v>5.5555555555555554</v>
      </c>
      <c r="V76" s="11">
        <f t="shared" si="38"/>
        <v>16.314222222222227</v>
      </c>
      <c r="W76" s="11">
        <f>IF($A76&lt;'Input Data'!$F$16,0,LOOKUP($A76-'Input Data'!$F$16,$A$5:$A$505,$V$5:$V$505))</f>
        <v>14.925777777777782</v>
      </c>
      <c r="X76" s="7">
        <f>MIN('Input Data'!$G$12*LOOKUP($A76,'Input Data'!$B$58:$B$62,'Input Data'!$H$58:$H$62)/3600*$C$1,IF($A76&lt;'Input Data'!$G$17,infinity,'Input Data'!$G$11*'Input Data'!$G$13+LOOKUP($A76-'Input Data'!$G$17+$C$1,$A$5:$A$505,$Z$5:$Z$505)-Y76))</f>
        <v>22.222222222222221</v>
      </c>
      <c r="Y76" s="11">
        <f t="shared" si="39"/>
        <v>799.39688888888998</v>
      </c>
      <c r="Z76" s="11">
        <f t="shared" si="40"/>
        <v>615</v>
      </c>
      <c r="AA76" s="9">
        <f>MIN('Input Data'!$G$12*LOOKUP($A76,'Input Data'!$B$58:$B$62,'Input Data'!$H$58:$H$62)/3600*$C$1,IF($A76&lt;'Input Data'!$G$16,0,LOOKUP($A76-'Input Data'!$G$16+$C$1,$A$5:$A$505,Y$5:Y$505)-Z76))</f>
        <v>22.222222222222221</v>
      </c>
      <c r="AB76" s="10">
        <f>LOOKUP($A76,'Input Data'!$C$33:$C$37,'Input Data'!$G$33:$G$37)</f>
        <v>0</v>
      </c>
      <c r="AC76" s="11">
        <f t="shared" si="41"/>
        <v>0.67500000000000004</v>
      </c>
      <c r="AD76" s="11">
        <f t="shared" si="42"/>
        <v>0</v>
      </c>
      <c r="AE76" s="12">
        <f t="shared" si="43"/>
        <v>15</v>
      </c>
      <c r="AF76" s="7">
        <f>MIN('Input Data'!$H$12*LOOKUP($A76,'Input Data'!$B$58:$B$62,'Input Data'!$I$58:$I$62)/3600*$C$1,IF($A76&lt;'Input Data'!$H$17,infinity,'Input Data'!$H$11*'Input Data'!$H$13+LOOKUP($A76-'Input Data'!$H$17+$C$1,$A$5:$A$505,AH$5:AH$505)-AG76))</f>
        <v>5.5555555555555554</v>
      </c>
      <c r="AG76" s="11">
        <f t="shared" si="44"/>
        <v>0</v>
      </c>
      <c r="AH76" s="11">
        <f>IF($A76&lt;'Input Data'!$H$16,0,LOOKUP($A76-'Input Data'!$H$16,$A$5:$A$505,AG$5:AG$505))</f>
        <v>0</v>
      </c>
      <c r="AI76" s="7">
        <f>MIN('Input Data'!$I$12*LOOKUP($A76,'Input Data'!$B$58:$B$62,'Input Data'!$J$58:$J$62)/3600*$C$1,IF($A76&lt;'Input Data'!$I$17,infinity,'Input Data'!$I$11*'Input Data'!$I$13+LOOKUP($A76-'Input Data'!$I$17+$C$1,$A$5:$A$505,AK$5:AK$505))-AJ76)</f>
        <v>15</v>
      </c>
      <c r="AJ76" s="11">
        <f t="shared" si="45"/>
        <v>615</v>
      </c>
      <c r="AK76" s="34">
        <f>IF($A76&lt;'Input Data'!$I$16,0,LOOKUP($A76-'Input Data'!$I$16,$A$5:$A$505,AJ$5:AJ$505))</f>
        <v>525</v>
      </c>
      <c r="AL76" s="17">
        <f>MIN('Input Data'!$I$12*LOOKUP($A76,'Input Data'!$B$58:$B$62,'Input Data'!$J$58:$J$62)/3600*$C$1,IF($A76&lt;'Input Data'!$I$16,0,LOOKUP($A76-'Input Data'!$I$16+$C$1,$A$5:$A$505,AJ$5:AJ$505)-AK76))</f>
        <v>15</v>
      </c>
    </row>
    <row r="77" spans="1:38" x14ac:dyDescent="0.3">
      <c r="A77" s="9">
        <f t="shared" si="27"/>
        <v>720</v>
      </c>
      <c r="B77" s="10">
        <f>MIN('Input Data'!$C$12*LOOKUP($A77,'Input Data'!$B$58:$B$62,'Input Data'!$D$58:$D$62)/3600*$C$1,IF($A77&lt;'Input Data'!$C$17,infinity,'Input Data'!$C$11*'Input Data'!$C$13+LOOKUP($A77-'Input Data'!$C$17+$C$1,$A$5:$A$505,$D$5:$D$505))-C77)</f>
        <v>22.222222222222221</v>
      </c>
      <c r="C77" s="11">
        <f>C76+LOOKUP($A76,'Input Data'!$D$23:$D$27,'Input Data'!$F$23:$F$27)*$C$1/3600</f>
        <v>1249.6000000000022</v>
      </c>
      <c r="D77" s="11">
        <f t="shared" si="28"/>
        <v>937.20000000000118</v>
      </c>
      <c r="E77" s="9">
        <f>MIN('Input Data'!$C$12*LOOKUP($A77,'Input Data'!$B$58:$B$62,'Input Data'!$D$58:$D$62)/3600*$C$1,IF($A77&lt;'Input Data'!$C$16,0,LOOKUP($A77-'Input Data'!$C$16+$C$1,$A$5:$A$505,C$5:C$505)-D77))</f>
        <v>17.355555555555611</v>
      </c>
      <c r="F77" s="10">
        <f>LOOKUP($A77,'Input Data'!$C$33:$C$37,'Input Data'!$E$33:$E$37)</f>
        <v>0</v>
      </c>
      <c r="G77" s="11">
        <f t="shared" si="29"/>
        <v>1</v>
      </c>
      <c r="H77" s="11">
        <f t="shared" si="47"/>
        <v>0</v>
      </c>
      <c r="I77" s="12">
        <f t="shared" si="31"/>
        <v>17.355555555555611</v>
      </c>
      <c r="J77" s="7">
        <f>MIN('Input Data'!$D$12*LOOKUP($A77,'Input Data'!$B$58:$B$62,'Input Data'!$E$58:$E$62)/3600*$C$1,IF($A77&lt;'Input Data'!$D$17,infinity,'Input Data'!$D$11*'Input Data'!$D$13+LOOKUP($A77-'Input Data'!$D$17+$C$1,$A$5:$A$505,$L$5:$L$505)-K77))</f>
        <v>5.5555555555555554</v>
      </c>
      <c r="K77" s="11">
        <f t="shared" si="32"/>
        <v>0</v>
      </c>
      <c r="L77" s="11">
        <f>IF($A77&lt;'Input Data'!$D$16,0,LOOKUP($A77-'Input Data'!$D$16,$A$5:$A$505,$K$5:$K$505))</f>
        <v>0</v>
      </c>
      <c r="M77" s="7">
        <f>MIN('Input Data'!$E$12*LOOKUP($A77,'Input Data'!$B$58:$B$62,'Input Data'!$F$58:$F$62)/3600*$C$1,IF($A77&lt;'Input Data'!$E$17,infinity,'Input Data'!$E$11*'Input Data'!$E$13+LOOKUP($A77-'Input Data'!$E$17+$C$1,$A$5:$A$505,$O$5:$O$505))-N77)</f>
        <v>22.222222222222221</v>
      </c>
      <c r="N77" s="11">
        <f t="shared" si="33"/>
        <v>937.20000000000118</v>
      </c>
      <c r="O77" s="11">
        <f t="shared" si="34"/>
        <v>833.06666666666752</v>
      </c>
      <c r="P77" s="9">
        <f>MIN('Input Data'!$E$12*LOOKUP($A77,'Input Data'!$B$58:$B$62,'Input Data'!$F$58:$F$62)/3600*$C$1,IF($A77&lt;'Input Data'!$E$16,0,LOOKUP($A77-'Input Data'!$E$16+$C$1,$A$5:$A$505,N$5:N$505)-O77))</f>
        <v>17.355555555555611</v>
      </c>
      <c r="Q77" s="10">
        <f>LOOKUP($A77,'Input Data'!$C$33:$C$37,'Input Data'!$F$33:$F$37)</f>
        <v>0.02</v>
      </c>
      <c r="R77" s="34">
        <f t="shared" si="35"/>
        <v>1</v>
      </c>
      <c r="S77" s="8">
        <f t="shared" si="36"/>
        <v>0.3471111111111122</v>
      </c>
      <c r="T77" s="11">
        <f t="shared" si="37"/>
        <v>17.0084444444445</v>
      </c>
      <c r="U77" s="7">
        <f>MIN('Input Data'!$F$12*LOOKUP($A77,'Input Data'!$B$58:$B$62,'Input Data'!$G$58:$G$62)/3600*$C$1,IF($A77&lt;'Input Data'!$F$17,infinity,'Input Data'!$F$11*'Input Data'!$F$13+LOOKUP($A77-'Input Data'!$F$17+$C$1,$A$5:$A$505,$W$5:$W$505)-V77))</f>
        <v>5.5555555555555554</v>
      </c>
      <c r="V77" s="11">
        <f t="shared" si="38"/>
        <v>16.661333333333339</v>
      </c>
      <c r="W77" s="11">
        <f>IF($A77&lt;'Input Data'!$F$16,0,LOOKUP($A77-'Input Data'!$F$16,$A$5:$A$505,$V$5:$V$505))</f>
        <v>15.272888888888893</v>
      </c>
      <c r="X77" s="7">
        <f>MIN('Input Data'!$G$12*LOOKUP($A77,'Input Data'!$B$58:$B$62,'Input Data'!$H$58:$H$62)/3600*$C$1,IF($A77&lt;'Input Data'!$G$17,infinity,'Input Data'!$G$11*'Input Data'!$G$13+LOOKUP($A77-'Input Data'!$G$17+$C$1,$A$5:$A$505,$Z$5:$Z$505)-Y77))</f>
        <v>22.222222222222221</v>
      </c>
      <c r="Y77" s="11">
        <f t="shared" si="39"/>
        <v>816.40533333333451</v>
      </c>
      <c r="Z77" s="11">
        <f t="shared" si="40"/>
        <v>630</v>
      </c>
      <c r="AA77" s="9">
        <f>MIN('Input Data'!$G$12*LOOKUP($A77,'Input Data'!$B$58:$B$62,'Input Data'!$H$58:$H$62)/3600*$C$1,IF($A77&lt;'Input Data'!$G$16,0,LOOKUP($A77-'Input Data'!$G$16+$C$1,$A$5:$A$505,Y$5:Y$505)-Z77))</f>
        <v>22.222222222222221</v>
      </c>
      <c r="AB77" s="10">
        <f>LOOKUP($A77,'Input Data'!$C$33:$C$37,'Input Data'!$G$33:$G$37)</f>
        <v>0</v>
      </c>
      <c r="AC77" s="11">
        <f t="shared" si="41"/>
        <v>0.67500000000000004</v>
      </c>
      <c r="AD77" s="11">
        <f t="shared" si="42"/>
        <v>0</v>
      </c>
      <c r="AE77" s="12">
        <f t="shared" si="43"/>
        <v>15</v>
      </c>
      <c r="AF77" s="7">
        <f>MIN('Input Data'!$H$12*LOOKUP($A77,'Input Data'!$B$58:$B$62,'Input Data'!$I$58:$I$62)/3600*$C$1,IF($A77&lt;'Input Data'!$H$17,infinity,'Input Data'!$H$11*'Input Data'!$H$13+LOOKUP($A77-'Input Data'!$H$17+$C$1,$A$5:$A$505,AH$5:AH$505)-AG77))</f>
        <v>5.5555555555555554</v>
      </c>
      <c r="AG77" s="11">
        <f t="shared" si="44"/>
        <v>0</v>
      </c>
      <c r="AH77" s="11">
        <f>IF($A77&lt;'Input Data'!$H$16,0,LOOKUP($A77-'Input Data'!$H$16,$A$5:$A$505,AG$5:AG$505))</f>
        <v>0</v>
      </c>
      <c r="AI77" s="7">
        <f>MIN('Input Data'!$I$12*LOOKUP($A77,'Input Data'!$B$58:$B$62,'Input Data'!$J$58:$J$62)/3600*$C$1,IF($A77&lt;'Input Data'!$I$17,infinity,'Input Data'!$I$11*'Input Data'!$I$13+LOOKUP($A77-'Input Data'!$I$17+$C$1,$A$5:$A$505,AK$5:AK$505))-AJ77)</f>
        <v>15</v>
      </c>
      <c r="AJ77" s="11">
        <f t="shared" si="45"/>
        <v>630</v>
      </c>
      <c r="AK77" s="34">
        <f>IF($A77&lt;'Input Data'!$I$16,0,LOOKUP($A77-'Input Data'!$I$16,$A$5:$A$505,AJ$5:AJ$505))</f>
        <v>540</v>
      </c>
      <c r="AL77" s="17">
        <f>MIN('Input Data'!$I$12*LOOKUP($A77,'Input Data'!$B$58:$B$62,'Input Data'!$J$58:$J$62)/3600*$C$1,IF($A77&lt;'Input Data'!$I$16,0,LOOKUP($A77-'Input Data'!$I$16+$C$1,$A$5:$A$505,AJ$5:AJ$505)-AK77))</f>
        <v>15</v>
      </c>
    </row>
    <row r="78" spans="1:38" x14ac:dyDescent="0.3">
      <c r="A78" s="9">
        <f t="shared" si="27"/>
        <v>730</v>
      </c>
      <c r="B78" s="10">
        <f>MIN('Input Data'!$C$12*LOOKUP($A78,'Input Data'!$B$58:$B$62,'Input Data'!$D$58:$D$62)/3600*$C$1,IF($A78&lt;'Input Data'!$C$17,infinity,'Input Data'!$C$11*'Input Data'!$C$13+LOOKUP($A78-'Input Data'!$C$17+$C$1,$A$5:$A$505,$D$5:$D$505))-C78)</f>
        <v>22.222222222222221</v>
      </c>
      <c r="C78" s="11">
        <f>C77+LOOKUP($A77,'Input Data'!$D$23:$D$27,'Input Data'!$F$23:$F$27)*$C$1/3600</f>
        <v>1266.9555555555578</v>
      </c>
      <c r="D78" s="11">
        <f t="shared" si="28"/>
        <v>954.55555555555679</v>
      </c>
      <c r="E78" s="9">
        <f>MIN('Input Data'!$C$12*LOOKUP($A78,'Input Data'!$B$58:$B$62,'Input Data'!$D$58:$D$62)/3600*$C$1,IF($A78&lt;'Input Data'!$C$16,0,LOOKUP($A78-'Input Data'!$C$16+$C$1,$A$5:$A$505,C$5:C$505)-D78))</f>
        <v>17.355555555555611</v>
      </c>
      <c r="F78" s="10">
        <f>LOOKUP($A78,'Input Data'!$C$33:$C$37,'Input Data'!$E$33:$E$37)</f>
        <v>0</v>
      </c>
      <c r="G78" s="11">
        <f t="shared" si="29"/>
        <v>1</v>
      </c>
      <c r="H78" s="11">
        <f t="shared" si="47"/>
        <v>0</v>
      </c>
      <c r="I78" s="12">
        <f t="shared" si="31"/>
        <v>17.355555555555611</v>
      </c>
      <c r="J78" s="7">
        <f>MIN('Input Data'!$D$12*LOOKUP($A78,'Input Data'!$B$58:$B$62,'Input Data'!$E$58:$E$62)/3600*$C$1,IF($A78&lt;'Input Data'!$D$17,infinity,'Input Data'!$D$11*'Input Data'!$D$13+LOOKUP($A78-'Input Data'!$D$17+$C$1,$A$5:$A$505,$L$5:$L$505)-K78))</f>
        <v>5.5555555555555554</v>
      </c>
      <c r="K78" s="11">
        <f t="shared" si="32"/>
        <v>0</v>
      </c>
      <c r="L78" s="11">
        <f>IF($A78&lt;'Input Data'!$D$16,0,LOOKUP($A78-'Input Data'!$D$16,$A$5:$A$505,$K$5:$K$505))</f>
        <v>0</v>
      </c>
      <c r="M78" s="7">
        <f>MIN('Input Data'!$E$12*LOOKUP($A78,'Input Data'!$B$58:$B$62,'Input Data'!$F$58:$F$62)/3600*$C$1,IF($A78&lt;'Input Data'!$E$17,infinity,'Input Data'!$E$11*'Input Data'!$E$13+LOOKUP($A78-'Input Data'!$E$17+$C$1,$A$5:$A$505,$O$5:$O$505))-N78)</f>
        <v>22.222222222222221</v>
      </c>
      <c r="N78" s="11">
        <f t="shared" si="33"/>
        <v>954.55555555555679</v>
      </c>
      <c r="O78" s="11">
        <f t="shared" si="34"/>
        <v>850.42222222222313</v>
      </c>
      <c r="P78" s="9">
        <f>MIN('Input Data'!$E$12*LOOKUP($A78,'Input Data'!$B$58:$B$62,'Input Data'!$F$58:$F$62)/3600*$C$1,IF($A78&lt;'Input Data'!$E$16,0,LOOKUP($A78-'Input Data'!$E$16+$C$1,$A$5:$A$505,N$5:N$505)-O78))</f>
        <v>17.355555555555611</v>
      </c>
      <c r="Q78" s="10">
        <f>LOOKUP($A78,'Input Data'!$C$33:$C$37,'Input Data'!$F$33:$F$37)</f>
        <v>0.02</v>
      </c>
      <c r="R78" s="34">
        <f t="shared" si="35"/>
        <v>1</v>
      </c>
      <c r="S78" s="8">
        <f t="shared" si="36"/>
        <v>0.3471111111111122</v>
      </c>
      <c r="T78" s="11">
        <f t="shared" si="37"/>
        <v>17.0084444444445</v>
      </c>
      <c r="U78" s="7">
        <f>MIN('Input Data'!$F$12*LOOKUP($A78,'Input Data'!$B$58:$B$62,'Input Data'!$G$58:$G$62)/3600*$C$1,IF($A78&lt;'Input Data'!$F$17,infinity,'Input Data'!$F$11*'Input Data'!$F$13+LOOKUP($A78-'Input Data'!$F$17+$C$1,$A$5:$A$505,$W$5:$W$505)-V78))</f>
        <v>5.5555555555555554</v>
      </c>
      <c r="V78" s="11">
        <f t="shared" si="38"/>
        <v>17.00844444444445</v>
      </c>
      <c r="W78" s="11">
        <f>IF($A78&lt;'Input Data'!$F$16,0,LOOKUP($A78-'Input Data'!$F$16,$A$5:$A$505,$V$5:$V$505))</f>
        <v>15.620000000000005</v>
      </c>
      <c r="X78" s="7">
        <f>MIN('Input Data'!$G$12*LOOKUP($A78,'Input Data'!$B$58:$B$62,'Input Data'!$H$58:$H$62)/3600*$C$1,IF($A78&lt;'Input Data'!$G$17,infinity,'Input Data'!$G$11*'Input Data'!$G$13+LOOKUP($A78-'Input Data'!$G$17+$C$1,$A$5:$A$505,$Z$5:$Z$505)-Y78))</f>
        <v>22.222222222222221</v>
      </c>
      <c r="Y78" s="11">
        <f t="shared" si="39"/>
        <v>833.41377777777905</v>
      </c>
      <c r="Z78" s="11">
        <f t="shared" si="40"/>
        <v>645</v>
      </c>
      <c r="AA78" s="9">
        <f>MIN('Input Data'!$G$12*LOOKUP($A78,'Input Data'!$B$58:$B$62,'Input Data'!$H$58:$H$62)/3600*$C$1,IF($A78&lt;'Input Data'!$G$16,0,LOOKUP($A78-'Input Data'!$G$16+$C$1,$A$5:$A$505,Y$5:Y$505)-Z78))</f>
        <v>22.222222222222221</v>
      </c>
      <c r="AB78" s="10">
        <f>LOOKUP($A78,'Input Data'!$C$33:$C$37,'Input Data'!$G$33:$G$37)</f>
        <v>0</v>
      </c>
      <c r="AC78" s="11">
        <f t="shared" si="41"/>
        <v>0.67500000000000004</v>
      </c>
      <c r="AD78" s="11">
        <f t="shared" si="42"/>
        <v>0</v>
      </c>
      <c r="AE78" s="12">
        <f t="shared" si="43"/>
        <v>15</v>
      </c>
      <c r="AF78" s="7">
        <f>MIN('Input Data'!$H$12*LOOKUP($A78,'Input Data'!$B$58:$B$62,'Input Data'!$I$58:$I$62)/3600*$C$1,IF($A78&lt;'Input Data'!$H$17,infinity,'Input Data'!$H$11*'Input Data'!$H$13+LOOKUP($A78-'Input Data'!$H$17+$C$1,$A$5:$A$505,AH$5:AH$505)-AG78))</f>
        <v>5.5555555555555554</v>
      </c>
      <c r="AG78" s="11">
        <f t="shared" si="44"/>
        <v>0</v>
      </c>
      <c r="AH78" s="11">
        <f>IF($A78&lt;'Input Data'!$H$16,0,LOOKUP($A78-'Input Data'!$H$16,$A$5:$A$505,AG$5:AG$505))</f>
        <v>0</v>
      </c>
      <c r="AI78" s="7">
        <f>MIN('Input Data'!$I$12*LOOKUP($A78,'Input Data'!$B$58:$B$62,'Input Data'!$J$58:$J$62)/3600*$C$1,IF($A78&lt;'Input Data'!$I$17,infinity,'Input Data'!$I$11*'Input Data'!$I$13+LOOKUP($A78-'Input Data'!$I$17+$C$1,$A$5:$A$505,AK$5:AK$505))-AJ78)</f>
        <v>15</v>
      </c>
      <c r="AJ78" s="11">
        <f t="shared" si="45"/>
        <v>645</v>
      </c>
      <c r="AK78" s="34">
        <f>IF($A78&lt;'Input Data'!$I$16,0,LOOKUP($A78-'Input Data'!$I$16,$A$5:$A$505,AJ$5:AJ$505))</f>
        <v>555</v>
      </c>
      <c r="AL78" s="17">
        <f>MIN('Input Data'!$I$12*LOOKUP($A78,'Input Data'!$B$58:$B$62,'Input Data'!$J$58:$J$62)/3600*$C$1,IF($A78&lt;'Input Data'!$I$16,0,LOOKUP($A78-'Input Data'!$I$16+$C$1,$A$5:$A$505,AJ$5:AJ$505)-AK78))</f>
        <v>15</v>
      </c>
    </row>
    <row r="79" spans="1:38" x14ac:dyDescent="0.3">
      <c r="A79" s="9">
        <f t="shared" si="27"/>
        <v>740</v>
      </c>
      <c r="B79" s="10">
        <f>MIN('Input Data'!$C$12*LOOKUP($A79,'Input Data'!$B$58:$B$62,'Input Data'!$D$58:$D$62)/3600*$C$1,IF($A79&lt;'Input Data'!$C$17,infinity,'Input Data'!$C$11*'Input Data'!$C$13+LOOKUP($A79-'Input Data'!$C$17+$C$1,$A$5:$A$505,$D$5:$D$505))-C79)</f>
        <v>22.222222222222221</v>
      </c>
      <c r="C79" s="11">
        <f>C78+LOOKUP($A78,'Input Data'!$D$23:$D$27,'Input Data'!$F$23:$F$27)*$C$1/3600</f>
        <v>1284.3111111111134</v>
      </c>
      <c r="D79" s="11">
        <f t="shared" si="28"/>
        <v>971.9111111111124</v>
      </c>
      <c r="E79" s="9">
        <f>MIN('Input Data'!$C$12*LOOKUP($A79,'Input Data'!$B$58:$B$62,'Input Data'!$D$58:$D$62)/3600*$C$1,IF($A79&lt;'Input Data'!$C$16,0,LOOKUP($A79-'Input Data'!$C$16+$C$1,$A$5:$A$505,C$5:C$505)-D79))</f>
        <v>17.355555555555611</v>
      </c>
      <c r="F79" s="10">
        <f>LOOKUP($A79,'Input Data'!$C$33:$C$37,'Input Data'!$E$33:$E$37)</f>
        <v>0</v>
      </c>
      <c r="G79" s="11">
        <f t="shared" si="29"/>
        <v>1</v>
      </c>
      <c r="H79" s="11">
        <f t="shared" si="47"/>
        <v>0</v>
      </c>
      <c r="I79" s="12">
        <f t="shared" si="31"/>
        <v>17.355555555555611</v>
      </c>
      <c r="J79" s="7">
        <f>MIN('Input Data'!$D$12*LOOKUP($A79,'Input Data'!$B$58:$B$62,'Input Data'!$E$58:$E$62)/3600*$C$1,IF($A79&lt;'Input Data'!$D$17,infinity,'Input Data'!$D$11*'Input Data'!$D$13+LOOKUP($A79-'Input Data'!$D$17+$C$1,$A$5:$A$505,$L$5:$L$505)-K79))</f>
        <v>5.5555555555555554</v>
      </c>
      <c r="K79" s="11">
        <f t="shared" si="32"/>
        <v>0</v>
      </c>
      <c r="L79" s="11">
        <f>IF($A79&lt;'Input Data'!$D$16,0,LOOKUP($A79-'Input Data'!$D$16,$A$5:$A$505,$K$5:$K$505))</f>
        <v>0</v>
      </c>
      <c r="M79" s="7">
        <f>MIN('Input Data'!$E$12*LOOKUP($A79,'Input Data'!$B$58:$B$62,'Input Data'!$F$58:$F$62)/3600*$C$1,IF($A79&lt;'Input Data'!$E$17,infinity,'Input Data'!$E$11*'Input Data'!$E$13+LOOKUP($A79-'Input Data'!$E$17+$C$1,$A$5:$A$505,$O$5:$O$505))-N79)</f>
        <v>22.222222222222221</v>
      </c>
      <c r="N79" s="11">
        <f t="shared" si="33"/>
        <v>971.9111111111124</v>
      </c>
      <c r="O79" s="11">
        <f t="shared" si="34"/>
        <v>867.77777777777874</v>
      </c>
      <c r="P79" s="9">
        <f>MIN('Input Data'!$E$12*LOOKUP($A79,'Input Data'!$B$58:$B$62,'Input Data'!$F$58:$F$62)/3600*$C$1,IF($A79&lt;'Input Data'!$E$16,0,LOOKUP($A79-'Input Data'!$E$16+$C$1,$A$5:$A$505,N$5:N$505)-O79))</f>
        <v>17.355555555555611</v>
      </c>
      <c r="Q79" s="10">
        <f>LOOKUP($A79,'Input Data'!$C$33:$C$37,'Input Data'!$F$33:$F$37)</f>
        <v>0.02</v>
      </c>
      <c r="R79" s="34">
        <f t="shared" si="35"/>
        <v>1</v>
      </c>
      <c r="S79" s="8">
        <f t="shared" si="36"/>
        <v>0.3471111111111122</v>
      </c>
      <c r="T79" s="11">
        <f t="shared" si="37"/>
        <v>17.0084444444445</v>
      </c>
      <c r="U79" s="7">
        <f>MIN('Input Data'!$F$12*LOOKUP($A79,'Input Data'!$B$58:$B$62,'Input Data'!$G$58:$G$62)/3600*$C$1,IF($A79&lt;'Input Data'!$F$17,infinity,'Input Data'!$F$11*'Input Data'!$F$13+LOOKUP($A79-'Input Data'!$F$17+$C$1,$A$5:$A$505,$W$5:$W$505)-V79))</f>
        <v>5.5555555555555554</v>
      </c>
      <c r="V79" s="11">
        <f t="shared" si="38"/>
        <v>17.355555555555561</v>
      </c>
      <c r="W79" s="11">
        <f>IF($A79&lt;'Input Data'!$F$16,0,LOOKUP($A79-'Input Data'!$F$16,$A$5:$A$505,$V$5:$V$505))</f>
        <v>15.967111111111116</v>
      </c>
      <c r="X79" s="7">
        <f>MIN('Input Data'!$G$12*LOOKUP($A79,'Input Data'!$B$58:$B$62,'Input Data'!$H$58:$H$62)/3600*$C$1,IF($A79&lt;'Input Data'!$G$17,infinity,'Input Data'!$G$11*'Input Data'!$G$13+LOOKUP($A79-'Input Data'!$G$17+$C$1,$A$5:$A$505,$Z$5:$Z$505)-Y79))</f>
        <v>22.222222222222221</v>
      </c>
      <c r="Y79" s="11">
        <f t="shared" si="39"/>
        <v>850.42222222222358</v>
      </c>
      <c r="Z79" s="11">
        <f t="shared" si="40"/>
        <v>660</v>
      </c>
      <c r="AA79" s="9">
        <f>MIN('Input Data'!$G$12*LOOKUP($A79,'Input Data'!$B$58:$B$62,'Input Data'!$H$58:$H$62)/3600*$C$1,IF($A79&lt;'Input Data'!$G$16,0,LOOKUP($A79-'Input Data'!$G$16+$C$1,$A$5:$A$505,Y$5:Y$505)-Z79))</f>
        <v>22.222222222222221</v>
      </c>
      <c r="AB79" s="10">
        <f>LOOKUP($A79,'Input Data'!$C$33:$C$37,'Input Data'!$G$33:$G$37)</f>
        <v>0</v>
      </c>
      <c r="AC79" s="11">
        <f t="shared" si="41"/>
        <v>0.67500000000000004</v>
      </c>
      <c r="AD79" s="11">
        <f t="shared" si="42"/>
        <v>0</v>
      </c>
      <c r="AE79" s="12">
        <f t="shared" si="43"/>
        <v>15</v>
      </c>
      <c r="AF79" s="7">
        <f>MIN('Input Data'!$H$12*LOOKUP($A79,'Input Data'!$B$58:$B$62,'Input Data'!$I$58:$I$62)/3600*$C$1,IF($A79&lt;'Input Data'!$H$17,infinity,'Input Data'!$H$11*'Input Data'!$H$13+LOOKUP($A79-'Input Data'!$H$17+$C$1,$A$5:$A$505,AH$5:AH$505)-AG79))</f>
        <v>5.5555555555555554</v>
      </c>
      <c r="AG79" s="11">
        <f t="shared" si="44"/>
        <v>0</v>
      </c>
      <c r="AH79" s="11">
        <f>IF($A79&lt;'Input Data'!$H$16,0,LOOKUP($A79-'Input Data'!$H$16,$A$5:$A$505,AG$5:AG$505))</f>
        <v>0</v>
      </c>
      <c r="AI79" s="7">
        <f>MIN('Input Data'!$I$12*LOOKUP($A79,'Input Data'!$B$58:$B$62,'Input Data'!$J$58:$J$62)/3600*$C$1,IF($A79&lt;'Input Data'!$I$17,infinity,'Input Data'!$I$11*'Input Data'!$I$13+LOOKUP($A79-'Input Data'!$I$17+$C$1,$A$5:$A$505,AK$5:AK$505))-AJ79)</f>
        <v>15</v>
      </c>
      <c r="AJ79" s="11">
        <f t="shared" si="45"/>
        <v>660</v>
      </c>
      <c r="AK79" s="34">
        <f>IF($A79&lt;'Input Data'!$I$16,0,LOOKUP($A79-'Input Data'!$I$16,$A$5:$A$505,AJ$5:AJ$505))</f>
        <v>570</v>
      </c>
      <c r="AL79" s="17">
        <f>MIN('Input Data'!$I$12*LOOKUP($A79,'Input Data'!$B$58:$B$62,'Input Data'!$J$58:$J$62)/3600*$C$1,IF($A79&lt;'Input Data'!$I$16,0,LOOKUP($A79-'Input Data'!$I$16+$C$1,$A$5:$A$505,AJ$5:AJ$505)-AK79))</f>
        <v>15</v>
      </c>
    </row>
    <row r="80" spans="1:38" x14ac:dyDescent="0.3">
      <c r="A80" s="9">
        <f t="shared" si="27"/>
        <v>750</v>
      </c>
      <c r="B80" s="10">
        <f>MIN('Input Data'!$C$12*LOOKUP($A80,'Input Data'!$B$58:$B$62,'Input Data'!$D$58:$D$62)/3600*$C$1,IF($A80&lt;'Input Data'!$C$17,infinity,'Input Data'!$C$11*'Input Data'!$C$13+LOOKUP($A80-'Input Data'!$C$17+$C$1,$A$5:$A$505,$D$5:$D$505))-C80)</f>
        <v>22.222222222222221</v>
      </c>
      <c r="C80" s="11">
        <f>C79+LOOKUP($A79,'Input Data'!$D$23:$D$27,'Input Data'!$F$23:$F$27)*$C$1/3600</f>
        <v>1301.666666666669</v>
      </c>
      <c r="D80" s="11">
        <f t="shared" si="28"/>
        <v>989.26666666666802</v>
      </c>
      <c r="E80" s="9">
        <f>MIN('Input Data'!$C$12*LOOKUP($A80,'Input Data'!$B$58:$B$62,'Input Data'!$D$58:$D$62)/3600*$C$1,IF($A80&lt;'Input Data'!$C$16,0,LOOKUP($A80-'Input Data'!$C$16+$C$1,$A$5:$A$505,C$5:C$505)-D80))</f>
        <v>17.355555555555611</v>
      </c>
      <c r="F80" s="10">
        <f>LOOKUP($A80,'Input Data'!$C$33:$C$37,'Input Data'!$E$33:$E$37)</f>
        <v>0</v>
      </c>
      <c r="G80" s="11">
        <f t="shared" si="29"/>
        <v>1</v>
      </c>
      <c r="H80" s="11">
        <f t="shared" si="47"/>
        <v>0</v>
      </c>
      <c r="I80" s="12">
        <f t="shared" si="31"/>
        <v>17.355555555555611</v>
      </c>
      <c r="J80" s="7">
        <f>MIN('Input Data'!$D$12*LOOKUP($A80,'Input Data'!$B$58:$B$62,'Input Data'!$E$58:$E$62)/3600*$C$1,IF($A80&lt;'Input Data'!$D$17,infinity,'Input Data'!$D$11*'Input Data'!$D$13+LOOKUP($A80-'Input Data'!$D$17+$C$1,$A$5:$A$505,$L$5:$L$505)-K80))</f>
        <v>5.5555555555555554</v>
      </c>
      <c r="K80" s="11">
        <f t="shared" si="32"/>
        <v>0</v>
      </c>
      <c r="L80" s="11">
        <f>IF($A80&lt;'Input Data'!$D$16,0,LOOKUP($A80-'Input Data'!$D$16,$A$5:$A$505,$K$5:$K$505))</f>
        <v>0</v>
      </c>
      <c r="M80" s="7">
        <f>MIN('Input Data'!$E$12*LOOKUP($A80,'Input Data'!$B$58:$B$62,'Input Data'!$F$58:$F$62)/3600*$C$1,IF($A80&lt;'Input Data'!$E$17,infinity,'Input Data'!$E$11*'Input Data'!$E$13+LOOKUP($A80-'Input Data'!$E$17+$C$1,$A$5:$A$505,$O$5:$O$505))-N80)</f>
        <v>22.222222222222221</v>
      </c>
      <c r="N80" s="11">
        <f t="shared" si="33"/>
        <v>989.26666666666802</v>
      </c>
      <c r="O80" s="11">
        <f t="shared" si="34"/>
        <v>885.13333333333435</v>
      </c>
      <c r="P80" s="9">
        <f>MIN('Input Data'!$E$12*LOOKUP($A80,'Input Data'!$B$58:$B$62,'Input Data'!$F$58:$F$62)/3600*$C$1,IF($A80&lt;'Input Data'!$E$16,0,LOOKUP($A80-'Input Data'!$E$16+$C$1,$A$5:$A$505,N$5:N$505)-O80))</f>
        <v>17.355555555555611</v>
      </c>
      <c r="Q80" s="10">
        <f>LOOKUP($A80,'Input Data'!$C$33:$C$37,'Input Data'!$F$33:$F$37)</f>
        <v>0.02</v>
      </c>
      <c r="R80" s="34">
        <f t="shared" si="35"/>
        <v>1</v>
      </c>
      <c r="S80" s="8">
        <f t="shared" si="36"/>
        <v>0.3471111111111122</v>
      </c>
      <c r="T80" s="11">
        <f t="shared" si="37"/>
        <v>17.0084444444445</v>
      </c>
      <c r="U80" s="7">
        <f>MIN('Input Data'!$F$12*LOOKUP($A80,'Input Data'!$B$58:$B$62,'Input Data'!$G$58:$G$62)/3600*$C$1,IF($A80&lt;'Input Data'!$F$17,infinity,'Input Data'!$F$11*'Input Data'!$F$13+LOOKUP($A80-'Input Data'!$F$17+$C$1,$A$5:$A$505,$W$5:$W$505)-V80))</f>
        <v>5.5555555555555554</v>
      </c>
      <c r="V80" s="11">
        <f t="shared" si="38"/>
        <v>17.702666666666673</v>
      </c>
      <c r="W80" s="11">
        <f>IF($A80&lt;'Input Data'!$F$16,0,LOOKUP($A80-'Input Data'!$F$16,$A$5:$A$505,$V$5:$V$505))</f>
        <v>16.314222222222227</v>
      </c>
      <c r="X80" s="7">
        <f>MIN('Input Data'!$G$12*LOOKUP($A80,'Input Data'!$B$58:$B$62,'Input Data'!$H$58:$H$62)/3600*$C$1,IF($A80&lt;'Input Data'!$G$17,infinity,'Input Data'!$G$11*'Input Data'!$G$13+LOOKUP($A80-'Input Data'!$G$17+$C$1,$A$5:$A$505,$Z$5:$Z$505)-Y80))</f>
        <v>22.222222222222221</v>
      </c>
      <c r="Y80" s="11">
        <f t="shared" si="39"/>
        <v>867.43066666666812</v>
      </c>
      <c r="Z80" s="11">
        <f t="shared" si="40"/>
        <v>675</v>
      </c>
      <c r="AA80" s="9">
        <f>MIN('Input Data'!$G$12*LOOKUP($A80,'Input Data'!$B$58:$B$62,'Input Data'!$H$58:$H$62)/3600*$C$1,IF($A80&lt;'Input Data'!$G$16,0,LOOKUP($A80-'Input Data'!$G$16+$C$1,$A$5:$A$505,Y$5:Y$505)-Z80))</f>
        <v>22.222222222222221</v>
      </c>
      <c r="AB80" s="10">
        <f>LOOKUP($A80,'Input Data'!$C$33:$C$37,'Input Data'!$G$33:$G$37)</f>
        <v>0</v>
      </c>
      <c r="AC80" s="11">
        <f t="shared" si="41"/>
        <v>0.67500000000000004</v>
      </c>
      <c r="AD80" s="11">
        <f t="shared" si="42"/>
        <v>0</v>
      </c>
      <c r="AE80" s="12">
        <f t="shared" si="43"/>
        <v>15</v>
      </c>
      <c r="AF80" s="7">
        <f>MIN('Input Data'!$H$12*LOOKUP($A80,'Input Data'!$B$58:$B$62,'Input Data'!$I$58:$I$62)/3600*$C$1,IF($A80&lt;'Input Data'!$H$17,infinity,'Input Data'!$H$11*'Input Data'!$H$13+LOOKUP($A80-'Input Data'!$H$17+$C$1,$A$5:$A$505,AH$5:AH$505)-AG80))</f>
        <v>5.5555555555555554</v>
      </c>
      <c r="AG80" s="11">
        <f t="shared" si="44"/>
        <v>0</v>
      </c>
      <c r="AH80" s="11">
        <f>IF($A80&lt;'Input Data'!$H$16,0,LOOKUP($A80-'Input Data'!$H$16,$A$5:$A$505,AG$5:AG$505))</f>
        <v>0</v>
      </c>
      <c r="AI80" s="7">
        <f>MIN('Input Data'!$I$12*LOOKUP($A80,'Input Data'!$B$58:$B$62,'Input Data'!$J$58:$J$62)/3600*$C$1,IF($A80&lt;'Input Data'!$I$17,infinity,'Input Data'!$I$11*'Input Data'!$I$13+LOOKUP($A80-'Input Data'!$I$17+$C$1,$A$5:$A$505,AK$5:AK$505))-AJ80)</f>
        <v>15</v>
      </c>
      <c r="AJ80" s="11">
        <f t="shared" si="45"/>
        <v>675</v>
      </c>
      <c r="AK80" s="34">
        <f>IF($A80&lt;'Input Data'!$I$16,0,LOOKUP($A80-'Input Data'!$I$16,$A$5:$A$505,AJ$5:AJ$505))</f>
        <v>585</v>
      </c>
      <c r="AL80" s="17">
        <f>MIN('Input Data'!$I$12*LOOKUP($A80,'Input Data'!$B$58:$B$62,'Input Data'!$J$58:$J$62)/3600*$C$1,IF($A80&lt;'Input Data'!$I$16,0,LOOKUP($A80-'Input Data'!$I$16+$C$1,$A$5:$A$505,AJ$5:AJ$505)-AK80))</f>
        <v>15</v>
      </c>
    </row>
    <row r="81" spans="1:38" x14ac:dyDescent="0.3">
      <c r="A81" s="9">
        <f t="shared" si="27"/>
        <v>760</v>
      </c>
      <c r="B81" s="10">
        <f>MIN('Input Data'!$C$12*LOOKUP($A81,'Input Data'!$B$58:$B$62,'Input Data'!$D$58:$D$62)/3600*$C$1,IF($A81&lt;'Input Data'!$C$17,infinity,'Input Data'!$C$11*'Input Data'!$C$13+LOOKUP($A81-'Input Data'!$C$17+$C$1,$A$5:$A$505,$D$5:$D$505))-C81)</f>
        <v>22.222222222222221</v>
      </c>
      <c r="C81" s="11">
        <f>C80+LOOKUP($A80,'Input Data'!$D$23:$D$27,'Input Data'!$F$23:$F$27)*$C$1/3600</f>
        <v>1319.0222222222246</v>
      </c>
      <c r="D81" s="11">
        <f t="shared" si="28"/>
        <v>1006.6222222222236</v>
      </c>
      <c r="E81" s="9">
        <f>MIN('Input Data'!$C$12*LOOKUP($A81,'Input Data'!$B$58:$B$62,'Input Data'!$D$58:$D$62)/3600*$C$1,IF($A81&lt;'Input Data'!$C$16,0,LOOKUP($A81-'Input Data'!$C$16+$C$1,$A$5:$A$505,C$5:C$505)-D81))</f>
        <v>17.355555555555611</v>
      </c>
      <c r="F81" s="10">
        <f>LOOKUP($A81,'Input Data'!$C$33:$C$37,'Input Data'!$E$33:$E$37)</f>
        <v>0</v>
      </c>
      <c r="G81" s="11">
        <f t="shared" si="29"/>
        <v>1</v>
      </c>
      <c r="H81" s="11">
        <f t="shared" si="47"/>
        <v>0</v>
      </c>
      <c r="I81" s="12">
        <f t="shared" si="31"/>
        <v>17.355555555555611</v>
      </c>
      <c r="J81" s="7">
        <f>MIN('Input Data'!$D$12*LOOKUP($A81,'Input Data'!$B$58:$B$62,'Input Data'!$E$58:$E$62)/3600*$C$1,IF($A81&lt;'Input Data'!$D$17,infinity,'Input Data'!$D$11*'Input Data'!$D$13+LOOKUP($A81-'Input Data'!$D$17+$C$1,$A$5:$A$505,$L$5:$L$505)-K81))</f>
        <v>5.5555555555555554</v>
      </c>
      <c r="K81" s="11">
        <f t="shared" si="32"/>
        <v>0</v>
      </c>
      <c r="L81" s="11">
        <f>IF($A81&lt;'Input Data'!$D$16,0,LOOKUP($A81-'Input Data'!$D$16,$A$5:$A$505,$K$5:$K$505))</f>
        <v>0</v>
      </c>
      <c r="M81" s="7">
        <f>MIN('Input Data'!$E$12*LOOKUP($A81,'Input Data'!$B$58:$B$62,'Input Data'!$F$58:$F$62)/3600*$C$1,IF($A81&lt;'Input Data'!$E$17,infinity,'Input Data'!$E$11*'Input Data'!$E$13+LOOKUP($A81-'Input Data'!$E$17+$C$1,$A$5:$A$505,$O$5:$O$505))-N81)</f>
        <v>22.222222222222221</v>
      </c>
      <c r="N81" s="11">
        <f t="shared" si="33"/>
        <v>1006.6222222222236</v>
      </c>
      <c r="O81" s="11">
        <f t="shared" si="34"/>
        <v>902.48888888888996</v>
      </c>
      <c r="P81" s="9">
        <f>MIN('Input Data'!$E$12*LOOKUP($A81,'Input Data'!$B$58:$B$62,'Input Data'!$F$58:$F$62)/3600*$C$1,IF($A81&lt;'Input Data'!$E$16,0,LOOKUP($A81-'Input Data'!$E$16+$C$1,$A$5:$A$505,N$5:N$505)-O81))</f>
        <v>17.355555555555611</v>
      </c>
      <c r="Q81" s="10">
        <f>LOOKUP($A81,'Input Data'!$C$33:$C$37,'Input Data'!$F$33:$F$37)</f>
        <v>0.02</v>
      </c>
      <c r="R81" s="34">
        <f t="shared" si="35"/>
        <v>1</v>
      </c>
      <c r="S81" s="8">
        <f t="shared" si="36"/>
        <v>0.3471111111111122</v>
      </c>
      <c r="T81" s="11">
        <f t="shared" si="37"/>
        <v>17.0084444444445</v>
      </c>
      <c r="U81" s="7">
        <f>MIN('Input Data'!$F$12*LOOKUP($A81,'Input Data'!$B$58:$B$62,'Input Data'!$G$58:$G$62)/3600*$C$1,IF($A81&lt;'Input Data'!$F$17,infinity,'Input Data'!$F$11*'Input Data'!$F$13+LOOKUP($A81-'Input Data'!$F$17+$C$1,$A$5:$A$505,$W$5:$W$505)-V81))</f>
        <v>5.5555555555555554</v>
      </c>
      <c r="V81" s="11">
        <f t="shared" si="38"/>
        <v>18.049777777777784</v>
      </c>
      <c r="W81" s="11">
        <f>IF($A81&lt;'Input Data'!$F$16,0,LOOKUP($A81-'Input Data'!$F$16,$A$5:$A$505,$V$5:$V$505))</f>
        <v>16.661333333333339</v>
      </c>
      <c r="X81" s="7">
        <f>MIN('Input Data'!$G$12*LOOKUP($A81,'Input Data'!$B$58:$B$62,'Input Data'!$H$58:$H$62)/3600*$C$1,IF($A81&lt;'Input Data'!$G$17,infinity,'Input Data'!$G$11*'Input Data'!$G$13+LOOKUP($A81-'Input Data'!$G$17+$C$1,$A$5:$A$505,$Z$5:$Z$505)-Y81))</f>
        <v>22.222222222222221</v>
      </c>
      <c r="Y81" s="11">
        <f t="shared" si="39"/>
        <v>884.43911111111265</v>
      </c>
      <c r="Z81" s="11">
        <f t="shared" si="40"/>
        <v>690</v>
      </c>
      <c r="AA81" s="9">
        <f>MIN('Input Data'!$G$12*LOOKUP($A81,'Input Data'!$B$58:$B$62,'Input Data'!$H$58:$H$62)/3600*$C$1,IF($A81&lt;'Input Data'!$G$16,0,LOOKUP($A81-'Input Data'!$G$16+$C$1,$A$5:$A$505,Y$5:Y$505)-Z81))</f>
        <v>22.222222222222221</v>
      </c>
      <c r="AB81" s="10">
        <f>LOOKUP($A81,'Input Data'!$C$33:$C$37,'Input Data'!$G$33:$G$37)</f>
        <v>0</v>
      </c>
      <c r="AC81" s="11">
        <f t="shared" si="41"/>
        <v>0.67500000000000004</v>
      </c>
      <c r="AD81" s="11">
        <f t="shared" si="42"/>
        <v>0</v>
      </c>
      <c r="AE81" s="12">
        <f t="shared" si="43"/>
        <v>15</v>
      </c>
      <c r="AF81" s="7">
        <f>MIN('Input Data'!$H$12*LOOKUP($A81,'Input Data'!$B$58:$B$62,'Input Data'!$I$58:$I$62)/3600*$C$1,IF($A81&lt;'Input Data'!$H$17,infinity,'Input Data'!$H$11*'Input Data'!$H$13+LOOKUP($A81-'Input Data'!$H$17+$C$1,$A$5:$A$505,AH$5:AH$505)-AG81))</f>
        <v>5.5555555555555554</v>
      </c>
      <c r="AG81" s="11">
        <f t="shared" si="44"/>
        <v>0</v>
      </c>
      <c r="AH81" s="11">
        <f>IF($A81&lt;'Input Data'!$H$16,0,LOOKUP($A81-'Input Data'!$H$16,$A$5:$A$505,AG$5:AG$505))</f>
        <v>0</v>
      </c>
      <c r="AI81" s="7">
        <f>MIN('Input Data'!$I$12*LOOKUP($A81,'Input Data'!$B$58:$B$62,'Input Data'!$J$58:$J$62)/3600*$C$1,IF($A81&lt;'Input Data'!$I$17,infinity,'Input Data'!$I$11*'Input Data'!$I$13+LOOKUP($A81-'Input Data'!$I$17+$C$1,$A$5:$A$505,AK$5:AK$505))-AJ81)</f>
        <v>15</v>
      </c>
      <c r="AJ81" s="11">
        <f t="shared" si="45"/>
        <v>690</v>
      </c>
      <c r="AK81" s="34">
        <f>IF($A81&lt;'Input Data'!$I$16,0,LOOKUP($A81-'Input Data'!$I$16,$A$5:$A$505,AJ$5:AJ$505))</f>
        <v>600</v>
      </c>
      <c r="AL81" s="17">
        <f>MIN('Input Data'!$I$12*LOOKUP($A81,'Input Data'!$B$58:$B$62,'Input Data'!$J$58:$J$62)/3600*$C$1,IF($A81&lt;'Input Data'!$I$16,0,LOOKUP($A81-'Input Data'!$I$16+$C$1,$A$5:$A$505,AJ$5:AJ$505)-AK81))</f>
        <v>15</v>
      </c>
    </row>
    <row r="82" spans="1:38" x14ac:dyDescent="0.3">
      <c r="A82" s="9">
        <f t="shared" si="27"/>
        <v>770</v>
      </c>
      <c r="B82" s="10">
        <f>MIN('Input Data'!$C$12*LOOKUP($A82,'Input Data'!$B$58:$B$62,'Input Data'!$D$58:$D$62)/3600*$C$1,IF($A82&lt;'Input Data'!$C$17,infinity,'Input Data'!$C$11*'Input Data'!$C$13+LOOKUP($A82-'Input Data'!$C$17+$C$1,$A$5:$A$505,$D$5:$D$505))-C82)</f>
        <v>22.222222222222221</v>
      </c>
      <c r="C82" s="11">
        <f>C81+LOOKUP($A81,'Input Data'!$D$23:$D$27,'Input Data'!$F$23:$F$27)*$C$1/3600</f>
        <v>1336.3777777777802</v>
      </c>
      <c r="D82" s="11">
        <f t="shared" si="28"/>
        <v>1023.9777777777792</v>
      </c>
      <c r="E82" s="9">
        <f>MIN('Input Data'!$C$12*LOOKUP($A82,'Input Data'!$B$58:$B$62,'Input Data'!$D$58:$D$62)/3600*$C$1,IF($A82&lt;'Input Data'!$C$16,0,LOOKUP($A82-'Input Data'!$C$16+$C$1,$A$5:$A$505,C$5:C$505)-D82))</f>
        <v>17.355555555555611</v>
      </c>
      <c r="F82" s="10">
        <f>LOOKUP($A82,'Input Data'!$C$33:$C$37,'Input Data'!$E$33:$E$37)</f>
        <v>0</v>
      </c>
      <c r="G82" s="11">
        <f t="shared" si="29"/>
        <v>1</v>
      </c>
      <c r="H82" s="11">
        <f t="shared" si="47"/>
        <v>0</v>
      </c>
      <c r="I82" s="12">
        <f t="shared" si="31"/>
        <v>17.355555555555611</v>
      </c>
      <c r="J82" s="7">
        <f>MIN('Input Data'!$D$12*LOOKUP($A82,'Input Data'!$B$58:$B$62,'Input Data'!$E$58:$E$62)/3600*$C$1,IF($A82&lt;'Input Data'!$D$17,infinity,'Input Data'!$D$11*'Input Data'!$D$13+LOOKUP($A82-'Input Data'!$D$17+$C$1,$A$5:$A$505,$L$5:$L$505)-K82))</f>
        <v>5.5555555555555554</v>
      </c>
      <c r="K82" s="11">
        <f t="shared" si="32"/>
        <v>0</v>
      </c>
      <c r="L82" s="11">
        <f>IF($A82&lt;'Input Data'!$D$16,0,LOOKUP($A82-'Input Data'!$D$16,$A$5:$A$505,$K$5:$K$505))</f>
        <v>0</v>
      </c>
      <c r="M82" s="7">
        <f>MIN('Input Data'!$E$12*LOOKUP($A82,'Input Data'!$B$58:$B$62,'Input Data'!$F$58:$F$62)/3600*$C$1,IF($A82&lt;'Input Data'!$E$17,infinity,'Input Data'!$E$11*'Input Data'!$E$13+LOOKUP($A82-'Input Data'!$E$17+$C$1,$A$5:$A$505,$O$5:$O$505))-N82)</f>
        <v>22.222222222222221</v>
      </c>
      <c r="N82" s="11">
        <f t="shared" si="33"/>
        <v>1023.9777777777792</v>
      </c>
      <c r="O82" s="11">
        <f t="shared" si="34"/>
        <v>919.84444444444557</v>
      </c>
      <c r="P82" s="9">
        <f>MIN('Input Data'!$E$12*LOOKUP($A82,'Input Data'!$B$58:$B$62,'Input Data'!$F$58:$F$62)/3600*$C$1,IF($A82&lt;'Input Data'!$E$16,0,LOOKUP($A82-'Input Data'!$E$16+$C$1,$A$5:$A$505,N$5:N$505)-O82))</f>
        <v>17.355555555555611</v>
      </c>
      <c r="Q82" s="10">
        <f>LOOKUP($A82,'Input Data'!$C$33:$C$37,'Input Data'!$F$33:$F$37)</f>
        <v>0.02</v>
      </c>
      <c r="R82" s="34">
        <f t="shared" si="35"/>
        <v>1</v>
      </c>
      <c r="S82" s="8">
        <f t="shared" si="36"/>
        <v>0.3471111111111122</v>
      </c>
      <c r="T82" s="11">
        <f t="shared" si="37"/>
        <v>17.0084444444445</v>
      </c>
      <c r="U82" s="7">
        <f>MIN('Input Data'!$F$12*LOOKUP($A82,'Input Data'!$B$58:$B$62,'Input Data'!$G$58:$G$62)/3600*$C$1,IF($A82&lt;'Input Data'!$F$17,infinity,'Input Data'!$F$11*'Input Data'!$F$13+LOOKUP($A82-'Input Data'!$F$17+$C$1,$A$5:$A$505,$W$5:$W$505)-V82))</f>
        <v>5.5555555555555554</v>
      </c>
      <c r="V82" s="11">
        <f t="shared" si="38"/>
        <v>18.396888888888896</v>
      </c>
      <c r="W82" s="11">
        <f>IF($A82&lt;'Input Data'!$F$16,0,LOOKUP($A82-'Input Data'!$F$16,$A$5:$A$505,$V$5:$V$505))</f>
        <v>17.00844444444445</v>
      </c>
      <c r="X82" s="7">
        <f>MIN('Input Data'!$G$12*LOOKUP($A82,'Input Data'!$B$58:$B$62,'Input Data'!$H$58:$H$62)/3600*$C$1,IF($A82&lt;'Input Data'!$G$17,infinity,'Input Data'!$G$11*'Input Data'!$G$13+LOOKUP($A82-'Input Data'!$G$17+$C$1,$A$5:$A$505,$Z$5:$Z$505)-Y82))</f>
        <v>22.222222222222221</v>
      </c>
      <c r="Y82" s="11">
        <f t="shared" si="39"/>
        <v>901.44755555555719</v>
      </c>
      <c r="Z82" s="11">
        <f t="shared" si="40"/>
        <v>705</v>
      </c>
      <c r="AA82" s="9">
        <f>MIN('Input Data'!$G$12*LOOKUP($A82,'Input Data'!$B$58:$B$62,'Input Data'!$H$58:$H$62)/3600*$C$1,IF($A82&lt;'Input Data'!$G$16,0,LOOKUP($A82-'Input Data'!$G$16+$C$1,$A$5:$A$505,Y$5:Y$505)-Z82))</f>
        <v>22.222222222222221</v>
      </c>
      <c r="AB82" s="10">
        <f>LOOKUP($A82,'Input Data'!$C$33:$C$37,'Input Data'!$G$33:$G$37)</f>
        <v>0</v>
      </c>
      <c r="AC82" s="11">
        <f t="shared" si="41"/>
        <v>0.67500000000000004</v>
      </c>
      <c r="AD82" s="11">
        <f t="shared" si="42"/>
        <v>0</v>
      </c>
      <c r="AE82" s="12">
        <f t="shared" si="43"/>
        <v>15</v>
      </c>
      <c r="AF82" s="7">
        <f>MIN('Input Data'!$H$12*LOOKUP($A82,'Input Data'!$B$58:$B$62,'Input Data'!$I$58:$I$62)/3600*$C$1,IF($A82&lt;'Input Data'!$H$17,infinity,'Input Data'!$H$11*'Input Data'!$H$13+LOOKUP($A82-'Input Data'!$H$17+$C$1,$A$5:$A$505,AH$5:AH$505)-AG82))</f>
        <v>5.5555555555555554</v>
      </c>
      <c r="AG82" s="11">
        <f t="shared" si="44"/>
        <v>0</v>
      </c>
      <c r="AH82" s="11">
        <f>IF($A82&lt;'Input Data'!$H$16,0,LOOKUP($A82-'Input Data'!$H$16,$A$5:$A$505,AG$5:AG$505))</f>
        <v>0</v>
      </c>
      <c r="AI82" s="7">
        <f>MIN('Input Data'!$I$12*LOOKUP($A82,'Input Data'!$B$58:$B$62,'Input Data'!$J$58:$J$62)/3600*$C$1,IF($A82&lt;'Input Data'!$I$17,infinity,'Input Data'!$I$11*'Input Data'!$I$13+LOOKUP($A82-'Input Data'!$I$17+$C$1,$A$5:$A$505,AK$5:AK$505))-AJ82)</f>
        <v>15</v>
      </c>
      <c r="AJ82" s="11">
        <f t="shared" si="45"/>
        <v>705</v>
      </c>
      <c r="AK82" s="34">
        <f>IF($A82&lt;'Input Data'!$I$16,0,LOOKUP($A82-'Input Data'!$I$16,$A$5:$A$505,AJ$5:AJ$505))</f>
        <v>615</v>
      </c>
      <c r="AL82" s="17">
        <f>MIN('Input Data'!$I$12*LOOKUP($A82,'Input Data'!$B$58:$B$62,'Input Data'!$J$58:$J$62)/3600*$C$1,IF($A82&lt;'Input Data'!$I$16,0,LOOKUP($A82-'Input Data'!$I$16+$C$1,$A$5:$A$505,AJ$5:AJ$505)-AK82))</f>
        <v>15</v>
      </c>
    </row>
    <row r="83" spans="1:38" x14ac:dyDescent="0.3">
      <c r="A83" s="9">
        <f t="shared" si="27"/>
        <v>780</v>
      </c>
      <c r="B83" s="10">
        <f>MIN('Input Data'!$C$12*LOOKUP($A83,'Input Data'!$B$58:$B$62,'Input Data'!$D$58:$D$62)/3600*$C$1,IF($A83&lt;'Input Data'!$C$17,infinity,'Input Data'!$C$11*'Input Data'!$C$13+LOOKUP($A83-'Input Data'!$C$17+$C$1,$A$5:$A$505,$D$5:$D$505))-C83)</f>
        <v>22.222222222222221</v>
      </c>
      <c r="C83" s="11">
        <f>C82+LOOKUP($A82,'Input Data'!$D$23:$D$27,'Input Data'!$F$23:$F$27)*$C$1/3600</f>
        <v>1353.7333333333358</v>
      </c>
      <c r="D83" s="11">
        <f t="shared" si="28"/>
        <v>1041.3333333333348</v>
      </c>
      <c r="E83" s="9">
        <f>MIN('Input Data'!$C$12*LOOKUP($A83,'Input Data'!$B$58:$B$62,'Input Data'!$D$58:$D$62)/3600*$C$1,IF($A83&lt;'Input Data'!$C$16,0,LOOKUP($A83-'Input Data'!$C$16+$C$1,$A$5:$A$505,C$5:C$505)-D83))</f>
        <v>17.355555555555611</v>
      </c>
      <c r="F83" s="10">
        <f>LOOKUP($A83,'Input Data'!$C$33:$C$37,'Input Data'!$E$33:$E$37)</f>
        <v>0</v>
      </c>
      <c r="G83" s="11">
        <f t="shared" si="29"/>
        <v>1</v>
      </c>
      <c r="H83" s="11">
        <f t="shared" si="47"/>
        <v>0</v>
      </c>
      <c r="I83" s="12">
        <f t="shared" si="31"/>
        <v>17.355555555555611</v>
      </c>
      <c r="J83" s="7">
        <f>MIN('Input Data'!$D$12*LOOKUP($A83,'Input Data'!$B$58:$B$62,'Input Data'!$E$58:$E$62)/3600*$C$1,IF($A83&lt;'Input Data'!$D$17,infinity,'Input Data'!$D$11*'Input Data'!$D$13+LOOKUP($A83-'Input Data'!$D$17+$C$1,$A$5:$A$505,$L$5:$L$505)-K83))</f>
        <v>5.5555555555555554</v>
      </c>
      <c r="K83" s="11">
        <f t="shared" si="32"/>
        <v>0</v>
      </c>
      <c r="L83" s="11">
        <f>IF($A83&lt;'Input Data'!$D$16,0,LOOKUP($A83-'Input Data'!$D$16,$A$5:$A$505,$K$5:$K$505))</f>
        <v>0</v>
      </c>
      <c r="M83" s="7">
        <f>MIN('Input Data'!$E$12*LOOKUP($A83,'Input Data'!$B$58:$B$62,'Input Data'!$F$58:$F$62)/3600*$C$1,IF($A83&lt;'Input Data'!$E$17,infinity,'Input Data'!$E$11*'Input Data'!$E$13+LOOKUP($A83-'Input Data'!$E$17+$C$1,$A$5:$A$505,$O$5:$O$505))-N83)</f>
        <v>22.222222222222221</v>
      </c>
      <c r="N83" s="11">
        <f t="shared" si="33"/>
        <v>1041.3333333333348</v>
      </c>
      <c r="O83" s="11">
        <f t="shared" si="34"/>
        <v>937.20000000000118</v>
      </c>
      <c r="P83" s="9">
        <f>MIN('Input Data'!$E$12*LOOKUP($A83,'Input Data'!$B$58:$B$62,'Input Data'!$F$58:$F$62)/3600*$C$1,IF($A83&lt;'Input Data'!$E$16,0,LOOKUP($A83-'Input Data'!$E$16+$C$1,$A$5:$A$505,N$5:N$505)-O83))</f>
        <v>17.355555555555611</v>
      </c>
      <c r="Q83" s="10">
        <f>LOOKUP($A83,'Input Data'!$C$33:$C$37,'Input Data'!$F$33:$F$37)</f>
        <v>0.02</v>
      </c>
      <c r="R83" s="34">
        <f t="shared" si="35"/>
        <v>1</v>
      </c>
      <c r="S83" s="8">
        <f t="shared" si="36"/>
        <v>0.3471111111111122</v>
      </c>
      <c r="T83" s="11">
        <f t="shared" si="37"/>
        <v>17.0084444444445</v>
      </c>
      <c r="U83" s="7">
        <f>MIN('Input Data'!$F$12*LOOKUP($A83,'Input Data'!$B$58:$B$62,'Input Data'!$G$58:$G$62)/3600*$C$1,IF($A83&lt;'Input Data'!$F$17,infinity,'Input Data'!$F$11*'Input Data'!$F$13+LOOKUP($A83-'Input Data'!$F$17+$C$1,$A$5:$A$505,$W$5:$W$505)-V83))</f>
        <v>5.5555555555555554</v>
      </c>
      <c r="V83" s="11">
        <f t="shared" si="38"/>
        <v>18.744000000000007</v>
      </c>
      <c r="W83" s="11">
        <f>IF($A83&lt;'Input Data'!$F$16,0,LOOKUP($A83-'Input Data'!$F$16,$A$5:$A$505,$V$5:$V$505))</f>
        <v>17.355555555555561</v>
      </c>
      <c r="X83" s="7">
        <f>MIN('Input Data'!$G$12*LOOKUP($A83,'Input Data'!$B$58:$B$62,'Input Data'!$H$58:$H$62)/3600*$C$1,IF($A83&lt;'Input Data'!$G$17,infinity,'Input Data'!$G$11*'Input Data'!$G$13+LOOKUP($A83-'Input Data'!$G$17+$C$1,$A$5:$A$505,$Z$5:$Z$505)-Y83))</f>
        <v>22.222222222222221</v>
      </c>
      <c r="Y83" s="11">
        <f t="shared" si="39"/>
        <v>918.45600000000172</v>
      </c>
      <c r="Z83" s="11">
        <f t="shared" si="40"/>
        <v>720</v>
      </c>
      <c r="AA83" s="9">
        <f>MIN('Input Data'!$G$12*LOOKUP($A83,'Input Data'!$B$58:$B$62,'Input Data'!$H$58:$H$62)/3600*$C$1,IF($A83&lt;'Input Data'!$G$16,0,LOOKUP($A83-'Input Data'!$G$16+$C$1,$A$5:$A$505,Y$5:Y$505)-Z83))</f>
        <v>22.222222222222221</v>
      </c>
      <c r="AB83" s="10">
        <f>LOOKUP($A83,'Input Data'!$C$33:$C$37,'Input Data'!$G$33:$G$37)</f>
        <v>0</v>
      </c>
      <c r="AC83" s="11">
        <f t="shared" si="41"/>
        <v>0.67500000000000004</v>
      </c>
      <c r="AD83" s="11">
        <f t="shared" si="42"/>
        <v>0</v>
      </c>
      <c r="AE83" s="12">
        <f t="shared" si="43"/>
        <v>15</v>
      </c>
      <c r="AF83" s="7">
        <f>MIN('Input Data'!$H$12*LOOKUP($A83,'Input Data'!$B$58:$B$62,'Input Data'!$I$58:$I$62)/3600*$C$1,IF($A83&lt;'Input Data'!$H$17,infinity,'Input Data'!$H$11*'Input Data'!$H$13+LOOKUP($A83-'Input Data'!$H$17+$C$1,$A$5:$A$505,AH$5:AH$505)-AG83))</f>
        <v>5.5555555555555554</v>
      </c>
      <c r="AG83" s="11">
        <f t="shared" si="44"/>
        <v>0</v>
      </c>
      <c r="AH83" s="11">
        <f>IF($A83&lt;'Input Data'!$H$16,0,LOOKUP($A83-'Input Data'!$H$16,$A$5:$A$505,AG$5:AG$505))</f>
        <v>0</v>
      </c>
      <c r="AI83" s="7">
        <f>MIN('Input Data'!$I$12*LOOKUP($A83,'Input Data'!$B$58:$B$62,'Input Data'!$J$58:$J$62)/3600*$C$1,IF($A83&lt;'Input Data'!$I$17,infinity,'Input Data'!$I$11*'Input Data'!$I$13+LOOKUP($A83-'Input Data'!$I$17+$C$1,$A$5:$A$505,AK$5:AK$505))-AJ83)</f>
        <v>15</v>
      </c>
      <c r="AJ83" s="11">
        <f t="shared" si="45"/>
        <v>720</v>
      </c>
      <c r="AK83" s="34">
        <f>IF($A83&lt;'Input Data'!$I$16,0,LOOKUP($A83-'Input Data'!$I$16,$A$5:$A$505,AJ$5:AJ$505))</f>
        <v>630</v>
      </c>
      <c r="AL83" s="17">
        <f>MIN('Input Data'!$I$12*LOOKUP($A83,'Input Data'!$B$58:$B$62,'Input Data'!$J$58:$J$62)/3600*$C$1,IF($A83&lt;'Input Data'!$I$16,0,LOOKUP($A83-'Input Data'!$I$16+$C$1,$A$5:$A$505,AJ$5:AJ$505)-AK83))</f>
        <v>15</v>
      </c>
    </row>
    <row r="84" spans="1:38" x14ac:dyDescent="0.3">
      <c r="A84" s="9">
        <f t="shared" si="27"/>
        <v>790</v>
      </c>
      <c r="B84" s="10">
        <f>MIN('Input Data'!$C$12*LOOKUP($A84,'Input Data'!$B$58:$B$62,'Input Data'!$D$58:$D$62)/3600*$C$1,IF($A84&lt;'Input Data'!$C$17,infinity,'Input Data'!$C$11*'Input Data'!$C$13+LOOKUP($A84-'Input Data'!$C$17+$C$1,$A$5:$A$505,$D$5:$D$505))-C84)</f>
        <v>22.222222222222221</v>
      </c>
      <c r="C84" s="11">
        <f>C83+LOOKUP($A83,'Input Data'!$D$23:$D$27,'Input Data'!$F$23:$F$27)*$C$1/3600</f>
        <v>1371.0888888888915</v>
      </c>
      <c r="D84" s="11">
        <f t="shared" si="28"/>
        <v>1058.6888888888905</v>
      </c>
      <c r="E84" s="9">
        <f>MIN('Input Data'!$C$12*LOOKUP($A84,'Input Data'!$B$58:$B$62,'Input Data'!$D$58:$D$62)/3600*$C$1,IF($A84&lt;'Input Data'!$C$16,0,LOOKUP($A84-'Input Data'!$C$16+$C$1,$A$5:$A$505,C$5:C$505)-D84))</f>
        <v>17.355555555555611</v>
      </c>
      <c r="F84" s="10">
        <f>LOOKUP($A84,'Input Data'!$C$33:$C$37,'Input Data'!$E$33:$E$37)</f>
        <v>0</v>
      </c>
      <c r="G84" s="11">
        <f t="shared" si="29"/>
        <v>1</v>
      </c>
      <c r="H84" s="11">
        <f t="shared" si="47"/>
        <v>0</v>
      </c>
      <c r="I84" s="12">
        <f t="shared" si="31"/>
        <v>17.355555555555611</v>
      </c>
      <c r="J84" s="7">
        <f>MIN('Input Data'!$D$12*LOOKUP($A84,'Input Data'!$B$58:$B$62,'Input Data'!$E$58:$E$62)/3600*$C$1,IF($A84&lt;'Input Data'!$D$17,infinity,'Input Data'!$D$11*'Input Data'!$D$13+LOOKUP($A84-'Input Data'!$D$17+$C$1,$A$5:$A$505,$L$5:$L$505)-K84))</f>
        <v>5.5555555555555554</v>
      </c>
      <c r="K84" s="11">
        <f t="shared" si="32"/>
        <v>0</v>
      </c>
      <c r="L84" s="11">
        <f>IF($A84&lt;'Input Data'!$D$16,0,LOOKUP($A84-'Input Data'!$D$16,$A$5:$A$505,$K$5:$K$505))</f>
        <v>0</v>
      </c>
      <c r="M84" s="7">
        <f>MIN('Input Data'!$E$12*LOOKUP($A84,'Input Data'!$B$58:$B$62,'Input Data'!$F$58:$F$62)/3600*$C$1,IF($A84&lt;'Input Data'!$E$17,infinity,'Input Data'!$E$11*'Input Data'!$E$13+LOOKUP($A84-'Input Data'!$E$17+$C$1,$A$5:$A$505,$O$5:$O$505))-N84)</f>
        <v>22.222222222222221</v>
      </c>
      <c r="N84" s="11">
        <f t="shared" si="33"/>
        <v>1058.6888888888905</v>
      </c>
      <c r="O84" s="11">
        <f t="shared" si="34"/>
        <v>954.55555555555679</v>
      </c>
      <c r="P84" s="9">
        <f>MIN('Input Data'!$E$12*LOOKUP($A84,'Input Data'!$B$58:$B$62,'Input Data'!$F$58:$F$62)/3600*$C$1,IF($A84&lt;'Input Data'!$E$16,0,LOOKUP($A84-'Input Data'!$E$16+$C$1,$A$5:$A$505,N$5:N$505)-O84))</f>
        <v>17.355555555555611</v>
      </c>
      <c r="Q84" s="10">
        <f>LOOKUP($A84,'Input Data'!$C$33:$C$37,'Input Data'!$F$33:$F$37)</f>
        <v>0.02</v>
      </c>
      <c r="R84" s="34">
        <f t="shared" si="35"/>
        <v>1</v>
      </c>
      <c r="S84" s="8">
        <f t="shared" si="36"/>
        <v>0.3471111111111122</v>
      </c>
      <c r="T84" s="11">
        <f t="shared" si="37"/>
        <v>17.0084444444445</v>
      </c>
      <c r="U84" s="7">
        <f>MIN('Input Data'!$F$12*LOOKUP($A84,'Input Data'!$B$58:$B$62,'Input Data'!$G$58:$G$62)/3600*$C$1,IF($A84&lt;'Input Data'!$F$17,infinity,'Input Data'!$F$11*'Input Data'!$F$13+LOOKUP($A84-'Input Data'!$F$17+$C$1,$A$5:$A$505,$W$5:$W$505)-V84))</f>
        <v>5.5555555555555554</v>
      </c>
      <c r="V84" s="11">
        <f t="shared" si="38"/>
        <v>19.091111111111118</v>
      </c>
      <c r="W84" s="11">
        <f>IF($A84&lt;'Input Data'!$F$16,0,LOOKUP($A84-'Input Data'!$F$16,$A$5:$A$505,$V$5:$V$505))</f>
        <v>17.702666666666673</v>
      </c>
      <c r="X84" s="7">
        <f>MIN('Input Data'!$G$12*LOOKUP($A84,'Input Data'!$B$58:$B$62,'Input Data'!$H$58:$H$62)/3600*$C$1,IF($A84&lt;'Input Data'!$G$17,infinity,'Input Data'!$G$11*'Input Data'!$G$13+LOOKUP($A84-'Input Data'!$G$17+$C$1,$A$5:$A$505,$Z$5:$Z$505)-Y84))</f>
        <v>22.222222222222221</v>
      </c>
      <c r="Y84" s="11">
        <f t="shared" si="39"/>
        <v>935.46444444444626</v>
      </c>
      <c r="Z84" s="11">
        <f t="shared" si="40"/>
        <v>735</v>
      </c>
      <c r="AA84" s="9">
        <f>MIN('Input Data'!$G$12*LOOKUP($A84,'Input Data'!$B$58:$B$62,'Input Data'!$H$58:$H$62)/3600*$C$1,IF($A84&lt;'Input Data'!$G$16,0,LOOKUP($A84-'Input Data'!$G$16+$C$1,$A$5:$A$505,Y$5:Y$505)-Z84))</f>
        <v>22.222222222222221</v>
      </c>
      <c r="AB84" s="10">
        <f>LOOKUP($A84,'Input Data'!$C$33:$C$37,'Input Data'!$G$33:$G$37)</f>
        <v>0</v>
      </c>
      <c r="AC84" s="11">
        <f t="shared" si="41"/>
        <v>0.67500000000000004</v>
      </c>
      <c r="AD84" s="11">
        <f t="shared" si="42"/>
        <v>0</v>
      </c>
      <c r="AE84" s="12">
        <f t="shared" si="43"/>
        <v>15</v>
      </c>
      <c r="AF84" s="7">
        <f>MIN('Input Data'!$H$12*LOOKUP($A84,'Input Data'!$B$58:$B$62,'Input Data'!$I$58:$I$62)/3600*$C$1,IF($A84&lt;'Input Data'!$H$17,infinity,'Input Data'!$H$11*'Input Data'!$H$13+LOOKUP($A84-'Input Data'!$H$17+$C$1,$A$5:$A$505,AH$5:AH$505)-AG84))</f>
        <v>5.5555555555555554</v>
      </c>
      <c r="AG84" s="11">
        <f t="shared" si="44"/>
        <v>0</v>
      </c>
      <c r="AH84" s="11">
        <f>IF($A84&lt;'Input Data'!$H$16,0,LOOKUP($A84-'Input Data'!$H$16,$A$5:$A$505,AG$5:AG$505))</f>
        <v>0</v>
      </c>
      <c r="AI84" s="7">
        <f>MIN('Input Data'!$I$12*LOOKUP($A84,'Input Data'!$B$58:$B$62,'Input Data'!$J$58:$J$62)/3600*$C$1,IF($A84&lt;'Input Data'!$I$17,infinity,'Input Data'!$I$11*'Input Data'!$I$13+LOOKUP($A84-'Input Data'!$I$17+$C$1,$A$5:$A$505,AK$5:AK$505))-AJ84)</f>
        <v>15</v>
      </c>
      <c r="AJ84" s="11">
        <f t="shared" si="45"/>
        <v>735</v>
      </c>
      <c r="AK84" s="34">
        <f>IF($A84&lt;'Input Data'!$I$16,0,LOOKUP($A84-'Input Data'!$I$16,$A$5:$A$505,AJ$5:AJ$505))</f>
        <v>645</v>
      </c>
      <c r="AL84" s="17">
        <f>MIN('Input Data'!$I$12*LOOKUP($A84,'Input Data'!$B$58:$B$62,'Input Data'!$J$58:$J$62)/3600*$C$1,IF($A84&lt;'Input Data'!$I$16,0,LOOKUP($A84-'Input Data'!$I$16+$C$1,$A$5:$A$505,AJ$5:AJ$505)-AK84))</f>
        <v>15</v>
      </c>
    </row>
    <row r="85" spans="1:38" x14ac:dyDescent="0.3">
      <c r="A85" s="9">
        <f t="shared" si="27"/>
        <v>800</v>
      </c>
      <c r="B85" s="10">
        <f>MIN('Input Data'!$C$12*LOOKUP($A85,'Input Data'!$B$58:$B$62,'Input Data'!$D$58:$D$62)/3600*$C$1,IF($A85&lt;'Input Data'!$C$17,infinity,'Input Data'!$C$11*'Input Data'!$C$13+LOOKUP($A85-'Input Data'!$C$17+$C$1,$A$5:$A$505,$D$5:$D$505))-C85)</f>
        <v>22.222222222222221</v>
      </c>
      <c r="C85" s="11">
        <f>C84+LOOKUP($A84,'Input Data'!$D$23:$D$27,'Input Data'!$F$23:$F$27)*$C$1/3600</f>
        <v>1388.4444444444471</v>
      </c>
      <c r="D85" s="11">
        <f t="shared" si="28"/>
        <v>1076.0444444444461</v>
      </c>
      <c r="E85" s="9">
        <f>MIN('Input Data'!$C$12*LOOKUP($A85,'Input Data'!$B$58:$B$62,'Input Data'!$D$58:$D$62)/3600*$C$1,IF($A85&lt;'Input Data'!$C$16,0,LOOKUP($A85-'Input Data'!$C$16+$C$1,$A$5:$A$505,C$5:C$505)-D85))</f>
        <v>17.355555555555611</v>
      </c>
      <c r="F85" s="10">
        <f>LOOKUP($A85,'Input Data'!$C$33:$C$37,'Input Data'!$E$33:$E$37)</f>
        <v>0</v>
      </c>
      <c r="G85" s="11">
        <f t="shared" si="29"/>
        <v>1</v>
      </c>
      <c r="H85" s="11">
        <f t="shared" si="47"/>
        <v>0</v>
      </c>
      <c r="I85" s="12">
        <f t="shared" si="31"/>
        <v>17.355555555555611</v>
      </c>
      <c r="J85" s="7">
        <f>MIN('Input Data'!$D$12*LOOKUP($A85,'Input Data'!$B$58:$B$62,'Input Data'!$E$58:$E$62)/3600*$C$1,IF($A85&lt;'Input Data'!$D$17,infinity,'Input Data'!$D$11*'Input Data'!$D$13+LOOKUP($A85-'Input Data'!$D$17+$C$1,$A$5:$A$505,$L$5:$L$505)-K85))</f>
        <v>5.5555555555555554</v>
      </c>
      <c r="K85" s="11">
        <f t="shared" si="32"/>
        <v>0</v>
      </c>
      <c r="L85" s="11">
        <f>IF($A85&lt;'Input Data'!$D$16,0,LOOKUP($A85-'Input Data'!$D$16,$A$5:$A$505,$K$5:$K$505))</f>
        <v>0</v>
      </c>
      <c r="M85" s="7">
        <f>MIN('Input Data'!$E$12*LOOKUP($A85,'Input Data'!$B$58:$B$62,'Input Data'!$F$58:$F$62)/3600*$C$1,IF($A85&lt;'Input Data'!$E$17,infinity,'Input Data'!$E$11*'Input Data'!$E$13+LOOKUP($A85-'Input Data'!$E$17+$C$1,$A$5:$A$505,$O$5:$O$505))-N85)</f>
        <v>22.222222222222221</v>
      </c>
      <c r="N85" s="11">
        <f t="shared" si="33"/>
        <v>1076.0444444444461</v>
      </c>
      <c r="O85" s="11">
        <f t="shared" si="34"/>
        <v>971.9111111111124</v>
      </c>
      <c r="P85" s="9">
        <f>MIN('Input Data'!$E$12*LOOKUP($A85,'Input Data'!$B$58:$B$62,'Input Data'!$F$58:$F$62)/3600*$C$1,IF($A85&lt;'Input Data'!$E$16,0,LOOKUP($A85-'Input Data'!$E$16+$C$1,$A$5:$A$505,N$5:N$505)-O85))</f>
        <v>17.355555555555611</v>
      </c>
      <c r="Q85" s="10">
        <f>LOOKUP($A85,'Input Data'!$C$33:$C$37,'Input Data'!$F$33:$F$37)</f>
        <v>0.02</v>
      </c>
      <c r="R85" s="34">
        <f t="shared" si="35"/>
        <v>1</v>
      </c>
      <c r="S85" s="8">
        <f t="shared" si="36"/>
        <v>0.3471111111111122</v>
      </c>
      <c r="T85" s="11">
        <f t="shared" si="37"/>
        <v>17.0084444444445</v>
      </c>
      <c r="U85" s="7">
        <f>MIN('Input Data'!$F$12*LOOKUP($A85,'Input Data'!$B$58:$B$62,'Input Data'!$G$58:$G$62)/3600*$C$1,IF($A85&lt;'Input Data'!$F$17,infinity,'Input Data'!$F$11*'Input Data'!$F$13+LOOKUP($A85-'Input Data'!$F$17+$C$1,$A$5:$A$505,$W$5:$W$505)-V85))</f>
        <v>5.5555555555555554</v>
      </c>
      <c r="V85" s="11">
        <f t="shared" si="38"/>
        <v>19.43822222222223</v>
      </c>
      <c r="W85" s="11">
        <f>IF($A85&lt;'Input Data'!$F$16,0,LOOKUP($A85-'Input Data'!$F$16,$A$5:$A$505,$V$5:$V$505))</f>
        <v>18.049777777777784</v>
      </c>
      <c r="X85" s="7">
        <f>MIN('Input Data'!$G$12*LOOKUP($A85,'Input Data'!$B$58:$B$62,'Input Data'!$H$58:$H$62)/3600*$C$1,IF($A85&lt;'Input Data'!$G$17,infinity,'Input Data'!$G$11*'Input Data'!$G$13+LOOKUP($A85-'Input Data'!$G$17+$C$1,$A$5:$A$505,$Z$5:$Z$505)-Y85))</f>
        <v>22.222222222222221</v>
      </c>
      <c r="Y85" s="11">
        <f t="shared" si="39"/>
        <v>952.47288888889079</v>
      </c>
      <c r="Z85" s="11">
        <f t="shared" si="40"/>
        <v>750</v>
      </c>
      <c r="AA85" s="9">
        <f>MIN('Input Data'!$G$12*LOOKUP($A85,'Input Data'!$B$58:$B$62,'Input Data'!$H$58:$H$62)/3600*$C$1,IF($A85&lt;'Input Data'!$G$16,0,LOOKUP($A85-'Input Data'!$G$16+$C$1,$A$5:$A$505,Y$5:Y$505)-Z85))</f>
        <v>22.222222222222221</v>
      </c>
      <c r="AB85" s="10">
        <f>LOOKUP($A85,'Input Data'!$C$33:$C$37,'Input Data'!$G$33:$G$37)</f>
        <v>0</v>
      </c>
      <c r="AC85" s="11">
        <f t="shared" si="41"/>
        <v>0.67500000000000004</v>
      </c>
      <c r="AD85" s="11">
        <f t="shared" si="42"/>
        <v>0</v>
      </c>
      <c r="AE85" s="12">
        <f t="shared" si="43"/>
        <v>15</v>
      </c>
      <c r="AF85" s="7">
        <f>MIN('Input Data'!$H$12*LOOKUP($A85,'Input Data'!$B$58:$B$62,'Input Data'!$I$58:$I$62)/3600*$C$1,IF($A85&lt;'Input Data'!$H$17,infinity,'Input Data'!$H$11*'Input Data'!$H$13+LOOKUP($A85-'Input Data'!$H$17+$C$1,$A$5:$A$505,AH$5:AH$505)-AG85))</f>
        <v>5.5555555555555554</v>
      </c>
      <c r="AG85" s="11">
        <f t="shared" si="44"/>
        <v>0</v>
      </c>
      <c r="AH85" s="11">
        <f>IF($A85&lt;'Input Data'!$H$16,0,LOOKUP($A85-'Input Data'!$H$16,$A$5:$A$505,AG$5:AG$505))</f>
        <v>0</v>
      </c>
      <c r="AI85" s="7">
        <f>MIN('Input Data'!$I$12*LOOKUP($A85,'Input Data'!$B$58:$B$62,'Input Data'!$J$58:$J$62)/3600*$C$1,IF($A85&lt;'Input Data'!$I$17,infinity,'Input Data'!$I$11*'Input Data'!$I$13+LOOKUP($A85-'Input Data'!$I$17+$C$1,$A$5:$A$505,AK$5:AK$505))-AJ85)</f>
        <v>15</v>
      </c>
      <c r="AJ85" s="11">
        <f t="shared" si="45"/>
        <v>750</v>
      </c>
      <c r="AK85" s="34">
        <f>IF($A85&lt;'Input Data'!$I$16,0,LOOKUP($A85-'Input Data'!$I$16,$A$5:$A$505,AJ$5:AJ$505))</f>
        <v>660</v>
      </c>
      <c r="AL85" s="17">
        <f>MIN('Input Data'!$I$12*LOOKUP($A85,'Input Data'!$B$58:$B$62,'Input Data'!$J$58:$J$62)/3600*$C$1,IF($A85&lt;'Input Data'!$I$16,0,LOOKUP($A85-'Input Data'!$I$16+$C$1,$A$5:$A$505,AJ$5:AJ$505)-AK85))</f>
        <v>15</v>
      </c>
    </row>
    <row r="86" spans="1:38" x14ac:dyDescent="0.3">
      <c r="A86" s="9">
        <f t="shared" si="27"/>
        <v>810</v>
      </c>
      <c r="B86" s="10">
        <f>MIN('Input Data'!$C$12*LOOKUP($A86,'Input Data'!$B$58:$B$62,'Input Data'!$D$58:$D$62)/3600*$C$1,IF($A86&lt;'Input Data'!$C$17,infinity,'Input Data'!$C$11*'Input Data'!$C$13+LOOKUP($A86-'Input Data'!$C$17+$C$1,$A$5:$A$505,$D$5:$D$505))-C86)</f>
        <v>22.222222222222221</v>
      </c>
      <c r="C86" s="11">
        <f>C85+LOOKUP($A85,'Input Data'!$D$23:$D$27,'Input Data'!$F$23:$F$27)*$C$1/3600</f>
        <v>1405.8000000000027</v>
      </c>
      <c r="D86" s="11">
        <f t="shared" si="28"/>
        <v>1093.4000000000017</v>
      </c>
      <c r="E86" s="9">
        <f>MIN('Input Data'!$C$12*LOOKUP($A86,'Input Data'!$B$58:$B$62,'Input Data'!$D$58:$D$62)/3600*$C$1,IF($A86&lt;'Input Data'!$C$16,0,LOOKUP($A86-'Input Data'!$C$16+$C$1,$A$5:$A$505,C$5:C$505)-D86))</f>
        <v>17.355555555555611</v>
      </c>
      <c r="F86" s="10">
        <f>LOOKUP($A86,'Input Data'!$C$33:$C$37,'Input Data'!$E$33:$E$37)</f>
        <v>0</v>
      </c>
      <c r="G86" s="11">
        <f t="shared" si="29"/>
        <v>1</v>
      </c>
      <c r="H86" s="11">
        <f t="shared" si="47"/>
        <v>0</v>
      </c>
      <c r="I86" s="12">
        <f t="shared" si="31"/>
        <v>17.355555555555611</v>
      </c>
      <c r="J86" s="7">
        <f>MIN('Input Data'!$D$12*LOOKUP($A86,'Input Data'!$B$58:$B$62,'Input Data'!$E$58:$E$62)/3600*$C$1,IF($A86&lt;'Input Data'!$D$17,infinity,'Input Data'!$D$11*'Input Data'!$D$13+LOOKUP($A86-'Input Data'!$D$17+$C$1,$A$5:$A$505,$L$5:$L$505)-K86))</f>
        <v>5.5555555555555554</v>
      </c>
      <c r="K86" s="11">
        <f t="shared" si="32"/>
        <v>0</v>
      </c>
      <c r="L86" s="11">
        <f>IF($A86&lt;'Input Data'!$D$16,0,LOOKUP($A86-'Input Data'!$D$16,$A$5:$A$505,$K$5:$K$505))</f>
        <v>0</v>
      </c>
      <c r="M86" s="7">
        <f>MIN('Input Data'!$E$12*LOOKUP($A86,'Input Data'!$B$58:$B$62,'Input Data'!$F$58:$F$62)/3600*$C$1,IF($A86&lt;'Input Data'!$E$17,infinity,'Input Data'!$E$11*'Input Data'!$E$13+LOOKUP($A86-'Input Data'!$E$17+$C$1,$A$5:$A$505,$O$5:$O$505))-N86)</f>
        <v>22.222222222222221</v>
      </c>
      <c r="N86" s="11">
        <f t="shared" si="33"/>
        <v>1093.4000000000017</v>
      </c>
      <c r="O86" s="11">
        <f t="shared" si="34"/>
        <v>989.26666666666802</v>
      </c>
      <c r="P86" s="9">
        <f>MIN('Input Data'!$E$12*LOOKUP($A86,'Input Data'!$B$58:$B$62,'Input Data'!$F$58:$F$62)/3600*$C$1,IF($A86&lt;'Input Data'!$E$16,0,LOOKUP($A86-'Input Data'!$E$16+$C$1,$A$5:$A$505,N$5:N$505)-O86))</f>
        <v>17.355555555555611</v>
      </c>
      <c r="Q86" s="10">
        <f>LOOKUP($A86,'Input Data'!$C$33:$C$37,'Input Data'!$F$33:$F$37)</f>
        <v>0.02</v>
      </c>
      <c r="R86" s="34">
        <f t="shared" si="35"/>
        <v>1</v>
      </c>
      <c r="S86" s="8">
        <f t="shared" si="36"/>
        <v>0.3471111111111122</v>
      </c>
      <c r="T86" s="11">
        <f t="shared" si="37"/>
        <v>17.0084444444445</v>
      </c>
      <c r="U86" s="7">
        <f>MIN('Input Data'!$F$12*LOOKUP($A86,'Input Data'!$B$58:$B$62,'Input Data'!$G$58:$G$62)/3600*$C$1,IF($A86&lt;'Input Data'!$F$17,infinity,'Input Data'!$F$11*'Input Data'!$F$13+LOOKUP($A86-'Input Data'!$F$17+$C$1,$A$5:$A$505,$W$5:$W$505)-V86))</f>
        <v>5.5555555555555554</v>
      </c>
      <c r="V86" s="11">
        <f t="shared" si="38"/>
        <v>19.785333333333341</v>
      </c>
      <c r="W86" s="11">
        <f>IF($A86&lt;'Input Data'!$F$16,0,LOOKUP($A86-'Input Data'!$F$16,$A$5:$A$505,$V$5:$V$505))</f>
        <v>18.396888888888896</v>
      </c>
      <c r="X86" s="7">
        <f>MIN('Input Data'!$G$12*LOOKUP($A86,'Input Data'!$B$58:$B$62,'Input Data'!$H$58:$H$62)/3600*$C$1,IF($A86&lt;'Input Data'!$G$17,infinity,'Input Data'!$G$11*'Input Data'!$G$13+LOOKUP($A86-'Input Data'!$G$17+$C$1,$A$5:$A$505,$Z$5:$Z$505)-Y86))</f>
        <v>22.222222222222221</v>
      </c>
      <c r="Y86" s="11">
        <f t="shared" si="39"/>
        <v>969.48133333333533</v>
      </c>
      <c r="Z86" s="11">
        <f t="shared" si="40"/>
        <v>765</v>
      </c>
      <c r="AA86" s="9">
        <f>MIN('Input Data'!$G$12*LOOKUP($A86,'Input Data'!$B$58:$B$62,'Input Data'!$H$58:$H$62)/3600*$C$1,IF($A86&lt;'Input Data'!$G$16,0,LOOKUP($A86-'Input Data'!$G$16+$C$1,$A$5:$A$505,Y$5:Y$505)-Z86))</f>
        <v>22.222222222222221</v>
      </c>
      <c r="AB86" s="10">
        <f>LOOKUP($A86,'Input Data'!$C$33:$C$37,'Input Data'!$G$33:$G$37)</f>
        <v>0</v>
      </c>
      <c r="AC86" s="11">
        <f t="shared" si="41"/>
        <v>0.67500000000000004</v>
      </c>
      <c r="AD86" s="11">
        <f t="shared" si="42"/>
        <v>0</v>
      </c>
      <c r="AE86" s="12">
        <f t="shared" si="43"/>
        <v>15</v>
      </c>
      <c r="AF86" s="7">
        <f>MIN('Input Data'!$H$12*LOOKUP($A86,'Input Data'!$B$58:$B$62,'Input Data'!$I$58:$I$62)/3600*$C$1,IF($A86&lt;'Input Data'!$H$17,infinity,'Input Data'!$H$11*'Input Data'!$H$13+LOOKUP($A86-'Input Data'!$H$17+$C$1,$A$5:$A$505,AH$5:AH$505)-AG86))</f>
        <v>5.5555555555555554</v>
      </c>
      <c r="AG86" s="11">
        <f t="shared" si="44"/>
        <v>0</v>
      </c>
      <c r="AH86" s="11">
        <f>IF($A86&lt;'Input Data'!$H$16,0,LOOKUP($A86-'Input Data'!$H$16,$A$5:$A$505,AG$5:AG$505))</f>
        <v>0</v>
      </c>
      <c r="AI86" s="7">
        <f>MIN('Input Data'!$I$12*LOOKUP($A86,'Input Data'!$B$58:$B$62,'Input Data'!$J$58:$J$62)/3600*$C$1,IF($A86&lt;'Input Data'!$I$17,infinity,'Input Data'!$I$11*'Input Data'!$I$13+LOOKUP($A86-'Input Data'!$I$17+$C$1,$A$5:$A$505,AK$5:AK$505))-AJ86)</f>
        <v>15</v>
      </c>
      <c r="AJ86" s="11">
        <f t="shared" si="45"/>
        <v>765</v>
      </c>
      <c r="AK86" s="34">
        <f>IF($A86&lt;'Input Data'!$I$16,0,LOOKUP($A86-'Input Data'!$I$16,$A$5:$A$505,AJ$5:AJ$505))</f>
        <v>675</v>
      </c>
      <c r="AL86" s="17">
        <f>MIN('Input Data'!$I$12*LOOKUP($A86,'Input Data'!$B$58:$B$62,'Input Data'!$J$58:$J$62)/3600*$C$1,IF($A86&lt;'Input Data'!$I$16,0,LOOKUP($A86-'Input Data'!$I$16+$C$1,$A$5:$A$505,AJ$5:AJ$505)-AK86))</f>
        <v>15</v>
      </c>
    </row>
    <row r="87" spans="1:38" x14ac:dyDescent="0.3">
      <c r="A87" s="9">
        <f t="shared" si="27"/>
        <v>820</v>
      </c>
      <c r="B87" s="10">
        <f>MIN('Input Data'!$C$12*LOOKUP($A87,'Input Data'!$B$58:$B$62,'Input Data'!$D$58:$D$62)/3600*$C$1,IF($A87&lt;'Input Data'!$C$17,infinity,'Input Data'!$C$11*'Input Data'!$C$13+LOOKUP($A87-'Input Data'!$C$17+$C$1,$A$5:$A$505,$D$5:$D$505))-C87)</f>
        <v>22.222222222222221</v>
      </c>
      <c r="C87" s="11">
        <f>C86+LOOKUP($A86,'Input Data'!$D$23:$D$27,'Input Data'!$F$23:$F$27)*$C$1/3600</f>
        <v>1423.1555555555583</v>
      </c>
      <c r="D87" s="11">
        <f t="shared" si="28"/>
        <v>1110.7555555555573</v>
      </c>
      <c r="E87" s="9">
        <f>MIN('Input Data'!$C$12*LOOKUP($A87,'Input Data'!$B$58:$B$62,'Input Data'!$D$58:$D$62)/3600*$C$1,IF($A87&lt;'Input Data'!$C$16,0,LOOKUP($A87-'Input Data'!$C$16+$C$1,$A$5:$A$505,C$5:C$505)-D87))</f>
        <v>17.355555555555611</v>
      </c>
      <c r="F87" s="10">
        <f>LOOKUP($A87,'Input Data'!$C$33:$C$37,'Input Data'!$E$33:$E$37)</f>
        <v>0</v>
      </c>
      <c r="G87" s="11">
        <f t="shared" si="29"/>
        <v>1</v>
      </c>
      <c r="H87" s="11">
        <f t="shared" si="47"/>
        <v>0</v>
      </c>
      <c r="I87" s="12">
        <f t="shared" si="31"/>
        <v>17.355555555555611</v>
      </c>
      <c r="J87" s="7">
        <f>MIN('Input Data'!$D$12*LOOKUP($A87,'Input Data'!$B$58:$B$62,'Input Data'!$E$58:$E$62)/3600*$C$1,IF($A87&lt;'Input Data'!$D$17,infinity,'Input Data'!$D$11*'Input Data'!$D$13+LOOKUP($A87-'Input Data'!$D$17+$C$1,$A$5:$A$505,$L$5:$L$505)-K87))</f>
        <v>5.5555555555555554</v>
      </c>
      <c r="K87" s="11">
        <f t="shared" si="32"/>
        <v>0</v>
      </c>
      <c r="L87" s="11">
        <f>IF($A87&lt;'Input Data'!$D$16,0,LOOKUP($A87-'Input Data'!$D$16,$A$5:$A$505,$K$5:$K$505))</f>
        <v>0</v>
      </c>
      <c r="M87" s="7">
        <f>MIN('Input Data'!$E$12*LOOKUP($A87,'Input Data'!$B$58:$B$62,'Input Data'!$F$58:$F$62)/3600*$C$1,IF($A87&lt;'Input Data'!$E$17,infinity,'Input Data'!$E$11*'Input Data'!$E$13+LOOKUP($A87-'Input Data'!$E$17+$C$1,$A$5:$A$505,$O$5:$O$505))-N87)</f>
        <v>22.222222222222221</v>
      </c>
      <c r="N87" s="11">
        <f t="shared" si="33"/>
        <v>1110.7555555555573</v>
      </c>
      <c r="O87" s="11">
        <f t="shared" si="34"/>
        <v>1006.6222222222236</v>
      </c>
      <c r="P87" s="9">
        <f>MIN('Input Data'!$E$12*LOOKUP($A87,'Input Data'!$B$58:$B$62,'Input Data'!$F$58:$F$62)/3600*$C$1,IF($A87&lt;'Input Data'!$E$16,0,LOOKUP($A87-'Input Data'!$E$16+$C$1,$A$5:$A$505,N$5:N$505)-O87))</f>
        <v>17.355555555555611</v>
      </c>
      <c r="Q87" s="10">
        <f>LOOKUP($A87,'Input Data'!$C$33:$C$37,'Input Data'!$F$33:$F$37)</f>
        <v>0.02</v>
      </c>
      <c r="R87" s="34">
        <f t="shared" si="35"/>
        <v>1</v>
      </c>
      <c r="S87" s="8">
        <f t="shared" si="36"/>
        <v>0.3471111111111122</v>
      </c>
      <c r="T87" s="11">
        <f t="shared" si="37"/>
        <v>17.0084444444445</v>
      </c>
      <c r="U87" s="7">
        <f>MIN('Input Data'!$F$12*LOOKUP($A87,'Input Data'!$B$58:$B$62,'Input Data'!$G$58:$G$62)/3600*$C$1,IF($A87&lt;'Input Data'!$F$17,infinity,'Input Data'!$F$11*'Input Data'!$F$13+LOOKUP($A87-'Input Data'!$F$17+$C$1,$A$5:$A$505,$W$5:$W$505)-V87))</f>
        <v>5.5555555555555554</v>
      </c>
      <c r="V87" s="11">
        <f t="shared" si="38"/>
        <v>20.132444444444452</v>
      </c>
      <c r="W87" s="11">
        <f>IF($A87&lt;'Input Data'!$F$16,0,LOOKUP($A87-'Input Data'!$F$16,$A$5:$A$505,$V$5:$V$505))</f>
        <v>18.744000000000007</v>
      </c>
      <c r="X87" s="7">
        <f>MIN('Input Data'!$G$12*LOOKUP($A87,'Input Data'!$B$58:$B$62,'Input Data'!$H$58:$H$62)/3600*$C$1,IF($A87&lt;'Input Data'!$G$17,infinity,'Input Data'!$G$11*'Input Data'!$G$13+LOOKUP($A87-'Input Data'!$G$17+$C$1,$A$5:$A$505,$Z$5:$Z$505)-Y87))</f>
        <v>22.222222222222221</v>
      </c>
      <c r="Y87" s="11">
        <f t="shared" si="39"/>
        <v>986.48977777777986</v>
      </c>
      <c r="Z87" s="11">
        <f t="shared" si="40"/>
        <v>780</v>
      </c>
      <c r="AA87" s="9">
        <f>MIN('Input Data'!$G$12*LOOKUP($A87,'Input Data'!$B$58:$B$62,'Input Data'!$H$58:$H$62)/3600*$C$1,IF($A87&lt;'Input Data'!$G$16,0,LOOKUP($A87-'Input Data'!$G$16+$C$1,$A$5:$A$505,Y$5:Y$505)-Z87))</f>
        <v>22.222222222222221</v>
      </c>
      <c r="AB87" s="10">
        <f>LOOKUP($A87,'Input Data'!$C$33:$C$37,'Input Data'!$G$33:$G$37)</f>
        <v>0</v>
      </c>
      <c r="AC87" s="11">
        <f t="shared" si="41"/>
        <v>0.67500000000000004</v>
      </c>
      <c r="AD87" s="11">
        <f t="shared" si="42"/>
        <v>0</v>
      </c>
      <c r="AE87" s="12">
        <f t="shared" si="43"/>
        <v>15</v>
      </c>
      <c r="AF87" s="7">
        <f>MIN('Input Data'!$H$12*LOOKUP($A87,'Input Data'!$B$58:$B$62,'Input Data'!$I$58:$I$62)/3600*$C$1,IF($A87&lt;'Input Data'!$H$17,infinity,'Input Data'!$H$11*'Input Data'!$H$13+LOOKUP($A87-'Input Data'!$H$17+$C$1,$A$5:$A$505,AH$5:AH$505)-AG87))</f>
        <v>5.5555555555555554</v>
      </c>
      <c r="AG87" s="11">
        <f t="shared" si="44"/>
        <v>0</v>
      </c>
      <c r="AH87" s="11">
        <f>IF($A87&lt;'Input Data'!$H$16,0,LOOKUP($A87-'Input Data'!$H$16,$A$5:$A$505,AG$5:AG$505))</f>
        <v>0</v>
      </c>
      <c r="AI87" s="7">
        <f>MIN('Input Data'!$I$12*LOOKUP($A87,'Input Data'!$B$58:$B$62,'Input Data'!$J$58:$J$62)/3600*$C$1,IF($A87&lt;'Input Data'!$I$17,infinity,'Input Data'!$I$11*'Input Data'!$I$13+LOOKUP($A87-'Input Data'!$I$17+$C$1,$A$5:$A$505,AK$5:AK$505))-AJ87)</f>
        <v>15</v>
      </c>
      <c r="AJ87" s="11">
        <f t="shared" si="45"/>
        <v>780</v>
      </c>
      <c r="AK87" s="34">
        <f>IF($A87&lt;'Input Data'!$I$16,0,LOOKUP($A87-'Input Data'!$I$16,$A$5:$A$505,AJ$5:AJ$505))</f>
        <v>690</v>
      </c>
      <c r="AL87" s="17">
        <f>MIN('Input Data'!$I$12*LOOKUP($A87,'Input Data'!$B$58:$B$62,'Input Data'!$J$58:$J$62)/3600*$C$1,IF($A87&lt;'Input Data'!$I$16,0,LOOKUP($A87-'Input Data'!$I$16+$C$1,$A$5:$A$505,AJ$5:AJ$505)-AK87))</f>
        <v>15</v>
      </c>
    </row>
    <row r="88" spans="1:38" x14ac:dyDescent="0.3">
      <c r="A88" s="9">
        <f t="shared" si="27"/>
        <v>830</v>
      </c>
      <c r="B88" s="10">
        <f>MIN('Input Data'!$C$12*LOOKUP($A88,'Input Data'!$B$58:$B$62,'Input Data'!$D$58:$D$62)/3600*$C$1,IF($A88&lt;'Input Data'!$C$17,infinity,'Input Data'!$C$11*'Input Data'!$C$13+LOOKUP($A88-'Input Data'!$C$17+$C$1,$A$5:$A$505,$D$5:$D$505))-C88)</f>
        <v>22.222222222222221</v>
      </c>
      <c r="C88" s="11">
        <f>C87+LOOKUP($A87,'Input Data'!$D$23:$D$27,'Input Data'!$F$23:$F$27)*$C$1/3600</f>
        <v>1440.5111111111139</v>
      </c>
      <c r="D88" s="11">
        <f t="shared" si="28"/>
        <v>1128.1111111111129</v>
      </c>
      <c r="E88" s="9">
        <f>MIN('Input Data'!$C$12*LOOKUP($A88,'Input Data'!$B$58:$B$62,'Input Data'!$D$58:$D$62)/3600*$C$1,IF($A88&lt;'Input Data'!$C$16,0,LOOKUP($A88-'Input Data'!$C$16+$C$1,$A$5:$A$505,C$5:C$505)-D88))</f>
        <v>17.355555555555611</v>
      </c>
      <c r="F88" s="10">
        <f>LOOKUP($A88,'Input Data'!$C$33:$C$37,'Input Data'!$E$33:$E$37)</f>
        <v>0</v>
      </c>
      <c r="G88" s="11">
        <f t="shared" si="29"/>
        <v>1</v>
      </c>
      <c r="H88" s="11">
        <f t="shared" si="47"/>
        <v>0</v>
      </c>
      <c r="I88" s="12">
        <f t="shared" si="31"/>
        <v>17.355555555555611</v>
      </c>
      <c r="J88" s="7">
        <f>MIN('Input Data'!$D$12*LOOKUP($A88,'Input Data'!$B$58:$B$62,'Input Data'!$E$58:$E$62)/3600*$C$1,IF($A88&lt;'Input Data'!$D$17,infinity,'Input Data'!$D$11*'Input Data'!$D$13+LOOKUP($A88-'Input Data'!$D$17+$C$1,$A$5:$A$505,$L$5:$L$505)-K88))</f>
        <v>5.5555555555555554</v>
      </c>
      <c r="K88" s="11">
        <f t="shared" si="32"/>
        <v>0</v>
      </c>
      <c r="L88" s="11">
        <f>IF($A88&lt;'Input Data'!$D$16,0,LOOKUP($A88-'Input Data'!$D$16,$A$5:$A$505,$K$5:$K$505))</f>
        <v>0</v>
      </c>
      <c r="M88" s="7">
        <f>MIN('Input Data'!$E$12*LOOKUP($A88,'Input Data'!$B$58:$B$62,'Input Data'!$F$58:$F$62)/3600*$C$1,IF($A88&lt;'Input Data'!$E$17,infinity,'Input Data'!$E$11*'Input Data'!$E$13+LOOKUP($A88-'Input Data'!$E$17+$C$1,$A$5:$A$505,$O$5:$O$505))-N88)</f>
        <v>22.222222222222221</v>
      </c>
      <c r="N88" s="11">
        <f t="shared" si="33"/>
        <v>1128.1111111111129</v>
      </c>
      <c r="O88" s="11">
        <f t="shared" si="34"/>
        <v>1023.9777777777792</v>
      </c>
      <c r="P88" s="9">
        <f>MIN('Input Data'!$E$12*LOOKUP($A88,'Input Data'!$B$58:$B$62,'Input Data'!$F$58:$F$62)/3600*$C$1,IF($A88&lt;'Input Data'!$E$16,0,LOOKUP($A88-'Input Data'!$E$16+$C$1,$A$5:$A$505,N$5:N$505)-O88))</f>
        <v>17.355555555555611</v>
      </c>
      <c r="Q88" s="10">
        <f>LOOKUP($A88,'Input Data'!$C$33:$C$37,'Input Data'!$F$33:$F$37)</f>
        <v>0.02</v>
      </c>
      <c r="R88" s="34">
        <f t="shared" si="35"/>
        <v>1</v>
      </c>
      <c r="S88" s="8">
        <f t="shared" si="36"/>
        <v>0.3471111111111122</v>
      </c>
      <c r="T88" s="11">
        <f t="shared" si="37"/>
        <v>17.0084444444445</v>
      </c>
      <c r="U88" s="7">
        <f>MIN('Input Data'!$F$12*LOOKUP($A88,'Input Data'!$B$58:$B$62,'Input Data'!$G$58:$G$62)/3600*$C$1,IF($A88&lt;'Input Data'!$F$17,infinity,'Input Data'!$F$11*'Input Data'!$F$13+LOOKUP($A88-'Input Data'!$F$17+$C$1,$A$5:$A$505,$W$5:$W$505)-V88))</f>
        <v>5.5555555555555554</v>
      </c>
      <c r="V88" s="11">
        <f t="shared" si="38"/>
        <v>20.479555555555564</v>
      </c>
      <c r="W88" s="11">
        <f>IF($A88&lt;'Input Data'!$F$16,0,LOOKUP($A88-'Input Data'!$F$16,$A$5:$A$505,$V$5:$V$505))</f>
        <v>19.091111111111118</v>
      </c>
      <c r="X88" s="7">
        <f>MIN('Input Data'!$G$12*LOOKUP($A88,'Input Data'!$B$58:$B$62,'Input Data'!$H$58:$H$62)/3600*$C$1,IF($A88&lt;'Input Data'!$G$17,infinity,'Input Data'!$G$11*'Input Data'!$G$13+LOOKUP($A88-'Input Data'!$G$17+$C$1,$A$5:$A$505,$Z$5:$Z$505)-Y88))</f>
        <v>22.222222222222221</v>
      </c>
      <c r="Y88" s="11">
        <f t="shared" si="39"/>
        <v>1003.4982222222244</v>
      </c>
      <c r="Z88" s="11">
        <f t="shared" si="40"/>
        <v>795</v>
      </c>
      <c r="AA88" s="9">
        <f>MIN('Input Data'!$G$12*LOOKUP($A88,'Input Data'!$B$58:$B$62,'Input Data'!$H$58:$H$62)/3600*$C$1,IF($A88&lt;'Input Data'!$G$16,0,LOOKUP($A88-'Input Data'!$G$16+$C$1,$A$5:$A$505,Y$5:Y$505)-Z88))</f>
        <v>22.222222222222221</v>
      </c>
      <c r="AB88" s="10">
        <f>LOOKUP($A88,'Input Data'!$C$33:$C$37,'Input Data'!$G$33:$G$37)</f>
        <v>0</v>
      </c>
      <c r="AC88" s="11">
        <f t="shared" si="41"/>
        <v>0.67500000000000004</v>
      </c>
      <c r="AD88" s="11">
        <f t="shared" si="42"/>
        <v>0</v>
      </c>
      <c r="AE88" s="12">
        <f t="shared" si="43"/>
        <v>15</v>
      </c>
      <c r="AF88" s="7">
        <f>MIN('Input Data'!$H$12*LOOKUP($A88,'Input Data'!$B$58:$B$62,'Input Data'!$I$58:$I$62)/3600*$C$1,IF($A88&lt;'Input Data'!$H$17,infinity,'Input Data'!$H$11*'Input Data'!$H$13+LOOKUP($A88-'Input Data'!$H$17+$C$1,$A$5:$A$505,AH$5:AH$505)-AG88))</f>
        <v>5.5555555555555554</v>
      </c>
      <c r="AG88" s="11">
        <f t="shared" si="44"/>
        <v>0</v>
      </c>
      <c r="AH88" s="11">
        <f>IF($A88&lt;'Input Data'!$H$16,0,LOOKUP($A88-'Input Data'!$H$16,$A$5:$A$505,AG$5:AG$505))</f>
        <v>0</v>
      </c>
      <c r="AI88" s="7">
        <f>MIN('Input Data'!$I$12*LOOKUP($A88,'Input Data'!$B$58:$B$62,'Input Data'!$J$58:$J$62)/3600*$C$1,IF($A88&lt;'Input Data'!$I$17,infinity,'Input Data'!$I$11*'Input Data'!$I$13+LOOKUP($A88-'Input Data'!$I$17+$C$1,$A$5:$A$505,AK$5:AK$505))-AJ88)</f>
        <v>15</v>
      </c>
      <c r="AJ88" s="11">
        <f t="shared" si="45"/>
        <v>795</v>
      </c>
      <c r="AK88" s="34">
        <f>IF($A88&lt;'Input Data'!$I$16,0,LOOKUP($A88-'Input Data'!$I$16,$A$5:$A$505,AJ$5:AJ$505))</f>
        <v>705</v>
      </c>
      <c r="AL88" s="17">
        <f>MIN('Input Data'!$I$12*LOOKUP($A88,'Input Data'!$B$58:$B$62,'Input Data'!$J$58:$J$62)/3600*$C$1,IF($A88&lt;'Input Data'!$I$16,0,LOOKUP($A88-'Input Data'!$I$16+$C$1,$A$5:$A$505,AJ$5:AJ$505)-AK88))</f>
        <v>15</v>
      </c>
    </row>
    <row r="89" spans="1:38" x14ac:dyDescent="0.3">
      <c r="A89" s="9">
        <f t="shared" si="27"/>
        <v>840</v>
      </c>
      <c r="B89" s="10">
        <f>MIN('Input Data'!$C$12*LOOKUP($A89,'Input Data'!$B$58:$B$62,'Input Data'!$D$58:$D$62)/3600*$C$1,IF($A89&lt;'Input Data'!$C$17,infinity,'Input Data'!$C$11*'Input Data'!$C$13+LOOKUP($A89-'Input Data'!$C$17+$C$1,$A$5:$A$505,$D$5:$D$505))-C89)</f>
        <v>22.222222222222221</v>
      </c>
      <c r="C89" s="11">
        <f>C88+LOOKUP($A88,'Input Data'!$D$23:$D$27,'Input Data'!$F$23:$F$27)*$C$1/3600</f>
        <v>1457.8666666666695</v>
      </c>
      <c r="D89" s="11">
        <f t="shared" si="28"/>
        <v>1145.4666666666685</v>
      </c>
      <c r="E89" s="9">
        <f>MIN('Input Data'!$C$12*LOOKUP($A89,'Input Data'!$B$58:$B$62,'Input Data'!$D$58:$D$62)/3600*$C$1,IF($A89&lt;'Input Data'!$C$16,0,LOOKUP($A89-'Input Data'!$C$16+$C$1,$A$5:$A$505,C$5:C$505)-D89))</f>
        <v>17.355555555555611</v>
      </c>
      <c r="F89" s="10">
        <f>LOOKUP($A89,'Input Data'!$C$33:$C$37,'Input Data'!$E$33:$E$37)</f>
        <v>0</v>
      </c>
      <c r="G89" s="11">
        <f t="shared" si="29"/>
        <v>1</v>
      </c>
      <c r="H89" s="11">
        <f t="shared" si="47"/>
        <v>0</v>
      </c>
      <c r="I89" s="12">
        <f t="shared" si="31"/>
        <v>17.355555555555611</v>
      </c>
      <c r="J89" s="7">
        <f>MIN('Input Data'!$D$12*LOOKUP($A89,'Input Data'!$B$58:$B$62,'Input Data'!$E$58:$E$62)/3600*$C$1,IF($A89&lt;'Input Data'!$D$17,infinity,'Input Data'!$D$11*'Input Data'!$D$13+LOOKUP($A89-'Input Data'!$D$17+$C$1,$A$5:$A$505,$L$5:$L$505)-K89))</f>
        <v>5.5555555555555554</v>
      </c>
      <c r="K89" s="11">
        <f t="shared" si="32"/>
        <v>0</v>
      </c>
      <c r="L89" s="11">
        <f>IF($A89&lt;'Input Data'!$D$16,0,LOOKUP($A89-'Input Data'!$D$16,$A$5:$A$505,$K$5:$K$505))</f>
        <v>0</v>
      </c>
      <c r="M89" s="7">
        <f>MIN('Input Data'!$E$12*LOOKUP($A89,'Input Data'!$B$58:$B$62,'Input Data'!$F$58:$F$62)/3600*$C$1,IF($A89&lt;'Input Data'!$E$17,infinity,'Input Data'!$E$11*'Input Data'!$E$13+LOOKUP($A89-'Input Data'!$E$17+$C$1,$A$5:$A$505,$O$5:$O$505))-N89)</f>
        <v>22.222222222222221</v>
      </c>
      <c r="N89" s="11">
        <f t="shared" si="33"/>
        <v>1145.4666666666685</v>
      </c>
      <c r="O89" s="11">
        <f t="shared" si="34"/>
        <v>1041.3333333333348</v>
      </c>
      <c r="P89" s="9">
        <f>MIN('Input Data'!$E$12*LOOKUP($A89,'Input Data'!$B$58:$B$62,'Input Data'!$F$58:$F$62)/3600*$C$1,IF($A89&lt;'Input Data'!$E$16,0,LOOKUP($A89-'Input Data'!$E$16+$C$1,$A$5:$A$505,N$5:N$505)-O89))</f>
        <v>17.355555555555611</v>
      </c>
      <c r="Q89" s="10">
        <f>LOOKUP($A89,'Input Data'!$C$33:$C$37,'Input Data'!$F$33:$F$37)</f>
        <v>0.02</v>
      </c>
      <c r="R89" s="34">
        <f t="shared" si="35"/>
        <v>1</v>
      </c>
      <c r="S89" s="8">
        <f t="shared" si="36"/>
        <v>0.3471111111111122</v>
      </c>
      <c r="T89" s="11">
        <f t="shared" si="37"/>
        <v>17.0084444444445</v>
      </c>
      <c r="U89" s="7">
        <f>MIN('Input Data'!$F$12*LOOKUP($A89,'Input Data'!$B$58:$B$62,'Input Data'!$G$58:$G$62)/3600*$C$1,IF($A89&lt;'Input Data'!$F$17,infinity,'Input Data'!$F$11*'Input Data'!$F$13+LOOKUP($A89-'Input Data'!$F$17+$C$1,$A$5:$A$505,$W$5:$W$505)-V89))</f>
        <v>5.5555555555555554</v>
      </c>
      <c r="V89" s="11">
        <f t="shared" si="38"/>
        <v>20.826666666666675</v>
      </c>
      <c r="W89" s="11">
        <f>IF($A89&lt;'Input Data'!$F$16,0,LOOKUP($A89-'Input Data'!$F$16,$A$5:$A$505,$V$5:$V$505))</f>
        <v>19.43822222222223</v>
      </c>
      <c r="X89" s="7">
        <f>MIN('Input Data'!$G$12*LOOKUP($A89,'Input Data'!$B$58:$B$62,'Input Data'!$H$58:$H$62)/3600*$C$1,IF($A89&lt;'Input Data'!$G$17,infinity,'Input Data'!$G$11*'Input Data'!$G$13+LOOKUP($A89-'Input Data'!$G$17+$C$1,$A$5:$A$505,$Z$5:$Z$505)-Y89))</f>
        <v>22.222222222222221</v>
      </c>
      <c r="Y89" s="11">
        <f t="shared" si="39"/>
        <v>1020.5066666666689</v>
      </c>
      <c r="Z89" s="11">
        <f t="shared" si="40"/>
        <v>810</v>
      </c>
      <c r="AA89" s="9">
        <f>MIN('Input Data'!$G$12*LOOKUP($A89,'Input Data'!$B$58:$B$62,'Input Data'!$H$58:$H$62)/3600*$C$1,IF($A89&lt;'Input Data'!$G$16,0,LOOKUP($A89-'Input Data'!$G$16+$C$1,$A$5:$A$505,Y$5:Y$505)-Z89))</f>
        <v>22.222222222222221</v>
      </c>
      <c r="AB89" s="10">
        <f>LOOKUP($A89,'Input Data'!$C$33:$C$37,'Input Data'!$G$33:$G$37)</f>
        <v>0</v>
      </c>
      <c r="AC89" s="11">
        <f t="shared" si="41"/>
        <v>0.67500000000000004</v>
      </c>
      <c r="AD89" s="11">
        <f t="shared" si="42"/>
        <v>0</v>
      </c>
      <c r="AE89" s="12">
        <f t="shared" si="43"/>
        <v>15</v>
      </c>
      <c r="AF89" s="7">
        <f>MIN('Input Data'!$H$12*LOOKUP($A89,'Input Data'!$B$58:$B$62,'Input Data'!$I$58:$I$62)/3600*$C$1,IF($A89&lt;'Input Data'!$H$17,infinity,'Input Data'!$H$11*'Input Data'!$H$13+LOOKUP($A89-'Input Data'!$H$17+$C$1,$A$5:$A$505,AH$5:AH$505)-AG89))</f>
        <v>5.5555555555555554</v>
      </c>
      <c r="AG89" s="11">
        <f t="shared" si="44"/>
        <v>0</v>
      </c>
      <c r="AH89" s="11">
        <f>IF($A89&lt;'Input Data'!$H$16,0,LOOKUP($A89-'Input Data'!$H$16,$A$5:$A$505,AG$5:AG$505))</f>
        <v>0</v>
      </c>
      <c r="AI89" s="7">
        <f>MIN('Input Data'!$I$12*LOOKUP($A89,'Input Data'!$B$58:$B$62,'Input Data'!$J$58:$J$62)/3600*$C$1,IF($A89&lt;'Input Data'!$I$17,infinity,'Input Data'!$I$11*'Input Data'!$I$13+LOOKUP($A89-'Input Data'!$I$17+$C$1,$A$5:$A$505,AK$5:AK$505))-AJ89)</f>
        <v>15</v>
      </c>
      <c r="AJ89" s="11">
        <f t="shared" si="45"/>
        <v>810</v>
      </c>
      <c r="AK89" s="34">
        <f>IF($A89&lt;'Input Data'!$I$16,0,LOOKUP($A89-'Input Data'!$I$16,$A$5:$A$505,AJ$5:AJ$505))</f>
        <v>720</v>
      </c>
      <c r="AL89" s="17">
        <f>MIN('Input Data'!$I$12*LOOKUP($A89,'Input Data'!$B$58:$B$62,'Input Data'!$J$58:$J$62)/3600*$C$1,IF($A89&lt;'Input Data'!$I$16,0,LOOKUP($A89-'Input Data'!$I$16+$C$1,$A$5:$A$505,AJ$5:AJ$505)-AK89))</f>
        <v>15</v>
      </c>
    </row>
    <row r="90" spans="1:38" x14ac:dyDescent="0.3">
      <c r="A90" s="9">
        <f t="shared" si="27"/>
        <v>850</v>
      </c>
      <c r="B90" s="10">
        <f>MIN('Input Data'!$C$12*LOOKUP($A90,'Input Data'!$B$58:$B$62,'Input Data'!$D$58:$D$62)/3600*$C$1,IF($A90&lt;'Input Data'!$C$17,infinity,'Input Data'!$C$11*'Input Data'!$C$13+LOOKUP($A90-'Input Data'!$C$17+$C$1,$A$5:$A$505,$D$5:$D$505))-C90)</f>
        <v>22.222222222222221</v>
      </c>
      <c r="C90" s="11">
        <f>C89+LOOKUP($A89,'Input Data'!$D$23:$D$27,'Input Data'!$F$23:$F$27)*$C$1/3600</f>
        <v>1475.2222222222251</v>
      </c>
      <c r="D90" s="11">
        <f t="shared" si="28"/>
        <v>1162.8222222222241</v>
      </c>
      <c r="E90" s="9">
        <f>MIN('Input Data'!$C$12*LOOKUP($A90,'Input Data'!$B$58:$B$62,'Input Data'!$D$58:$D$62)/3600*$C$1,IF($A90&lt;'Input Data'!$C$16,0,LOOKUP($A90-'Input Data'!$C$16+$C$1,$A$5:$A$505,C$5:C$505)-D90))</f>
        <v>17.355555555555611</v>
      </c>
      <c r="F90" s="10">
        <f>LOOKUP($A90,'Input Data'!$C$33:$C$37,'Input Data'!$E$33:$E$37)</f>
        <v>0</v>
      </c>
      <c r="G90" s="11">
        <f t="shared" si="29"/>
        <v>1</v>
      </c>
      <c r="H90" s="11">
        <f t="shared" si="47"/>
        <v>0</v>
      </c>
      <c r="I90" s="12">
        <f t="shared" si="31"/>
        <v>17.355555555555611</v>
      </c>
      <c r="J90" s="7">
        <f>MIN('Input Data'!$D$12*LOOKUP($A90,'Input Data'!$B$58:$B$62,'Input Data'!$E$58:$E$62)/3600*$C$1,IF($A90&lt;'Input Data'!$D$17,infinity,'Input Data'!$D$11*'Input Data'!$D$13+LOOKUP($A90-'Input Data'!$D$17+$C$1,$A$5:$A$505,$L$5:$L$505)-K90))</f>
        <v>5.5555555555555554</v>
      </c>
      <c r="K90" s="11">
        <f t="shared" si="32"/>
        <v>0</v>
      </c>
      <c r="L90" s="11">
        <f>IF($A90&lt;'Input Data'!$D$16,0,LOOKUP($A90-'Input Data'!$D$16,$A$5:$A$505,$K$5:$K$505))</f>
        <v>0</v>
      </c>
      <c r="M90" s="7">
        <f>MIN('Input Data'!$E$12*LOOKUP($A90,'Input Data'!$B$58:$B$62,'Input Data'!$F$58:$F$62)/3600*$C$1,IF($A90&lt;'Input Data'!$E$17,infinity,'Input Data'!$E$11*'Input Data'!$E$13+LOOKUP($A90-'Input Data'!$E$17+$C$1,$A$5:$A$505,$O$5:$O$505))-N90)</f>
        <v>22.222222222222221</v>
      </c>
      <c r="N90" s="11">
        <f t="shared" si="33"/>
        <v>1162.8222222222241</v>
      </c>
      <c r="O90" s="11">
        <f t="shared" si="34"/>
        <v>1058.6888888888905</v>
      </c>
      <c r="P90" s="9">
        <f>MIN('Input Data'!$E$12*LOOKUP($A90,'Input Data'!$B$58:$B$62,'Input Data'!$F$58:$F$62)/3600*$C$1,IF($A90&lt;'Input Data'!$E$16,0,LOOKUP($A90-'Input Data'!$E$16+$C$1,$A$5:$A$505,N$5:N$505)-O90))</f>
        <v>17.355555555555611</v>
      </c>
      <c r="Q90" s="10">
        <f>LOOKUP($A90,'Input Data'!$C$33:$C$37,'Input Data'!$F$33:$F$37)</f>
        <v>0.02</v>
      </c>
      <c r="R90" s="34">
        <f t="shared" si="35"/>
        <v>1</v>
      </c>
      <c r="S90" s="8">
        <f t="shared" si="36"/>
        <v>0.3471111111111122</v>
      </c>
      <c r="T90" s="11">
        <f t="shared" si="37"/>
        <v>17.0084444444445</v>
      </c>
      <c r="U90" s="7">
        <f>MIN('Input Data'!$F$12*LOOKUP($A90,'Input Data'!$B$58:$B$62,'Input Data'!$G$58:$G$62)/3600*$C$1,IF($A90&lt;'Input Data'!$F$17,infinity,'Input Data'!$F$11*'Input Data'!$F$13+LOOKUP($A90-'Input Data'!$F$17+$C$1,$A$5:$A$505,$W$5:$W$505)-V90))</f>
        <v>5.5555555555555554</v>
      </c>
      <c r="V90" s="11">
        <f t="shared" si="38"/>
        <v>21.173777777777786</v>
      </c>
      <c r="W90" s="11">
        <f>IF($A90&lt;'Input Data'!$F$16,0,LOOKUP($A90-'Input Data'!$F$16,$A$5:$A$505,$V$5:$V$505))</f>
        <v>19.785333333333341</v>
      </c>
      <c r="X90" s="7">
        <f>MIN('Input Data'!$G$12*LOOKUP($A90,'Input Data'!$B$58:$B$62,'Input Data'!$H$58:$H$62)/3600*$C$1,IF($A90&lt;'Input Data'!$G$17,infinity,'Input Data'!$G$11*'Input Data'!$G$13+LOOKUP($A90-'Input Data'!$G$17+$C$1,$A$5:$A$505,$Z$5:$Z$505)-Y90))</f>
        <v>22.222222222222221</v>
      </c>
      <c r="Y90" s="11">
        <f t="shared" si="39"/>
        <v>1037.5151111111134</v>
      </c>
      <c r="Z90" s="11">
        <f t="shared" si="40"/>
        <v>825</v>
      </c>
      <c r="AA90" s="9">
        <f>MIN('Input Data'!$G$12*LOOKUP($A90,'Input Data'!$B$58:$B$62,'Input Data'!$H$58:$H$62)/3600*$C$1,IF($A90&lt;'Input Data'!$G$16,0,LOOKUP($A90-'Input Data'!$G$16+$C$1,$A$5:$A$505,Y$5:Y$505)-Z90))</f>
        <v>22.222222222222221</v>
      </c>
      <c r="AB90" s="10">
        <f>LOOKUP($A90,'Input Data'!$C$33:$C$37,'Input Data'!$G$33:$G$37)</f>
        <v>0</v>
      </c>
      <c r="AC90" s="11">
        <f t="shared" si="41"/>
        <v>0.67500000000000004</v>
      </c>
      <c r="AD90" s="11">
        <f t="shared" si="42"/>
        <v>0</v>
      </c>
      <c r="AE90" s="12">
        <f t="shared" si="43"/>
        <v>15</v>
      </c>
      <c r="AF90" s="7">
        <f>MIN('Input Data'!$H$12*LOOKUP($A90,'Input Data'!$B$58:$B$62,'Input Data'!$I$58:$I$62)/3600*$C$1,IF($A90&lt;'Input Data'!$H$17,infinity,'Input Data'!$H$11*'Input Data'!$H$13+LOOKUP($A90-'Input Data'!$H$17+$C$1,$A$5:$A$505,AH$5:AH$505)-AG90))</f>
        <v>5.5555555555555554</v>
      </c>
      <c r="AG90" s="11">
        <f t="shared" si="44"/>
        <v>0</v>
      </c>
      <c r="AH90" s="11">
        <f>IF($A90&lt;'Input Data'!$H$16,0,LOOKUP($A90-'Input Data'!$H$16,$A$5:$A$505,AG$5:AG$505))</f>
        <v>0</v>
      </c>
      <c r="AI90" s="7">
        <f>MIN('Input Data'!$I$12*LOOKUP($A90,'Input Data'!$B$58:$B$62,'Input Data'!$J$58:$J$62)/3600*$C$1,IF($A90&lt;'Input Data'!$I$17,infinity,'Input Data'!$I$11*'Input Data'!$I$13+LOOKUP($A90-'Input Data'!$I$17+$C$1,$A$5:$A$505,AK$5:AK$505))-AJ90)</f>
        <v>15</v>
      </c>
      <c r="AJ90" s="11">
        <f t="shared" si="45"/>
        <v>825</v>
      </c>
      <c r="AK90" s="34">
        <f>IF($A90&lt;'Input Data'!$I$16,0,LOOKUP($A90-'Input Data'!$I$16,$A$5:$A$505,AJ$5:AJ$505))</f>
        <v>735</v>
      </c>
      <c r="AL90" s="17">
        <f>MIN('Input Data'!$I$12*LOOKUP($A90,'Input Data'!$B$58:$B$62,'Input Data'!$J$58:$J$62)/3600*$C$1,IF($A90&lt;'Input Data'!$I$16,0,LOOKUP($A90-'Input Data'!$I$16+$C$1,$A$5:$A$505,AJ$5:AJ$505)-AK90))</f>
        <v>15</v>
      </c>
    </row>
    <row r="91" spans="1:38" x14ac:dyDescent="0.3">
      <c r="A91" s="9">
        <f t="shared" si="27"/>
        <v>860</v>
      </c>
      <c r="B91" s="10">
        <f>MIN('Input Data'!$C$12*LOOKUP($A91,'Input Data'!$B$58:$B$62,'Input Data'!$D$58:$D$62)/3600*$C$1,IF($A91&lt;'Input Data'!$C$17,infinity,'Input Data'!$C$11*'Input Data'!$C$13+LOOKUP($A91-'Input Data'!$C$17+$C$1,$A$5:$A$505,$D$5:$D$505))-C91)</f>
        <v>22.222222222222221</v>
      </c>
      <c r="C91" s="11">
        <f>C90+LOOKUP($A90,'Input Data'!$D$23:$D$27,'Input Data'!$F$23:$F$27)*$C$1/3600</f>
        <v>1492.5777777777807</v>
      </c>
      <c r="D91" s="11">
        <f t="shared" si="28"/>
        <v>1180.1777777777797</v>
      </c>
      <c r="E91" s="9">
        <f>MIN('Input Data'!$C$12*LOOKUP($A91,'Input Data'!$B$58:$B$62,'Input Data'!$D$58:$D$62)/3600*$C$1,IF($A91&lt;'Input Data'!$C$16,0,LOOKUP($A91-'Input Data'!$C$16+$C$1,$A$5:$A$505,C$5:C$505)-D91))</f>
        <v>17.355555555555611</v>
      </c>
      <c r="F91" s="10">
        <f>LOOKUP($A91,'Input Data'!$C$33:$C$37,'Input Data'!$E$33:$E$37)</f>
        <v>0</v>
      </c>
      <c r="G91" s="11">
        <f t="shared" si="29"/>
        <v>1</v>
      </c>
      <c r="H91" s="11">
        <f t="shared" si="47"/>
        <v>0</v>
      </c>
      <c r="I91" s="12">
        <f t="shared" si="31"/>
        <v>17.355555555555611</v>
      </c>
      <c r="J91" s="7">
        <f>MIN('Input Data'!$D$12*LOOKUP($A91,'Input Data'!$B$58:$B$62,'Input Data'!$E$58:$E$62)/3600*$C$1,IF($A91&lt;'Input Data'!$D$17,infinity,'Input Data'!$D$11*'Input Data'!$D$13+LOOKUP($A91-'Input Data'!$D$17+$C$1,$A$5:$A$505,$L$5:$L$505)-K91))</f>
        <v>5.5555555555555554</v>
      </c>
      <c r="K91" s="11">
        <f t="shared" si="32"/>
        <v>0</v>
      </c>
      <c r="L91" s="11">
        <f>IF($A91&lt;'Input Data'!$D$16,0,LOOKUP($A91-'Input Data'!$D$16,$A$5:$A$505,$K$5:$K$505))</f>
        <v>0</v>
      </c>
      <c r="M91" s="7">
        <f>MIN('Input Data'!$E$12*LOOKUP($A91,'Input Data'!$B$58:$B$62,'Input Data'!$F$58:$F$62)/3600*$C$1,IF($A91&lt;'Input Data'!$E$17,infinity,'Input Data'!$E$11*'Input Data'!$E$13+LOOKUP($A91-'Input Data'!$E$17+$C$1,$A$5:$A$505,$O$5:$O$505))-N91)</f>
        <v>22.222222222222221</v>
      </c>
      <c r="N91" s="11">
        <f t="shared" si="33"/>
        <v>1180.1777777777797</v>
      </c>
      <c r="O91" s="11">
        <f t="shared" si="34"/>
        <v>1076.0444444444461</v>
      </c>
      <c r="P91" s="9">
        <f>MIN('Input Data'!$E$12*LOOKUP($A91,'Input Data'!$B$58:$B$62,'Input Data'!$F$58:$F$62)/3600*$C$1,IF($A91&lt;'Input Data'!$E$16,0,LOOKUP($A91-'Input Data'!$E$16+$C$1,$A$5:$A$505,N$5:N$505)-O91))</f>
        <v>17.355555555555611</v>
      </c>
      <c r="Q91" s="10">
        <f>LOOKUP($A91,'Input Data'!$C$33:$C$37,'Input Data'!$F$33:$F$37)</f>
        <v>0.02</v>
      </c>
      <c r="R91" s="34">
        <f t="shared" si="35"/>
        <v>1</v>
      </c>
      <c r="S91" s="8">
        <f t="shared" si="36"/>
        <v>0.3471111111111122</v>
      </c>
      <c r="T91" s="11">
        <f t="shared" si="37"/>
        <v>17.0084444444445</v>
      </c>
      <c r="U91" s="7">
        <f>MIN('Input Data'!$F$12*LOOKUP($A91,'Input Data'!$B$58:$B$62,'Input Data'!$G$58:$G$62)/3600*$C$1,IF($A91&lt;'Input Data'!$F$17,infinity,'Input Data'!$F$11*'Input Data'!$F$13+LOOKUP($A91-'Input Data'!$F$17+$C$1,$A$5:$A$505,$W$5:$W$505)-V91))</f>
        <v>5.5555555555555554</v>
      </c>
      <c r="V91" s="11">
        <f t="shared" si="38"/>
        <v>21.520888888888898</v>
      </c>
      <c r="W91" s="11">
        <f>IF($A91&lt;'Input Data'!$F$16,0,LOOKUP($A91-'Input Data'!$F$16,$A$5:$A$505,$V$5:$V$505))</f>
        <v>20.132444444444452</v>
      </c>
      <c r="X91" s="7">
        <f>MIN('Input Data'!$G$12*LOOKUP($A91,'Input Data'!$B$58:$B$62,'Input Data'!$H$58:$H$62)/3600*$C$1,IF($A91&lt;'Input Data'!$G$17,infinity,'Input Data'!$G$11*'Input Data'!$G$13+LOOKUP($A91-'Input Data'!$G$17+$C$1,$A$5:$A$505,$Z$5:$Z$505)-Y91))</f>
        <v>22.222222222222221</v>
      </c>
      <c r="Y91" s="11">
        <f t="shared" si="39"/>
        <v>1054.5235555555578</v>
      </c>
      <c r="Z91" s="11">
        <f t="shared" si="40"/>
        <v>840</v>
      </c>
      <c r="AA91" s="9">
        <f>MIN('Input Data'!$G$12*LOOKUP($A91,'Input Data'!$B$58:$B$62,'Input Data'!$H$58:$H$62)/3600*$C$1,IF($A91&lt;'Input Data'!$G$16,0,LOOKUP($A91-'Input Data'!$G$16+$C$1,$A$5:$A$505,Y$5:Y$505)-Z91))</f>
        <v>22.222222222222221</v>
      </c>
      <c r="AB91" s="10">
        <f>LOOKUP($A91,'Input Data'!$C$33:$C$37,'Input Data'!$G$33:$G$37)</f>
        <v>0</v>
      </c>
      <c r="AC91" s="11">
        <f t="shared" si="41"/>
        <v>0.67500000000000004</v>
      </c>
      <c r="AD91" s="11">
        <f t="shared" si="42"/>
        <v>0</v>
      </c>
      <c r="AE91" s="12">
        <f t="shared" si="43"/>
        <v>15</v>
      </c>
      <c r="AF91" s="7">
        <f>MIN('Input Data'!$H$12*LOOKUP($A91,'Input Data'!$B$58:$B$62,'Input Data'!$I$58:$I$62)/3600*$C$1,IF($A91&lt;'Input Data'!$H$17,infinity,'Input Data'!$H$11*'Input Data'!$H$13+LOOKUP($A91-'Input Data'!$H$17+$C$1,$A$5:$A$505,AH$5:AH$505)-AG91))</f>
        <v>5.5555555555555554</v>
      </c>
      <c r="AG91" s="11">
        <f t="shared" si="44"/>
        <v>0</v>
      </c>
      <c r="AH91" s="11">
        <f>IF($A91&lt;'Input Data'!$H$16,0,LOOKUP($A91-'Input Data'!$H$16,$A$5:$A$505,AG$5:AG$505))</f>
        <v>0</v>
      </c>
      <c r="AI91" s="7">
        <f>MIN('Input Data'!$I$12*LOOKUP($A91,'Input Data'!$B$58:$B$62,'Input Data'!$J$58:$J$62)/3600*$C$1,IF($A91&lt;'Input Data'!$I$17,infinity,'Input Data'!$I$11*'Input Data'!$I$13+LOOKUP($A91-'Input Data'!$I$17+$C$1,$A$5:$A$505,AK$5:AK$505))-AJ91)</f>
        <v>15</v>
      </c>
      <c r="AJ91" s="11">
        <f t="shared" si="45"/>
        <v>840</v>
      </c>
      <c r="AK91" s="34">
        <f>IF($A91&lt;'Input Data'!$I$16,0,LOOKUP($A91-'Input Data'!$I$16,$A$5:$A$505,AJ$5:AJ$505))</f>
        <v>750</v>
      </c>
      <c r="AL91" s="17">
        <f>MIN('Input Data'!$I$12*LOOKUP($A91,'Input Data'!$B$58:$B$62,'Input Data'!$J$58:$J$62)/3600*$C$1,IF($A91&lt;'Input Data'!$I$16,0,LOOKUP($A91-'Input Data'!$I$16+$C$1,$A$5:$A$505,AJ$5:AJ$505)-AK91))</f>
        <v>15</v>
      </c>
    </row>
    <row r="92" spans="1:38" x14ac:dyDescent="0.3">
      <c r="A92" s="9">
        <f t="shared" si="27"/>
        <v>870</v>
      </c>
      <c r="B92" s="10">
        <f>MIN('Input Data'!$C$12*LOOKUP($A92,'Input Data'!$B$58:$B$62,'Input Data'!$D$58:$D$62)/3600*$C$1,IF($A92&lt;'Input Data'!$C$17,infinity,'Input Data'!$C$11*'Input Data'!$C$13+LOOKUP($A92-'Input Data'!$C$17+$C$1,$A$5:$A$505,$D$5:$D$505))-C92)</f>
        <v>22.222222222222221</v>
      </c>
      <c r="C92" s="11">
        <f>C91+LOOKUP($A91,'Input Data'!$D$23:$D$27,'Input Data'!$F$23:$F$27)*$C$1/3600</f>
        <v>1509.9333333333363</v>
      </c>
      <c r="D92" s="11">
        <f t="shared" si="28"/>
        <v>1197.5333333333353</v>
      </c>
      <c r="E92" s="9">
        <f>MIN('Input Data'!$C$12*LOOKUP($A92,'Input Data'!$B$58:$B$62,'Input Data'!$D$58:$D$62)/3600*$C$1,IF($A92&lt;'Input Data'!$C$16,0,LOOKUP($A92-'Input Data'!$C$16+$C$1,$A$5:$A$505,C$5:C$505)-D92))</f>
        <v>17.355555555555611</v>
      </c>
      <c r="F92" s="10">
        <f>LOOKUP($A92,'Input Data'!$C$33:$C$37,'Input Data'!$E$33:$E$37)</f>
        <v>0</v>
      </c>
      <c r="G92" s="11">
        <f t="shared" si="29"/>
        <v>1</v>
      </c>
      <c r="H92" s="11">
        <f t="shared" si="47"/>
        <v>0</v>
      </c>
      <c r="I92" s="12">
        <f t="shared" si="31"/>
        <v>17.355555555555611</v>
      </c>
      <c r="J92" s="7">
        <f>MIN('Input Data'!$D$12*LOOKUP($A92,'Input Data'!$B$58:$B$62,'Input Data'!$E$58:$E$62)/3600*$C$1,IF($A92&lt;'Input Data'!$D$17,infinity,'Input Data'!$D$11*'Input Data'!$D$13+LOOKUP($A92-'Input Data'!$D$17+$C$1,$A$5:$A$505,$L$5:$L$505)-K92))</f>
        <v>5.5555555555555554</v>
      </c>
      <c r="K92" s="11">
        <f t="shared" si="32"/>
        <v>0</v>
      </c>
      <c r="L92" s="11">
        <f>IF($A92&lt;'Input Data'!$D$16,0,LOOKUP($A92-'Input Data'!$D$16,$A$5:$A$505,$K$5:$K$505))</f>
        <v>0</v>
      </c>
      <c r="M92" s="7">
        <f>MIN('Input Data'!$E$12*LOOKUP($A92,'Input Data'!$B$58:$B$62,'Input Data'!$F$58:$F$62)/3600*$C$1,IF($A92&lt;'Input Data'!$E$17,infinity,'Input Data'!$E$11*'Input Data'!$E$13+LOOKUP($A92-'Input Data'!$E$17+$C$1,$A$5:$A$505,$O$5:$O$505))-N92)</f>
        <v>22.222222222222221</v>
      </c>
      <c r="N92" s="11">
        <f t="shared" si="33"/>
        <v>1197.5333333333353</v>
      </c>
      <c r="O92" s="11">
        <f t="shared" si="34"/>
        <v>1093.4000000000017</v>
      </c>
      <c r="P92" s="9">
        <f>MIN('Input Data'!$E$12*LOOKUP($A92,'Input Data'!$B$58:$B$62,'Input Data'!$F$58:$F$62)/3600*$C$1,IF($A92&lt;'Input Data'!$E$16,0,LOOKUP($A92-'Input Data'!$E$16+$C$1,$A$5:$A$505,N$5:N$505)-O92))</f>
        <v>17.355555555555611</v>
      </c>
      <c r="Q92" s="10">
        <f>LOOKUP($A92,'Input Data'!$C$33:$C$37,'Input Data'!$F$33:$F$37)</f>
        <v>0.02</v>
      </c>
      <c r="R92" s="34">
        <f t="shared" si="35"/>
        <v>1</v>
      </c>
      <c r="S92" s="8">
        <f t="shared" si="36"/>
        <v>0.3471111111111122</v>
      </c>
      <c r="T92" s="11">
        <f t="shared" si="37"/>
        <v>17.0084444444445</v>
      </c>
      <c r="U92" s="7">
        <f>MIN('Input Data'!$F$12*LOOKUP($A92,'Input Data'!$B$58:$B$62,'Input Data'!$G$58:$G$62)/3600*$C$1,IF($A92&lt;'Input Data'!$F$17,infinity,'Input Data'!$F$11*'Input Data'!$F$13+LOOKUP($A92-'Input Data'!$F$17+$C$1,$A$5:$A$505,$W$5:$W$505)-V92))</f>
        <v>5.5555555555555554</v>
      </c>
      <c r="V92" s="11">
        <f t="shared" si="38"/>
        <v>21.868000000000009</v>
      </c>
      <c r="W92" s="11">
        <f>IF($A92&lt;'Input Data'!$F$16,0,LOOKUP($A92-'Input Data'!$F$16,$A$5:$A$505,$V$5:$V$505))</f>
        <v>20.479555555555564</v>
      </c>
      <c r="X92" s="7">
        <f>MIN('Input Data'!$G$12*LOOKUP($A92,'Input Data'!$B$58:$B$62,'Input Data'!$H$58:$H$62)/3600*$C$1,IF($A92&lt;'Input Data'!$G$17,infinity,'Input Data'!$G$11*'Input Data'!$G$13+LOOKUP($A92-'Input Data'!$G$17+$C$1,$A$5:$A$505,$Z$5:$Z$505)-Y92))</f>
        <v>22.222222222222221</v>
      </c>
      <c r="Y92" s="11">
        <f t="shared" si="39"/>
        <v>1071.5320000000022</v>
      </c>
      <c r="Z92" s="11">
        <f t="shared" si="40"/>
        <v>855</v>
      </c>
      <c r="AA92" s="9">
        <f>MIN('Input Data'!$G$12*LOOKUP($A92,'Input Data'!$B$58:$B$62,'Input Data'!$H$58:$H$62)/3600*$C$1,IF($A92&lt;'Input Data'!$G$16,0,LOOKUP($A92-'Input Data'!$G$16+$C$1,$A$5:$A$505,Y$5:Y$505)-Z92))</f>
        <v>22.222222222222221</v>
      </c>
      <c r="AB92" s="10">
        <f>LOOKUP($A92,'Input Data'!$C$33:$C$37,'Input Data'!$G$33:$G$37)</f>
        <v>0</v>
      </c>
      <c r="AC92" s="11">
        <f t="shared" si="41"/>
        <v>0.67500000000000004</v>
      </c>
      <c r="AD92" s="11">
        <f t="shared" si="42"/>
        <v>0</v>
      </c>
      <c r="AE92" s="12">
        <f t="shared" si="43"/>
        <v>15</v>
      </c>
      <c r="AF92" s="7">
        <f>MIN('Input Data'!$H$12*LOOKUP($A92,'Input Data'!$B$58:$B$62,'Input Data'!$I$58:$I$62)/3600*$C$1,IF($A92&lt;'Input Data'!$H$17,infinity,'Input Data'!$H$11*'Input Data'!$H$13+LOOKUP($A92-'Input Data'!$H$17+$C$1,$A$5:$A$505,AH$5:AH$505)-AG92))</f>
        <v>5.5555555555555554</v>
      </c>
      <c r="AG92" s="11">
        <f t="shared" si="44"/>
        <v>0</v>
      </c>
      <c r="AH92" s="11">
        <f>IF($A92&lt;'Input Data'!$H$16,0,LOOKUP($A92-'Input Data'!$H$16,$A$5:$A$505,AG$5:AG$505))</f>
        <v>0</v>
      </c>
      <c r="AI92" s="7">
        <f>MIN('Input Data'!$I$12*LOOKUP($A92,'Input Data'!$B$58:$B$62,'Input Data'!$J$58:$J$62)/3600*$C$1,IF($A92&lt;'Input Data'!$I$17,infinity,'Input Data'!$I$11*'Input Data'!$I$13+LOOKUP($A92-'Input Data'!$I$17+$C$1,$A$5:$A$505,AK$5:AK$505))-AJ92)</f>
        <v>15</v>
      </c>
      <c r="AJ92" s="11">
        <f t="shared" si="45"/>
        <v>855</v>
      </c>
      <c r="AK92" s="34">
        <f>IF($A92&lt;'Input Data'!$I$16,0,LOOKUP($A92-'Input Data'!$I$16,$A$5:$A$505,AJ$5:AJ$505))</f>
        <v>765</v>
      </c>
      <c r="AL92" s="17">
        <f>MIN('Input Data'!$I$12*LOOKUP($A92,'Input Data'!$B$58:$B$62,'Input Data'!$J$58:$J$62)/3600*$C$1,IF($A92&lt;'Input Data'!$I$16,0,LOOKUP($A92-'Input Data'!$I$16+$C$1,$A$5:$A$505,AJ$5:AJ$505)-AK92))</f>
        <v>15</v>
      </c>
    </row>
    <row r="93" spans="1:38" x14ac:dyDescent="0.3">
      <c r="A93" s="9">
        <f t="shared" si="27"/>
        <v>880</v>
      </c>
      <c r="B93" s="10">
        <f>MIN('Input Data'!$C$12*LOOKUP($A93,'Input Data'!$B$58:$B$62,'Input Data'!$D$58:$D$62)/3600*$C$1,IF($A93&lt;'Input Data'!$C$17,infinity,'Input Data'!$C$11*'Input Data'!$C$13+LOOKUP($A93-'Input Data'!$C$17+$C$1,$A$5:$A$505,$D$5:$D$505))-C93)</f>
        <v>22.222222222222221</v>
      </c>
      <c r="C93" s="11">
        <f>C92+LOOKUP($A92,'Input Data'!$D$23:$D$27,'Input Data'!$F$23:$F$27)*$C$1/3600</f>
        <v>1527.288888888892</v>
      </c>
      <c r="D93" s="11">
        <f t="shared" si="28"/>
        <v>1214.888888888891</v>
      </c>
      <c r="E93" s="9">
        <f>MIN('Input Data'!$C$12*LOOKUP($A93,'Input Data'!$B$58:$B$62,'Input Data'!$D$58:$D$62)/3600*$C$1,IF($A93&lt;'Input Data'!$C$16,0,LOOKUP($A93-'Input Data'!$C$16+$C$1,$A$5:$A$505,C$5:C$505)-D93))</f>
        <v>17.355555555555611</v>
      </c>
      <c r="F93" s="10">
        <f>LOOKUP($A93,'Input Data'!$C$33:$C$37,'Input Data'!$E$33:$E$37)</f>
        <v>0</v>
      </c>
      <c r="G93" s="11">
        <f t="shared" si="29"/>
        <v>1</v>
      </c>
      <c r="H93" s="11">
        <f t="shared" si="47"/>
        <v>0</v>
      </c>
      <c r="I93" s="12">
        <f t="shared" si="31"/>
        <v>17.355555555555611</v>
      </c>
      <c r="J93" s="7">
        <f>MIN('Input Data'!$D$12*LOOKUP($A93,'Input Data'!$B$58:$B$62,'Input Data'!$E$58:$E$62)/3600*$C$1,IF($A93&lt;'Input Data'!$D$17,infinity,'Input Data'!$D$11*'Input Data'!$D$13+LOOKUP($A93-'Input Data'!$D$17+$C$1,$A$5:$A$505,$L$5:$L$505)-K93))</f>
        <v>5.5555555555555554</v>
      </c>
      <c r="K93" s="11">
        <f t="shared" si="32"/>
        <v>0</v>
      </c>
      <c r="L93" s="11">
        <f>IF($A93&lt;'Input Data'!$D$16,0,LOOKUP($A93-'Input Data'!$D$16,$A$5:$A$505,$K$5:$K$505))</f>
        <v>0</v>
      </c>
      <c r="M93" s="7">
        <f>MIN('Input Data'!$E$12*LOOKUP($A93,'Input Data'!$B$58:$B$62,'Input Data'!$F$58:$F$62)/3600*$C$1,IF($A93&lt;'Input Data'!$E$17,infinity,'Input Data'!$E$11*'Input Data'!$E$13+LOOKUP($A93-'Input Data'!$E$17+$C$1,$A$5:$A$505,$O$5:$O$505))-N93)</f>
        <v>22.222222222222221</v>
      </c>
      <c r="N93" s="11">
        <f t="shared" si="33"/>
        <v>1214.888888888891</v>
      </c>
      <c r="O93" s="11">
        <f t="shared" si="34"/>
        <v>1110.7555555555573</v>
      </c>
      <c r="P93" s="9">
        <f>MIN('Input Data'!$E$12*LOOKUP($A93,'Input Data'!$B$58:$B$62,'Input Data'!$F$58:$F$62)/3600*$C$1,IF($A93&lt;'Input Data'!$E$16,0,LOOKUP($A93-'Input Data'!$E$16+$C$1,$A$5:$A$505,N$5:N$505)-O93))</f>
        <v>17.355555555555611</v>
      </c>
      <c r="Q93" s="10">
        <f>LOOKUP($A93,'Input Data'!$C$33:$C$37,'Input Data'!$F$33:$F$37)</f>
        <v>0.02</v>
      </c>
      <c r="R93" s="34">
        <f t="shared" si="35"/>
        <v>1</v>
      </c>
      <c r="S93" s="8">
        <f t="shared" si="36"/>
        <v>0.3471111111111122</v>
      </c>
      <c r="T93" s="11">
        <f t="shared" si="37"/>
        <v>17.0084444444445</v>
      </c>
      <c r="U93" s="7">
        <f>MIN('Input Data'!$F$12*LOOKUP($A93,'Input Data'!$B$58:$B$62,'Input Data'!$G$58:$G$62)/3600*$C$1,IF($A93&lt;'Input Data'!$F$17,infinity,'Input Data'!$F$11*'Input Data'!$F$13+LOOKUP($A93-'Input Data'!$F$17+$C$1,$A$5:$A$505,$W$5:$W$505)-V93))</f>
        <v>5.5555555555555554</v>
      </c>
      <c r="V93" s="11">
        <f t="shared" si="38"/>
        <v>22.215111111111121</v>
      </c>
      <c r="W93" s="11">
        <f>IF($A93&lt;'Input Data'!$F$16,0,LOOKUP($A93-'Input Data'!$F$16,$A$5:$A$505,$V$5:$V$505))</f>
        <v>20.826666666666675</v>
      </c>
      <c r="X93" s="7">
        <f>MIN('Input Data'!$G$12*LOOKUP($A93,'Input Data'!$B$58:$B$62,'Input Data'!$H$58:$H$62)/3600*$C$1,IF($A93&lt;'Input Data'!$G$17,infinity,'Input Data'!$G$11*'Input Data'!$G$13+LOOKUP($A93-'Input Data'!$G$17+$C$1,$A$5:$A$505,$Z$5:$Z$505)-Y93))</f>
        <v>22.222222222222221</v>
      </c>
      <c r="Y93" s="11">
        <f t="shared" si="39"/>
        <v>1088.5404444444466</v>
      </c>
      <c r="Z93" s="11">
        <f t="shared" si="40"/>
        <v>870</v>
      </c>
      <c r="AA93" s="9">
        <f>MIN('Input Data'!$G$12*LOOKUP($A93,'Input Data'!$B$58:$B$62,'Input Data'!$H$58:$H$62)/3600*$C$1,IF($A93&lt;'Input Data'!$G$16,0,LOOKUP($A93-'Input Data'!$G$16+$C$1,$A$5:$A$505,Y$5:Y$505)-Z93))</f>
        <v>22.222222222222221</v>
      </c>
      <c r="AB93" s="10">
        <f>LOOKUP($A93,'Input Data'!$C$33:$C$37,'Input Data'!$G$33:$G$37)</f>
        <v>0</v>
      </c>
      <c r="AC93" s="11">
        <f t="shared" si="41"/>
        <v>0.67500000000000004</v>
      </c>
      <c r="AD93" s="11">
        <f t="shared" si="42"/>
        <v>0</v>
      </c>
      <c r="AE93" s="12">
        <f t="shared" si="43"/>
        <v>15</v>
      </c>
      <c r="AF93" s="7">
        <f>MIN('Input Data'!$H$12*LOOKUP($A93,'Input Data'!$B$58:$B$62,'Input Data'!$I$58:$I$62)/3600*$C$1,IF($A93&lt;'Input Data'!$H$17,infinity,'Input Data'!$H$11*'Input Data'!$H$13+LOOKUP($A93-'Input Data'!$H$17+$C$1,$A$5:$A$505,AH$5:AH$505)-AG93))</f>
        <v>5.5555555555555554</v>
      </c>
      <c r="AG93" s="11">
        <f t="shared" si="44"/>
        <v>0</v>
      </c>
      <c r="AH93" s="11">
        <f>IF($A93&lt;'Input Data'!$H$16,0,LOOKUP($A93-'Input Data'!$H$16,$A$5:$A$505,AG$5:AG$505))</f>
        <v>0</v>
      </c>
      <c r="AI93" s="7">
        <f>MIN('Input Data'!$I$12*LOOKUP($A93,'Input Data'!$B$58:$B$62,'Input Data'!$J$58:$J$62)/3600*$C$1,IF($A93&lt;'Input Data'!$I$17,infinity,'Input Data'!$I$11*'Input Data'!$I$13+LOOKUP($A93-'Input Data'!$I$17+$C$1,$A$5:$A$505,AK$5:AK$505))-AJ93)</f>
        <v>15</v>
      </c>
      <c r="AJ93" s="11">
        <f t="shared" si="45"/>
        <v>870</v>
      </c>
      <c r="AK93" s="34">
        <f>IF($A93&lt;'Input Data'!$I$16,0,LOOKUP($A93-'Input Data'!$I$16,$A$5:$A$505,AJ$5:AJ$505))</f>
        <v>780</v>
      </c>
      <c r="AL93" s="17">
        <f>MIN('Input Data'!$I$12*LOOKUP($A93,'Input Data'!$B$58:$B$62,'Input Data'!$J$58:$J$62)/3600*$C$1,IF($A93&lt;'Input Data'!$I$16,0,LOOKUP($A93-'Input Data'!$I$16+$C$1,$A$5:$A$505,AJ$5:AJ$505)-AK93))</f>
        <v>15</v>
      </c>
    </row>
    <row r="94" spans="1:38" x14ac:dyDescent="0.3">
      <c r="A94" s="9">
        <f t="shared" si="27"/>
        <v>890</v>
      </c>
      <c r="B94" s="10">
        <f>MIN('Input Data'!$C$12*LOOKUP($A94,'Input Data'!$B$58:$B$62,'Input Data'!$D$58:$D$62)/3600*$C$1,IF($A94&lt;'Input Data'!$C$17,infinity,'Input Data'!$C$11*'Input Data'!$C$13+LOOKUP($A94-'Input Data'!$C$17+$C$1,$A$5:$A$505,$D$5:$D$505))-C94)</f>
        <v>22.222222222222221</v>
      </c>
      <c r="C94" s="11">
        <f>C93+LOOKUP($A93,'Input Data'!$D$23:$D$27,'Input Data'!$F$23:$F$27)*$C$1/3600</f>
        <v>1544.6444444444476</v>
      </c>
      <c r="D94" s="11">
        <f t="shared" si="28"/>
        <v>1232.2444444444466</v>
      </c>
      <c r="E94" s="9">
        <f>MIN('Input Data'!$C$12*LOOKUP($A94,'Input Data'!$B$58:$B$62,'Input Data'!$D$58:$D$62)/3600*$C$1,IF($A94&lt;'Input Data'!$C$16,0,LOOKUP($A94-'Input Data'!$C$16+$C$1,$A$5:$A$505,C$5:C$505)-D94))</f>
        <v>17.355555555555611</v>
      </c>
      <c r="F94" s="10">
        <f>LOOKUP($A94,'Input Data'!$C$33:$C$37,'Input Data'!$E$33:$E$37)</f>
        <v>0</v>
      </c>
      <c r="G94" s="11">
        <f t="shared" si="29"/>
        <v>1</v>
      </c>
      <c r="H94" s="11">
        <f t="shared" si="47"/>
        <v>0</v>
      </c>
      <c r="I94" s="12">
        <f t="shared" si="31"/>
        <v>17.355555555555611</v>
      </c>
      <c r="J94" s="7">
        <f>MIN('Input Data'!$D$12*LOOKUP($A94,'Input Data'!$B$58:$B$62,'Input Data'!$E$58:$E$62)/3600*$C$1,IF($A94&lt;'Input Data'!$D$17,infinity,'Input Data'!$D$11*'Input Data'!$D$13+LOOKUP($A94-'Input Data'!$D$17+$C$1,$A$5:$A$505,$L$5:$L$505)-K94))</f>
        <v>5.5555555555555554</v>
      </c>
      <c r="K94" s="11">
        <f t="shared" si="32"/>
        <v>0</v>
      </c>
      <c r="L94" s="11">
        <f>IF($A94&lt;'Input Data'!$D$16,0,LOOKUP($A94-'Input Data'!$D$16,$A$5:$A$505,$K$5:$K$505))</f>
        <v>0</v>
      </c>
      <c r="M94" s="7">
        <f>MIN('Input Data'!$E$12*LOOKUP($A94,'Input Data'!$B$58:$B$62,'Input Data'!$F$58:$F$62)/3600*$C$1,IF($A94&lt;'Input Data'!$E$17,infinity,'Input Data'!$E$11*'Input Data'!$E$13+LOOKUP($A94-'Input Data'!$E$17+$C$1,$A$5:$A$505,$O$5:$O$505))-N94)</f>
        <v>22.222222222222221</v>
      </c>
      <c r="N94" s="11">
        <f t="shared" si="33"/>
        <v>1232.2444444444466</v>
      </c>
      <c r="O94" s="11">
        <f t="shared" si="34"/>
        <v>1128.1111111111129</v>
      </c>
      <c r="P94" s="9">
        <f>MIN('Input Data'!$E$12*LOOKUP($A94,'Input Data'!$B$58:$B$62,'Input Data'!$F$58:$F$62)/3600*$C$1,IF($A94&lt;'Input Data'!$E$16,0,LOOKUP($A94-'Input Data'!$E$16+$C$1,$A$5:$A$505,N$5:N$505)-O94))</f>
        <v>17.355555555555611</v>
      </c>
      <c r="Q94" s="10">
        <f>LOOKUP($A94,'Input Data'!$C$33:$C$37,'Input Data'!$F$33:$F$37)</f>
        <v>0.02</v>
      </c>
      <c r="R94" s="34">
        <f t="shared" si="35"/>
        <v>1</v>
      </c>
      <c r="S94" s="8">
        <f t="shared" si="36"/>
        <v>0.3471111111111122</v>
      </c>
      <c r="T94" s="11">
        <f t="shared" si="37"/>
        <v>17.0084444444445</v>
      </c>
      <c r="U94" s="7">
        <f>MIN('Input Data'!$F$12*LOOKUP($A94,'Input Data'!$B$58:$B$62,'Input Data'!$G$58:$G$62)/3600*$C$1,IF($A94&lt;'Input Data'!$F$17,infinity,'Input Data'!$F$11*'Input Data'!$F$13+LOOKUP($A94-'Input Data'!$F$17+$C$1,$A$5:$A$505,$W$5:$W$505)-V94))</f>
        <v>5.5555555555555554</v>
      </c>
      <c r="V94" s="11">
        <f t="shared" si="38"/>
        <v>22.562222222222232</v>
      </c>
      <c r="W94" s="11">
        <f>IF($A94&lt;'Input Data'!$F$16,0,LOOKUP($A94-'Input Data'!$F$16,$A$5:$A$505,$V$5:$V$505))</f>
        <v>21.173777777777786</v>
      </c>
      <c r="X94" s="7">
        <f>MIN('Input Data'!$G$12*LOOKUP($A94,'Input Data'!$B$58:$B$62,'Input Data'!$H$58:$H$62)/3600*$C$1,IF($A94&lt;'Input Data'!$G$17,infinity,'Input Data'!$G$11*'Input Data'!$G$13+LOOKUP($A94-'Input Data'!$G$17+$C$1,$A$5:$A$505,$Z$5:$Z$505)-Y94))</f>
        <v>22.222222222222221</v>
      </c>
      <c r="Y94" s="11">
        <f t="shared" si="39"/>
        <v>1105.548888888891</v>
      </c>
      <c r="Z94" s="11">
        <f t="shared" si="40"/>
        <v>885</v>
      </c>
      <c r="AA94" s="9">
        <f>MIN('Input Data'!$G$12*LOOKUP($A94,'Input Data'!$B$58:$B$62,'Input Data'!$H$58:$H$62)/3600*$C$1,IF($A94&lt;'Input Data'!$G$16,0,LOOKUP($A94-'Input Data'!$G$16+$C$1,$A$5:$A$505,Y$5:Y$505)-Z94))</f>
        <v>22.222222222222221</v>
      </c>
      <c r="AB94" s="10">
        <f>LOOKUP($A94,'Input Data'!$C$33:$C$37,'Input Data'!$G$33:$G$37)</f>
        <v>0</v>
      </c>
      <c r="AC94" s="11">
        <f t="shared" si="41"/>
        <v>0.67500000000000004</v>
      </c>
      <c r="AD94" s="11">
        <f t="shared" si="42"/>
        <v>0</v>
      </c>
      <c r="AE94" s="12">
        <f t="shared" si="43"/>
        <v>15</v>
      </c>
      <c r="AF94" s="7">
        <f>MIN('Input Data'!$H$12*LOOKUP($A94,'Input Data'!$B$58:$B$62,'Input Data'!$I$58:$I$62)/3600*$C$1,IF($A94&lt;'Input Data'!$H$17,infinity,'Input Data'!$H$11*'Input Data'!$H$13+LOOKUP($A94-'Input Data'!$H$17+$C$1,$A$5:$A$505,AH$5:AH$505)-AG94))</f>
        <v>5.5555555555555554</v>
      </c>
      <c r="AG94" s="11">
        <f t="shared" si="44"/>
        <v>0</v>
      </c>
      <c r="AH94" s="11">
        <f>IF($A94&lt;'Input Data'!$H$16,0,LOOKUP($A94-'Input Data'!$H$16,$A$5:$A$505,AG$5:AG$505))</f>
        <v>0</v>
      </c>
      <c r="AI94" s="7">
        <f>MIN('Input Data'!$I$12*LOOKUP($A94,'Input Data'!$B$58:$B$62,'Input Data'!$J$58:$J$62)/3600*$C$1,IF($A94&lt;'Input Data'!$I$17,infinity,'Input Data'!$I$11*'Input Data'!$I$13+LOOKUP($A94-'Input Data'!$I$17+$C$1,$A$5:$A$505,AK$5:AK$505))-AJ94)</f>
        <v>15</v>
      </c>
      <c r="AJ94" s="11">
        <f t="shared" si="45"/>
        <v>885</v>
      </c>
      <c r="AK94" s="34">
        <f>IF($A94&lt;'Input Data'!$I$16,0,LOOKUP($A94-'Input Data'!$I$16,$A$5:$A$505,AJ$5:AJ$505))</f>
        <v>795</v>
      </c>
      <c r="AL94" s="17">
        <f>MIN('Input Data'!$I$12*LOOKUP($A94,'Input Data'!$B$58:$B$62,'Input Data'!$J$58:$J$62)/3600*$C$1,IF($A94&lt;'Input Data'!$I$16,0,LOOKUP($A94-'Input Data'!$I$16+$C$1,$A$5:$A$505,AJ$5:AJ$505)-AK94))</f>
        <v>15</v>
      </c>
    </row>
    <row r="95" spans="1:38" x14ac:dyDescent="0.3">
      <c r="A95" s="9">
        <f t="shared" si="27"/>
        <v>900</v>
      </c>
      <c r="B95" s="10">
        <f>MIN('Input Data'!$C$12*LOOKUP($A95,'Input Data'!$B$58:$B$62,'Input Data'!$D$58:$D$62)/3600*$C$1,IF($A95&lt;'Input Data'!$C$17,infinity,'Input Data'!$C$11*'Input Data'!$C$13+LOOKUP($A95-'Input Data'!$C$17+$C$1,$A$5:$A$505,$D$5:$D$505))-C95)</f>
        <v>22.222222222222221</v>
      </c>
      <c r="C95" s="11">
        <f>C94+LOOKUP($A94,'Input Data'!$D$23:$D$27,'Input Data'!$F$23:$F$27)*$C$1/3600</f>
        <v>1562.0000000000032</v>
      </c>
      <c r="D95" s="11">
        <f t="shared" si="28"/>
        <v>1249.6000000000022</v>
      </c>
      <c r="E95" s="9">
        <f>MIN('Input Data'!$C$12*LOOKUP($A95,'Input Data'!$B$58:$B$62,'Input Data'!$D$58:$D$62)/3600*$C$1,IF($A95&lt;'Input Data'!$C$16,0,LOOKUP($A95-'Input Data'!$C$16+$C$1,$A$5:$A$505,C$5:C$505)-D95))</f>
        <v>17.355555555555611</v>
      </c>
      <c r="F95" s="10">
        <f>LOOKUP($A95,'Input Data'!$C$33:$C$37,'Input Data'!$E$33:$E$37)</f>
        <v>0</v>
      </c>
      <c r="G95" s="11">
        <f t="shared" si="29"/>
        <v>1</v>
      </c>
      <c r="H95" s="11">
        <f t="shared" si="47"/>
        <v>0</v>
      </c>
      <c r="I95" s="12">
        <f t="shared" si="31"/>
        <v>17.355555555555611</v>
      </c>
      <c r="J95" s="7">
        <f>MIN('Input Data'!$D$12*LOOKUP($A95,'Input Data'!$B$58:$B$62,'Input Data'!$E$58:$E$62)/3600*$C$1,IF($A95&lt;'Input Data'!$D$17,infinity,'Input Data'!$D$11*'Input Data'!$D$13+LOOKUP($A95-'Input Data'!$D$17+$C$1,$A$5:$A$505,$L$5:$L$505)-K95))</f>
        <v>5.5555555555555554</v>
      </c>
      <c r="K95" s="11">
        <f t="shared" si="32"/>
        <v>0</v>
      </c>
      <c r="L95" s="11">
        <f>IF($A95&lt;'Input Data'!$D$16,0,LOOKUP($A95-'Input Data'!$D$16,$A$5:$A$505,$K$5:$K$505))</f>
        <v>0</v>
      </c>
      <c r="M95" s="7">
        <f>MIN('Input Data'!$E$12*LOOKUP($A95,'Input Data'!$B$58:$B$62,'Input Data'!$F$58:$F$62)/3600*$C$1,IF($A95&lt;'Input Data'!$E$17,infinity,'Input Data'!$E$11*'Input Data'!$E$13+LOOKUP($A95-'Input Data'!$E$17+$C$1,$A$5:$A$505,$O$5:$O$505))-N95)</f>
        <v>22.222222222222221</v>
      </c>
      <c r="N95" s="11">
        <f t="shared" si="33"/>
        <v>1249.6000000000022</v>
      </c>
      <c r="O95" s="11">
        <f t="shared" si="34"/>
        <v>1145.4666666666685</v>
      </c>
      <c r="P95" s="9">
        <f>MIN('Input Data'!$E$12*LOOKUP($A95,'Input Data'!$B$58:$B$62,'Input Data'!$F$58:$F$62)/3600*$C$1,IF($A95&lt;'Input Data'!$E$16,0,LOOKUP($A95-'Input Data'!$E$16+$C$1,$A$5:$A$505,N$5:N$505)-O95))</f>
        <v>17.355555555555611</v>
      </c>
      <c r="Q95" s="10">
        <f>LOOKUP($A95,'Input Data'!$C$33:$C$37,'Input Data'!$F$33:$F$37)</f>
        <v>0.02</v>
      </c>
      <c r="R95" s="34">
        <f t="shared" si="35"/>
        <v>1</v>
      </c>
      <c r="S95" s="8">
        <f t="shared" si="36"/>
        <v>0.3471111111111122</v>
      </c>
      <c r="T95" s="11">
        <f t="shared" si="37"/>
        <v>17.0084444444445</v>
      </c>
      <c r="U95" s="7">
        <f>MIN('Input Data'!$F$12*LOOKUP($A95,'Input Data'!$B$58:$B$62,'Input Data'!$G$58:$G$62)/3600*$C$1,IF($A95&lt;'Input Data'!$F$17,infinity,'Input Data'!$F$11*'Input Data'!$F$13+LOOKUP($A95-'Input Data'!$F$17+$C$1,$A$5:$A$505,$W$5:$W$505)-V95))</f>
        <v>5.5555555555555554</v>
      </c>
      <c r="V95" s="11">
        <f t="shared" si="38"/>
        <v>22.909333333333343</v>
      </c>
      <c r="W95" s="11">
        <f>IF($A95&lt;'Input Data'!$F$16,0,LOOKUP($A95-'Input Data'!$F$16,$A$5:$A$505,$V$5:$V$505))</f>
        <v>21.520888888888898</v>
      </c>
      <c r="X95" s="7">
        <f>MIN('Input Data'!$G$12*LOOKUP($A95,'Input Data'!$B$58:$B$62,'Input Data'!$H$58:$H$62)/3600*$C$1,IF($A95&lt;'Input Data'!$G$17,infinity,'Input Data'!$G$11*'Input Data'!$G$13+LOOKUP($A95-'Input Data'!$G$17+$C$1,$A$5:$A$505,$Z$5:$Z$505)-Y95))</f>
        <v>22.222222222222221</v>
      </c>
      <c r="Y95" s="11">
        <f t="shared" si="39"/>
        <v>1122.5573333333355</v>
      </c>
      <c r="Z95" s="11">
        <f t="shared" si="40"/>
        <v>900</v>
      </c>
      <c r="AA95" s="9">
        <f>MIN('Input Data'!$G$12*LOOKUP($A95,'Input Data'!$B$58:$B$62,'Input Data'!$H$58:$H$62)/3600*$C$1,IF($A95&lt;'Input Data'!$G$16,0,LOOKUP($A95-'Input Data'!$G$16+$C$1,$A$5:$A$505,Y$5:Y$505)-Z95))</f>
        <v>22.222222222222221</v>
      </c>
      <c r="AB95" s="10">
        <f>LOOKUP($A95,'Input Data'!$C$33:$C$37,'Input Data'!$G$33:$G$37)</f>
        <v>0</v>
      </c>
      <c r="AC95" s="11">
        <f t="shared" si="41"/>
        <v>0.67500000000000004</v>
      </c>
      <c r="AD95" s="11">
        <f t="shared" si="42"/>
        <v>0</v>
      </c>
      <c r="AE95" s="12">
        <f t="shared" si="43"/>
        <v>15</v>
      </c>
      <c r="AF95" s="7">
        <f>MIN('Input Data'!$H$12*LOOKUP($A95,'Input Data'!$B$58:$B$62,'Input Data'!$I$58:$I$62)/3600*$C$1,IF($A95&lt;'Input Data'!$H$17,infinity,'Input Data'!$H$11*'Input Data'!$H$13+LOOKUP($A95-'Input Data'!$H$17+$C$1,$A$5:$A$505,AH$5:AH$505)-AG95))</f>
        <v>5.5555555555555554</v>
      </c>
      <c r="AG95" s="11">
        <f t="shared" si="44"/>
        <v>0</v>
      </c>
      <c r="AH95" s="11">
        <f>IF($A95&lt;'Input Data'!$H$16,0,LOOKUP($A95-'Input Data'!$H$16,$A$5:$A$505,AG$5:AG$505))</f>
        <v>0</v>
      </c>
      <c r="AI95" s="7">
        <f>MIN('Input Data'!$I$12*LOOKUP($A95,'Input Data'!$B$58:$B$62,'Input Data'!$J$58:$J$62)/3600*$C$1,IF($A95&lt;'Input Data'!$I$17,infinity,'Input Data'!$I$11*'Input Data'!$I$13+LOOKUP($A95-'Input Data'!$I$17+$C$1,$A$5:$A$505,AK$5:AK$505))-AJ95)</f>
        <v>15</v>
      </c>
      <c r="AJ95" s="11">
        <f t="shared" si="45"/>
        <v>900</v>
      </c>
      <c r="AK95" s="34">
        <f>IF($A95&lt;'Input Data'!$I$16,0,LOOKUP($A95-'Input Data'!$I$16,$A$5:$A$505,AJ$5:AJ$505))</f>
        <v>810</v>
      </c>
      <c r="AL95" s="17">
        <f>MIN('Input Data'!$I$12*LOOKUP($A95,'Input Data'!$B$58:$B$62,'Input Data'!$J$58:$J$62)/3600*$C$1,IF($A95&lt;'Input Data'!$I$16,0,LOOKUP($A95-'Input Data'!$I$16+$C$1,$A$5:$A$505,AJ$5:AJ$505)-AK95))</f>
        <v>15</v>
      </c>
    </row>
    <row r="96" spans="1:38" x14ac:dyDescent="0.3">
      <c r="A96" s="9">
        <f t="shared" si="27"/>
        <v>910</v>
      </c>
      <c r="B96" s="10">
        <f>MIN('Input Data'!$C$12*LOOKUP($A96,'Input Data'!$B$58:$B$62,'Input Data'!$D$58:$D$62)/3600*$C$1,IF($A96&lt;'Input Data'!$C$17,infinity,'Input Data'!$C$11*'Input Data'!$C$13+LOOKUP($A96-'Input Data'!$C$17+$C$1,$A$5:$A$505,$D$5:$D$505))-C96)</f>
        <v>22.222222222222221</v>
      </c>
      <c r="C96" s="11">
        <f>C95+LOOKUP($A95,'Input Data'!$D$23:$D$27,'Input Data'!$F$23:$F$27)*$C$1/3600</f>
        <v>1578.6250000000032</v>
      </c>
      <c r="D96" s="11">
        <f t="shared" si="28"/>
        <v>1266.9555555555578</v>
      </c>
      <c r="E96" s="9">
        <f>MIN('Input Data'!$C$12*LOOKUP($A96,'Input Data'!$B$58:$B$62,'Input Data'!$D$58:$D$62)/3600*$C$1,IF($A96&lt;'Input Data'!$C$16,0,LOOKUP($A96-'Input Data'!$C$16+$C$1,$A$5:$A$505,C$5:C$505)-D96))</f>
        <v>17.355555555555611</v>
      </c>
      <c r="F96" s="10">
        <f>LOOKUP($A96,'Input Data'!$C$33:$C$37,'Input Data'!$E$33:$E$37)</f>
        <v>0</v>
      </c>
      <c r="G96" s="11">
        <f t="shared" si="29"/>
        <v>1</v>
      </c>
      <c r="H96" s="11">
        <f t="shared" si="47"/>
        <v>0</v>
      </c>
      <c r="I96" s="12">
        <f t="shared" si="31"/>
        <v>17.355555555555611</v>
      </c>
      <c r="J96" s="7">
        <f>MIN('Input Data'!$D$12*LOOKUP($A96,'Input Data'!$B$58:$B$62,'Input Data'!$E$58:$E$62)/3600*$C$1,IF($A96&lt;'Input Data'!$D$17,infinity,'Input Data'!$D$11*'Input Data'!$D$13+LOOKUP($A96-'Input Data'!$D$17+$C$1,$A$5:$A$505,$L$5:$L$505)-K96))</f>
        <v>5.5555555555555554</v>
      </c>
      <c r="K96" s="11">
        <f t="shared" si="32"/>
        <v>0</v>
      </c>
      <c r="L96" s="11">
        <f>IF($A96&lt;'Input Data'!$D$16,0,LOOKUP($A96-'Input Data'!$D$16,$A$5:$A$505,$K$5:$K$505))</f>
        <v>0</v>
      </c>
      <c r="M96" s="7">
        <f>MIN('Input Data'!$E$12*LOOKUP($A96,'Input Data'!$B$58:$B$62,'Input Data'!$F$58:$F$62)/3600*$C$1,IF($A96&lt;'Input Data'!$E$17,infinity,'Input Data'!$E$11*'Input Data'!$E$13+LOOKUP($A96-'Input Data'!$E$17+$C$1,$A$5:$A$505,$O$5:$O$505))-N96)</f>
        <v>22.222222222222221</v>
      </c>
      <c r="N96" s="11">
        <f t="shared" si="33"/>
        <v>1266.9555555555578</v>
      </c>
      <c r="O96" s="11">
        <f t="shared" si="34"/>
        <v>1162.8222222222241</v>
      </c>
      <c r="P96" s="9">
        <f>MIN('Input Data'!$E$12*LOOKUP($A96,'Input Data'!$B$58:$B$62,'Input Data'!$F$58:$F$62)/3600*$C$1,IF($A96&lt;'Input Data'!$E$16,0,LOOKUP($A96-'Input Data'!$E$16+$C$1,$A$5:$A$505,N$5:N$505)-O96))</f>
        <v>17.355555555555611</v>
      </c>
      <c r="Q96" s="10">
        <f>LOOKUP($A96,'Input Data'!$C$33:$C$37,'Input Data'!$F$33:$F$37)</f>
        <v>0.02</v>
      </c>
      <c r="R96" s="34">
        <f t="shared" si="35"/>
        <v>1</v>
      </c>
      <c r="S96" s="8">
        <f t="shared" si="36"/>
        <v>0.3471111111111122</v>
      </c>
      <c r="T96" s="11">
        <f t="shared" si="37"/>
        <v>17.0084444444445</v>
      </c>
      <c r="U96" s="7">
        <f>MIN('Input Data'!$F$12*LOOKUP($A96,'Input Data'!$B$58:$B$62,'Input Data'!$G$58:$G$62)/3600*$C$1,IF($A96&lt;'Input Data'!$F$17,infinity,'Input Data'!$F$11*'Input Data'!$F$13+LOOKUP($A96-'Input Data'!$F$17+$C$1,$A$5:$A$505,$W$5:$W$505)-V96))</f>
        <v>5.5555555555555554</v>
      </c>
      <c r="V96" s="11">
        <f t="shared" si="38"/>
        <v>23.256444444444455</v>
      </c>
      <c r="W96" s="11">
        <f>IF($A96&lt;'Input Data'!$F$16,0,LOOKUP($A96-'Input Data'!$F$16,$A$5:$A$505,$V$5:$V$505))</f>
        <v>21.868000000000009</v>
      </c>
      <c r="X96" s="7">
        <f>MIN('Input Data'!$G$12*LOOKUP($A96,'Input Data'!$B$58:$B$62,'Input Data'!$H$58:$H$62)/3600*$C$1,IF($A96&lt;'Input Data'!$G$17,infinity,'Input Data'!$G$11*'Input Data'!$G$13+LOOKUP($A96-'Input Data'!$G$17+$C$1,$A$5:$A$505,$Z$5:$Z$505)-Y96))</f>
        <v>22.222222222222221</v>
      </c>
      <c r="Y96" s="11">
        <f t="shared" si="39"/>
        <v>1139.5657777777799</v>
      </c>
      <c r="Z96" s="11">
        <f t="shared" si="40"/>
        <v>915</v>
      </c>
      <c r="AA96" s="9">
        <f>MIN('Input Data'!$G$12*LOOKUP($A96,'Input Data'!$B$58:$B$62,'Input Data'!$H$58:$H$62)/3600*$C$1,IF($A96&lt;'Input Data'!$G$16,0,LOOKUP($A96-'Input Data'!$G$16+$C$1,$A$5:$A$505,Y$5:Y$505)-Z96))</f>
        <v>22.222222222222221</v>
      </c>
      <c r="AB96" s="10">
        <f>LOOKUP($A96,'Input Data'!$C$33:$C$37,'Input Data'!$G$33:$G$37)</f>
        <v>0</v>
      </c>
      <c r="AC96" s="11">
        <f t="shared" si="41"/>
        <v>0.67500000000000004</v>
      </c>
      <c r="AD96" s="11">
        <f t="shared" si="42"/>
        <v>0</v>
      </c>
      <c r="AE96" s="12">
        <f t="shared" si="43"/>
        <v>15</v>
      </c>
      <c r="AF96" s="7">
        <f>MIN('Input Data'!$H$12*LOOKUP($A96,'Input Data'!$B$58:$B$62,'Input Data'!$I$58:$I$62)/3600*$C$1,IF($A96&lt;'Input Data'!$H$17,infinity,'Input Data'!$H$11*'Input Data'!$H$13+LOOKUP($A96-'Input Data'!$H$17+$C$1,$A$5:$A$505,AH$5:AH$505)-AG96))</f>
        <v>5.5555555555555554</v>
      </c>
      <c r="AG96" s="11">
        <f t="shared" si="44"/>
        <v>0</v>
      </c>
      <c r="AH96" s="11">
        <f>IF($A96&lt;'Input Data'!$H$16,0,LOOKUP($A96-'Input Data'!$H$16,$A$5:$A$505,AG$5:AG$505))</f>
        <v>0</v>
      </c>
      <c r="AI96" s="7">
        <f>MIN('Input Data'!$I$12*LOOKUP($A96,'Input Data'!$B$58:$B$62,'Input Data'!$J$58:$J$62)/3600*$C$1,IF($A96&lt;'Input Data'!$I$17,infinity,'Input Data'!$I$11*'Input Data'!$I$13+LOOKUP($A96-'Input Data'!$I$17+$C$1,$A$5:$A$505,AK$5:AK$505))-AJ96)</f>
        <v>15</v>
      </c>
      <c r="AJ96" s="11">
        <f t="shared" si="45"/>
        <v>915</v>
      </c>
      <c r="AK96" s="34">
        <f>IF($A96&lt;'Input Data'!$I$16,0,LOOKUP($A96-'Input Data'!$I$16,$A$5:$A$505,AJ$5:AJ$505))</f>
        <v>825</v>
      </c>
      <c r="AL96" s="17">
        <f>MIN('Input Data'!$I$12*LOOKUP($A96,'Input Data'!$B$58:$B$62,'Input Data'!$J$58:$J$62)/3600*$C$1,IF($A96&lt;'Input Data'!$I$16,0,LOOKUP($A96-'Input Data'!$I$16+$C$1,$A$5:$A$505,AJ$5:AJ$505)-AK96))</f>
        <v>15</v>
      </c>
    </row>
    <row r="97" spans="1:38" x14ac:dyDescent="0.3">
      <c r="A97" s="9">
        <f t="shared" si="27"/>
        <v>920</v>
      </c>
      <c r="B97" s="10">
        <f>MIN('Input Data'!$C$12*LOOKUP($A97,'Input Data'!$B$58:$B$62,'Input Data'!$D$58:$D$62)/3600*$C$1,IF($A97&lt;'Input Data'!$C$17,infinity,'Input Data'!$C$11*'Input Data'!$C$13+LOOKUP($A97-'Input Data'!$C$17+$C$1,$A$5:$A$505,$D$5:$D$505))-C97)</f>
        <v>22.222222222222221</v>
      </c>
      <c r="C97" s="11">
        <f>C96+LOOKUP($A96,'Input Data'!$D$23:$D$27,'Input Data'!$F$23:$F$27)*$C$1/3600</f>
        <v>1595.2500000000032</v>
      </c>
      <c r="D97" s="11">
        <f t="shared" si="28"/>
        <v>1284.3111111111134</v>
      </c>
      <c r="E97" s="9">
        <f>MIN('Input Data'!$C$12*LOOKUP($A97,'Input Data'!$B$58:$B$62,'Input Data'!$D$58:$D$62)/3600*$C$1,IF($A97&lt;'Input Data'!$C$16,0,LOOKUP($A97-'Input Data'!$C$16+$C$1,$A$5:$A$505,C$5:C$505)-D97))</f>
        <v>17.355555555555611</v>
      </c>
      <c r="F97" s="10">
        <f>LOOKUP($A97,'Input Data'!$C$33:$C$37,'Input Data'!$E$33:$E$37)</f>
        <v>0</v>
      </c>
      <c r="G97" s="11">
        <f t="shared" si="29"/>
        <v>1</v>
      </c>
      <c r="H97" s="11">
        <f t="shared" si="47"/>
        <v>0</v>
      </c>
      <c r="I97" s="12">
        <f t="shared" si="31"/>
        <v>17.355555555555611</v>
      </c>
      <c r="J97" s="7">
        <f>MIN('Input Data'!$D$12*LOOKUP($A97,'Input Data'!$B$58:$B$62,'Input Data'!$E$58:$E$62)/3600*$C$1,IF($A97&lt;'Input Data'!$D$17,infinity,'Input Data'!$D$11*'Input Data'!$D$13+LOOKUP($A97-'Input Data'!$D$17+$C$1,$A$5:$A$505,$L$5:$L$505)-K97))</f>
        <v>5.5555555555555554</v>
      </c>
      <c r="K97" s="11">
        <f t="shared" si="32"/>
        <v>0</v>
      </c>
      <c r="L97" s="11">
        <f>IF($A97&lt;'Input Data'!$D$16,0,LOOKUP($A97-'Input Data'!$D$16,$A$5:$A$505,$K$5:$K$505))</f>
        <v>0</v>
      </c>
      <c r="M97" s="7">
        <f>MIN('Input Data'!$E$12*LOOKUP($A97,'Input Data'!$B$58:$B$62,'Input Data'!$F$58:$F$62)/3600*$C$1,IF($A97&lt;'Input Data'!$E$17,infinity,'Input Data'!$E$11*'Input Data'!$E$13+LOOKUP($A97-'Input Data'!$E$17+$C$1,$A$5:$A$505,$O$5:$O$505))-N97)</f>
        <v>22.222222222222221</v>
      </c>
      <c r="N97" s="11">
        <f t="shared" si="33"/>
        <v>1284.3111111111134</v>
      </c>
      <c r="O97" s="11">
        <f t="shared" si="34"/>
        <v>1180.1777777777797</v>
      </c>
      <c r="P97" s="9">
        <f>MIN('Input Data'!$E$12*LOOKUP($A97,'Input Data'!$B$58:$B$62,'Input Data'!$F$58:$F$62)/3600*$C$1,IF($A97&lt;'Input Data'!$E$16,0,LOOKUP($A97-'Input Data'!$E$16+$C$1,$A$5:$A$505,N$5:N$505)-O97))</f>
        <v>17.355555555555611</v>
      </c>
      <c r="Q97" s="10">
        <f>LOOKUP($A97,'Input Data'!$C$33:$C$37,'Input Data'!$F$33:$F$37)</f>
        <v>0.02</v>
      </c>
      <c r="R97" s="34">
        <f t="shared" si="35"/>
        <v>1</v>
      </c>
      <c r="S97" s="8">
        <f t="shared" si="36"/>
        <v>0.3471111111111122</v>
      </c>
      <c r="T97" s="11">
        <f t="shared" si="37"/>
        <v>17.0084444444445</v>
      </c>
      <c r="U97" s="7">
        <f>MIN('Input Data'!$F$12*LOOKUP($A97,'Input Data'!$B$58:$B$62,'Input Data'!$G$58:$G$62)/3600*$C$1,IF($A97&lt;'Input Data'!$F$17,infinity,'Input Data'!$F$11*'Input Data'!$F$13+LOOKUP($A97-'Input Data'!$F$17+$C$1,$A$5:$A$505,$W$5:$W$505)-V97))</f>
        <v>5.5555555555555554</v>
      </c>
      <c r="V97" s="11">
        <f t="shared" si="38"/>
        <v>23.603555555555566</v>
      </c>
      <c r="W97" s="11">
        <f>IF($A97&lt;'Input Data'!$F$16,0,LOOKUP($A97-'Input Data'!$F$16,$A$5:$A$505,$V$5:$V$505))</f>
        <v>22.215111111111121</v>
      </c>
      <c r="X97" s="7">
        <f>MIN('Input Data'!$G$12*LOOKUP($A97,'Input Data'!$B$58:$B$62,'Input Data'!$H$58:$H$62)/3600*$C$1,IF($A97&lt;'Input Data'!$G$17,infinity,'Input Data'!$G$11*'Input Data'!$G$13+LOOKUP($A97-'Input Data'!$G$17+$C$1,$A$5:$A$505,$Z$5:$Z$505)-Y97))</f>
        <v>22.222222222222221</v>
      </c>
      <c r="Y97" s="11">
        <f t="shared" si="39"/>
        <v>1156.5742222222243</v>
      </c>
      <c r="Z97" s="11">
        <f t="shared" si="40"/>
        <v>930</v>
      </c>
      <c r="AA97" s="9">
        <f>MIN('Input Data'!$G$12*LOOKUP($A97,'Input Data'!$B$58:$B$62,'Input Data'!$H$58:$H$62)/3600*$C$1,IF($A97&lt;'Input Data'!$G$16,0,LOOKUP($A97-'Input Data'!$G$16+$C$1,$A$5:$A$505,Y$5:Y$505)-Z97))</f>
        <v>22.222222222222221</v>
      </c>
      <c r="AB97" s="10">
        <f>LOOKUP($A97,'Input Data'!$C$33:$C$37,'Input Data'!$G$33:$G$37)</f>
        <v>0</v>
      </c>
      <c r="AC97" s="11">
        <f t="shared" si="41"/>
        <v>0.67500000000000004</v>
      </c>
      <c r="AD97" s="11">
        <f t="shared" si="42"/>
        <v>0</v>
      </c>
      <c r="AE97" s="12">
        <f t="shared" si="43"/>
        <v>15</v>
      </c>
      <c r="AF97" s="7">
        <f>MIN('Input Data'!$H$12*LOOKUP($A97,'Input Data'!$B$58:$B$62,'Input Data'!$I$58:$I$62)/3600*$C$1,IF($A97&lt;'Input Data'!$H$17,infinity,'Input Data'!$H$11*'Input Data'!$H$13+LOOKUP($A97-'Input Data'!$H$17+$C$1,$A$5:$A$505,AH$5:AH$505)-AG97))</f>
        <v>5.5555555555555554</v>
      </c>
      <c r="AG97" s="11">
        <f t="shared" si="44"/>
        <v>0</v>
      </c>
      <c r="AH97" s="11">
        <f>IF($A97&lt;'Input Data'!$H$16,0,LOOKUP($A97-'Input Data'!$H$16,$A$5:$A$505,AG$5:AG$505))</f>
        <v>0</v>
      </c>
      <c r="AI97" s="7">
        <f>MIN('Input Data'!$I$12*LOOKUP($A97,'Input Data'!$B$58:$B$62,'Input Data'!$J$58:$J$62)/3600*$C$1,IF($A97&lt;'Input Data'!$I$17,infinity,'Input Data'!$I$11*'Input Data'!$I$13+LOOKUP($A97-'Input Data'!$I$17+$C$1,$A$5:$A$505,AK$5:AK$505))-AJ97)</f>
        <v>15</v>
      </c>
      <c r="AJ97" s="11">
        <f t="shared" si="45"/>
        <v>930</v>
      </c>
      <c r="AK97" s="34">
        <f>IF($A97&lt;'Input Data'!$I$16,0,LOOKUP($A97-'Input Data'!$I$16,$A$5:$A$505,AJ$5:AJ$505))</f>
        <v>840</v>
      </c>
      <c r="AL97" s="17">
        <f>MIN('Input Data'!$I$12*LOOKUP($A97,'Input Data'!$B$58:$B$62,'Input Data'!$J$58:$J$62)/3600*$C$1,IF($A97&lt;'Input Data'!$I$16,0,LOOKUP($A97-'Input Data'!$I$16+$C$1,$A$5:$A$505,AJ$5:AJ$505)-AK97))</f>
        <v>15</v>
      </c>
    </row>
    <row r="98" spans="1:38" x14ac:dyDescent="0.3">
      <c r="A98" s="9">
        <f t="shared" si="27"/>
        <v>930</v>
      </c>
      <c r="B98" s="10">
        <f>MIN('Input Data'!$C$12*LOOKUP($A98,'Input Data'!$B$58:$B$62,'Input Data'!$D$58:$D$62)/3600*$C$1,IF($A98&lt;'Input Data'!$C$17,infinity,'Input Data'!$C$11*'Input Data'!$C$13+LOOKUP($A98-'Input Data'!$C$17+$C$1,$A$5:$A$505,$D$5:$D$505))-C98)</f>
        <v>22.222222222222221</v>
      </c>
      <c r="C98" s="11">
        <f>C97+LOOKUP($A97,'Input Data'!$D$23:$D$27,'Input Data'!$F$23:$F$27)*$C$1/3600</f>
        <v>1611.8750000000032</v>
      </c>
      <c r="D98" s="11">
        <f t="shared" si="28"/>
        <v>1301.666666666669</v>
      </c>
      <c r="E98" s="9">
        <f>MIN('Input Data'!$C$12*LOOKUP($A98,'Input Data'!$B$58:$B$62,'Input Data'!$D$58:$D$62)/3600*$C$1,IF($A98&lt;'Input Data'!$C$16,0,LOOKUP($A98-'Input Data'!$C$16+$C$1,$A$5:$A$505,C$5:C$505)-D98))</f>
        <v>17.355555555555611</v>
      </c>
      <c r="F98" s="10">
        <f>LOOKUP($A98,'Input Data'!$C$33:$C$37,'Input Data'!$E$33:$E$37)</f>
        <v>0</v>
      </c>
      <c r="G98" s="11">
        <f t="shared" si="29"/>
        <v>1</v>
      </c>
      <c r="H98" s="11">
        <f t="shared" si="47"/>
        <v>0</v>
      </c>
      <c r="I98" s="12">
        <f t="shared" si="31"/>
        <v>17.355555555555611</v>
      </c>
      <c r="J98" s="7">
        <f>MIN('Input Data'!$D$12*LOOKUP($A98,'Input Data'!$B$58:$B$62,'Input Data'!$E$58:$E$62)/3600*$C$1,IF($A98&lt;'Input Data'!$D$17,infinity,'Input Data'!$D$11*'Input Data'!$D$13+LOOKUP($A98-'Input Data'!$D$17+$C$1,$A$5:$A$505,$L$5:$L$505)-K98))</f>
        <v>5.5555555555555554</v>
      </c>
      <c r="K98" s="11">
        <f t="shared" si="32"/>
        <v>0</v>
      </c>
      <c r="L98" s="11">
        <f>IF($A98&lt;'Input Data'!$D$16,0,LOOKUP($A98-'Input Data'!$D$16,$A$5:$A$505,$K$5:$K$505))</f>
        <v>0</v>
      </c>
      <c r="M98" s="7">
        <f>MIN('Input Data'!$E$12*LOOKUP($A98,'Input Data'!$B$58:$B$62,'Input Data'!$F$58:$F$62)/3600*$C$1,IF($A98&lt;'Input Data'!$E$17,infinity,'Input Data'!$E$11*'Input Data'!$E$13+LOOKUP($A98-'Input Data'!$E$17+$C$1,$A$5:$A$505,$O$5:$O$505))-N98)</f>
        <v>22.222222222222221</v>
      </c>
      <c r="N98" s="11">
        <f t="shared" si="33"/>
        <v>1301.666666666669</v>
      </c>
      <c r="O98" s="11">
        <f t="shared" si="34"/>
        <v>1197.5333333333353</v>
      </c>
      <c r="P98" s="9">
        <f>MIN('Input Data'!$E$12*LOOKUP($A98,'Input Data'!$B$58:$B$62,'Input Data'!$F$58:$F$62)/3600*$C$1,IF($A98&lt;'Input Data'!$E$16,0,LOOKUP($A98-'Input Data'!$E$16+$C$1,$A$5:$A$505,N$5:N$505)-O98))</f>
        <v>17.355555555555611</v>
      </c>
      <c r="Q98" s="10">
        <f>LOOKUP($A98,'Input Data'!$C$33:$C$37,'Input Data'!$F$33:$F$37)</f>
        <v>0.02</v>
      </c>
      <c r="R98" s="34">
        <f t="shared" si="35"/>
        <v>1</v>
      </c>
      <c r="S98" s="8">
        <f t="shared" si="36"/>
        <v>0.3471111111111122</v>
      </c>
      <c r="T98" s="11">
        <f t="shared" si="37"/>
        <v>17.0084444444445</v>
      </c>
      <c r="U98" s="7">
        <f>MIN('Input Data'!$F$12*LOOKUP($A98,'Input Data'!$B$58:$B$62,'Input Data'!$G$58:$G$62)/3600*$C$1,IF($A98&lt;'Input Data'!$F$17,infinity,'Input Data'!$F$11*'Input Data'!$F$13+LOOKUP($A98-'Input Data'!$F$17+$C$1,$A$5:$A$505,$W$5:$W$505)-V98))</f>
        <v>5.5555555555555554</v>
      </c>
      <c r="V98" s="11">
        <f t="shared" si="38"/>
        <v>23.950666666666677</v>
      </c>
      <c r="W98" s="11">
        <f>IF($A98&lt;'Input Data'!$F$16,0,LOOKUP($A98-'Input Data'!$F$16,$A$5:$A$505,$V$5:$V$505))</f>
        <v>22.562222222222232</v>
      </c>
      <c r="X98" s="7">
        <f>MIN('Input Data'!$G$12*LOOKUP($A98,'Input Data'!$B$58:$B$62,'Input Data'!$H$58:$H$62)/3600*$C$1,IF($A98&lt;'Input Data'!$G$17,infinity,'Input Data'!$G$11*'Input Data'!$G$13+LOOKUP($A98-'Input Data'!$G$17+$C$1,$A$5:$A$505,$Z$5:$Z$505)-Y98))</f>
        <v>22.222222222222221</v>
      </c>
      <c r="Y98" s="11">
        <f t="shared" si="39"/>
        <v>1173.5826666666687</v>
      </c>
      <c r="Z98" s="11">
        <f t="shared" si="40"/>
        <v>945</v>
      </c>
      <c r="AA98" s="9">
        <f>MIN('Input Data'!$G$12*LOOKUP($A98,'Input Data'!$B$58:$B$62,'Input Data'!$H$58:$H$62)/3600*$C$1,IF($A98&lt;'Input Data'!$G$16,0,LOOKUP($A98-'Input Data'!$G$16+$C$1,$A$5:$A$505,Y$5:Y$505)-Z98))</f>
        <v>22.222222222222221</v>
      </c>
      <c r="AB98" s="10">
        <f>LOOKUP($A98,'Input Data'!$C$33:$C$37,'Input Data'!$G$33:$G$37)</f>
        <v>0</v>
      </c>
      <c r="AC98" s="11">
        <f t="shared" si="41"/>
        <v>0.67500000000000004</v>
      </c>
      <c r="AD98" s="11">
        <f t="shared" si="42"/>
        <v>0</v>
      </c>
      <c r="AE98" s="12">
        <f t="shared" si="43"/>
        <v>15</v>
      </c>
      <c r="AF98" s="7">
        <f>MIN('Input Data'!$H$12*LOOKUP($A98,'Input Data'!$B$58:$B$62,'Input Data'!$I$58:$I$62)/3600*$C$1,IF($A98&lt;'Input Data'!$H$17,infinity,'Input Data'!$H$11*'Input Data'!$H$13+LOOKUP($A98-'Input Data'!$H$17+$C$1,$A$5:$A$505,AH$5:AH$505)-AG98))</f>
        <v>5.5555555555555554</v>
      </c>
      <c r="AG98" s="11">
        <f t="shared" si="44"/>
        <v>0</v>
      </c>
      <c r="AH98" s="11">
        <f>IF($A98&lt;'Input Data'!$H$16,0,LOOKUP($A98-'Input Data'!$H$16,$A$5:$A$505,AG$5:AG$505))</f>
        <v>0</v>
      </c>
      <c r="AI98" s="7">
        <f>MIN('Input Data'!$I$12*LOOKUP($A98,'Input Data'!$B$58:$B$62,'Input Data'!$J$58:$J$62)/3600*$C$1,IF($A98&lt;'Input Data'!$I$17,infinity,'Input Data'!$I$11*'Input Data'!$I$13+LOOKUP($A98-'Input Data'!$I$17+$C$1,$A$5:$A$505,AK$5:AK$505))-AJ98)</f>
        <v>15</v>
      </c>
      <c r="AJ98" s="11">
        <f t="shared" si="45"/>
        <v>945</v>
      </c>
      <c r="AK98" s="34">
        <f>IF($A98&lt;'Input Data'!$I$16,0,LOOKUP($A98-'Input Data'!$I$16,$A$5:$A$505,AJ$5:AJ$505))</f>
        <v>855</v>
      </c>
      <c r="AL98" s="17">
        <f>MIN('Input Data'!$I$12*LOOKUP($A98,'Input Data'!$B$58:$B$62,'Input Data'!$J$58:$J$62)/3600*$C$1,IF($A98&lt;'Input Data'!$I$16,0,LOOKUP($A98-'Input Data'!$I$16+$C$1,$A$5:$A$505,AJ$5:AJ$505)-AK98))</f>
        <v>15</v>
      </c>
    </row>
    <row r="99" spans="1:38" x14ac:dyDescent="0.3">
      <c r="A99" s="9">
        <f t="shared" si="27"/>
        <v>940</v>
      </c>
      <c r="B99" s="10">
        <f>MIN('Input Data'!$C$12*LOOKUP($A99,'Input Data'!$B$58:$B$62,'Input Data'!$D$58:$D$62)/3600*$C$1,IF($A99&lt;'Input Data'!$C$17,infinity,'Input Data'!$C$11*'Input Data'!$C$13+LOOKUP($A99-'Input Data'!$C$17+$C$1,$A$5:$A$505,$D$5:$D$505))-C99)</f>
        <v>22.222222222222221</v>
      </c>
      <c r="C99" s="11">
        <f>C98+LOOKUP($A98,'Input Data'!$D$23:$D$27,'Input Data'!$F$23:$F$27)*$C$1/3600</f>
        <v>1628.5000000000032</v>
      </c>
      <c r="D99" s="11">
        <f t="shared" si="28"/>
        <v>1319.0222222222246</v>
      </c>
      <c r="E99" s="9">
        <f>MIN('Input Data'!$C$12*LOOKUP($A99,'Input Data'!$B$58:$B$62,'Input Data'!$D$58:$D$62)/3600*$C$1,IF($A99&lt;'Input Data'!$C$16,0,LOOKUP($A99-'Input Data'!$C$16+$C$1,$A$5:$A$505,C$5:C$505)-D99))</f>
        <v>17.355555555555611</v>
      </c>
      <c r="F99" s="10">
        <f>LOOKUP($A99,'Input Data'!$C$33:$C$37,'Input Data'!$E$33:$E$37)</f>
        <v>0</v>
      </c>
      <c r="G99" s="11">
        <f t="shared" si="29"/>
        <v>1</v>
      </c>
      <c r="H99" s="11">
        <f t="shared" si="47"/>
        <v>0</v>
      </c>
      <c r="I99" s="12">
        <f t="shared" si="31"/>
        <v>17.355555555555611</v>
      </c>
      <c r="J99" s="7">
        <f>MIN('Input Data'!$D$12*LOOKUP($A99,'Input Data'!$B$58:$B$62,'Input Data'!$E$58:$E$62)/3600*$C$1,IF($A99&lt;'Input Data'!$D$17,infinity,'Input Data'!$D$11*'Input Data'!$D$13+LOOKUP($A99-'Input Data'!$D$17+$C$1,$A$5:$A$505,$L$5:$L$505)-K99))</f>
        <v>5.5555555555555554</v>
      </c>
      <c r="K99" s="11">
        <f t="shared" si="32"/>
        <v>0</v>
      </c>
      <c r="L99" s="11">
        <f>IF($A99&lt;'Input Data'!$D$16,0,LOOKUP($A99-'Input Data'!$D$16,$A$5:$A$505,$K$5:$K$505))</f>
        <v>0</v>
      </c>
      <c r="M99" s="7">
        <f>MIN('Input Data'!$E$12*LOOKUP($A99,'Input Data'!$B$58:$B$62,'Input Data'!$F$58:$F$62)/3600*$C$1,IF($A99&lt;'Input Data'!$E$17,infinity,'Input Data'!$E$11*'Input Data'!$E$13+LOOKUP($A99-'Input Data'!$E$17+$C$1,$A$5:$A$505,$O$5:$O$505))-N99)</f>
        <v>22.222222222222221</v>
      </c>
      <c r="N99" s="11">
        <f t="shared" si="33"/>
        <v>1319.0222222222246</v>
      </c>
      <c r="O99" s="11">
        <f t="shared" si="34"/>
        <v>1214.888888888891</v>
      </c>
      <c r="P99" s="9">
        <f>MIN('Input Data'!$E$12*LOOKUP($A99,'Input Data'!$B$58:$B$62,'Input Data'!$F$58:$F$62)/3600*$C$1,IF($A99&lt;'Input Data'!$E$16,0,LOOKUP($A99-'Input Data'!$E$16+$C$1,$A$5:$A$505,N$5:N$505)-O99))</f>
        <v>17.355555555555611</v>
      </c>
      <c r="Q99" s="10">
        <f>LOOKUP($A99,'Input Data'!$C$33:$C$37,'Input Data'!$F$33:$F$37)</f>
        <v>0.02</v>
      </c>
      <c r="R99" s="34">
        <f t="shared" si="35"/>
        <v>1</v>
      </c>
      <c r="S99" s="8">
        <f t="shared" si="36"/>
        <v>0.3471111111111122</v>
      </c>
      <c r="T99" s="11">
        <f t="shared" si="37"/>
        <v>17.0084444444445</v>
      </c>
      <c r="U99" s="7">
        <f>MIN('Input Data'!$F$12*LOOKUP($A99,'Input Data'!$B$58:$B$62,'Input Data'!$G$58:$G$62)/3600*$C$1,IF($A99&lt;'Input Data'!$F$17,infinity,'Input Data'!$F$11*'Input Data'!$F$13+LOOKUP($A99-'Input Data'!$F$17+$C$1,$A$5:$A$505,$W$5:$W$505)-V99))</f>
        <v>5.5555555555555554</v>
      </c>
      <c r="V99" s="11">
        <f t="shared" si="38"/>
        <v>24.297777777777789</v>
      </c>
      <c r="W99" s="11">
        <f>IF($A99&lt;'Input Data'!$F$16,0,LOOKUP($A99-'Input Data'!$F$16,$A$5:$A$505,$V$5:$V$505))</f>
        <v>22.909333333333343</v>
      </c>
      <c r="X99" s="7">
        <f>MIN('Input Data'!$G$12*LOOKUP($A99,'Input Data'!$B$58:$B$62,'Input Data'!$H$58:$H$62)/3600*$C$1,IF($A99&lt;'Input Data'!$G$17,infinity,'Input Data'!$G$11*'Input Data'!$G$13+LOOKUP($A99-'Input Data'!$G$17+$C$1,$A$5:$A$505,$Z$5:$Z$505)-Y99))</f>
        <v>22.222222222222221</v>
      </c>
      <c r="Y99" s="11">
        <f t="shared" si="39"/>
        <v>1190.5911111111132</v>
      </c>
      <c r="Z99" s="11">
        <f t="shared" si="40"/>
        <v>960</v>
      </c>
      <c r="AA99" s="9">
        <f>MIN('Input Data'!$G$12*LOOKUP($A99,'Input Data'!$B$58:$B$62,'Input Data'!$H$58:$H$62)/3600*$C$1,IF($A99&lt;'Input Data'!$G$16,0,LOOKUP($A99-'Input Data'!$G$16+$C$1,$A$5:$A$505,Y$5:Y$505)-Z99))</f>
        <v>22.222222222222221</v>
      </c>
      <c r="AB99" s="10">
        <f>LOOKUP($A99,'Input Data'!$C$33:$C$37,'Input Data'!$G$33:$G$37)</f>
        <v>0</v>
      </c>
      <c r="AC99" s="11">
        <f t="shared" si="41"/>
        <v>0.67500000000000004</v>
      </c>
      <c r="AD99" s="11">
        <f t="shared" si="42"/>
        <v>0</v>
      </c>
      <c r="AE99" s="12">
        <f t="shared" si="43"/>
        <v>15</v>
      </c>
      <c r="AF99" s="7">
        <f>MIN('Input Data'!$H$12*LOOKUP($A99,'Input Data'!$B$58:$B$62,'Input Data'!$I$58:$I$62)/3600*$C$1,IF($A99&lt;'Input Data'!$H$17,infinity,'Input Data'!$H$11*'Input Data'!$H$13+LOOKUP($A99-'Input Data'!$H$17+$C$1,$A$5:$A$505,AH$5:AH$505)-AG99))</f>
        <v>5.5555555555555554</v>
      </c>
      <c r="AG99" s="11">
        <f t="shared" si="44"/>
        <v>0</v>
      </c>
      <c r="AH99" s="11">
        <f>IF($A99&lt;'Input Data'!$H$16,0,LOOKUP($A99-'Input Data'!$H$16,$A$5:$A$505,AG$5:AG$505))</f>
        <v>0</v>
      </c>
      <c r="AI99" s="7">
        <f>MIN('Input Data'!$I$12*LOOKUP($A99,'Input Data'!$B$58:$B$62,'Input Data'!$J$58:$J$62)/3600*$C$1,IF($A99&lt;'Input Data'!$I$17,infinity,'Input Data'!$I$11*'Input Data'!$I$13+LOOKUP($A99-'Input Data'!$I$17+$C$1,$A$5:$A$505,AK$5:AK$505))-AJ99)</f>
        <v>15</v>
      </c>
      <c r="AJ99" s="11">
        <f t="shared" si="45"/>
        <v>960</v>
      </c>
      <c r="AK99" s="34">
        <f>IF($A99&lt;'Input Data'!$I$16,0,LOOKUP($A99-'Input Data'!$I$16,$A$5:$A$505,AJ$5:AJ$505))</f>
        <v>870</v>
      </c>
      <c r="AL99" s="17">
        <f>MIN('Input Data'!$I$12*LOOKUP($A99,'Input Data'!$B$58:$B$62,'Input Data'!$J$58:$J$62)/3600*$C$1,IF($A99&lt;'Input Data'!$I$16,0,LOOKUP($A99-'Input Data'!$I$16+$C$1,$A$5:$A$505,AJ$5:AJ$505)-AK99))</f>
        <v>15</v>
      </c>
    </row>
    <row r="100" spans="1:38" x14ac:dyDescent="0.3">
      <c r="A100" s="9">
        <f t="shared" si="27"/>
        <v>950</v>
      </c>
      <c r="B100" s="10">
        <f>MIN('Input Data'!$C$12*LOOKUP($A100,'Input Data'!$B$58:$B$62,'Input Data'!$D$58:$D$62)/3600*$C$1,IF($A100&lt;'Input Data'!$C$17,infinity,'Input Data'!$C$11*'Input Data'!$C$13+LOOKUP($A100-'Input Data'!$C$17+$C$1,$A$5:$A$505,$D$5:$D$505))-C100)</f>
        <v>22.222222222222221</v>
      </c>
      <c r="C100" s="11">
        <f>C99+LOOKUP($A99,'Input Data'!$D$23:$D$27,'Input Data'!$F$23:$F$27)*$C$1/3600</f>
        <v>1645.1250000000032</v>
      </c>
      <c r="D100" s="11">
        <f t="shared" si="28"/>
        <v>1336.3777777777802</v>
      </c>
      <c r="E100" s="9">
        <f>MIN('Input Data'!$C$12*LOOKUP($A100,'Input Data'!$B$58:$B$62,'Input Data'!$D$58:$D$62)/3600*$C$1,IF($A100&lt;'Input Data'!$C$16,0,LOOKUP($A100-'Input Data'!$C$16+$C$1,$A$5:$A$505,C$5:C$505)-D100))</f>
        <v>17.355555555555611</v>
      </c>
      <c r="F100" s="10">
        <f>LOOKUP($A100,'Input Data'!$C$33:$C$37,'Input Data'!$E$33:$E$37)</f>
        <v>0</v>
      </c>
      <c r="G100" s="11">
        <f t="shared" si="29"/>
        <v>1</v>
      </c>
      <c r="H100" s="11">
        <f t="shared" si="47"/>
        <v>0</v>
      </c>
      <c r="I100" s="12">
        <f t="shared" si="31"/>
        <v>17.355555555555611</v>
      </c>
      <c r="J100" s="7">
        <f>MIN('Input Data'!$D$12*LOOKUP($A100,'Input Data'!$B$58:$B$62,'Input Data'!$E$58:$E$62)/3600*$C$1,IF($A100&lt;'Input Data'!$D$17,infinity,'Input Data'!$D$11*'Input Data'!$D$13+LOOKUP($A100-'Input Data'!$D$17+$C$1,$A$5:$A$505,$L$5:$L$505)-K100))</f>
        <v>5.5555555555555554</v>
      </c>
      <c r="K100" s="11">
        <f t="shared" si="32"/>
        <v>0</v>
      </c>
      <c r="L100" s="11">
        <f>IF($A100&lt;'Input Data'!$D$16,0,LOOKUP($A100-'Input Data'!$D$16,$A$5:$A$505,$K$5:$K$505))</f>
        <v>0</v>
      </c>
      <c r="M100" s="7">
        <f>MIN('Input Data'!$E$12*LOOKUP($A100,'Input Data'!$B$58:$B$62,'Input Data'!$F$58:$F$62)/3600*$C$1,IF($A100&lt;'Input Data'!$E$17,infinity,'Input Data'!$E$11*'Input Data'!$E$13+LOOKUP($A100-'Input Data'!$E$17+$C$1,$A$5:$A$505,$O$5:$O$505))-N100)</f>
        <v>22.222222222222221</v>
      </c>
      <c r="N100" s="11">
        <f t="shared" si="33"/>
        <v>1336.3777777777802</v>
      </c>
      <c r="O100" s="11">
        <f t="shared" si="34"/>
        <v>1232.2444444444466</v>
      </c>
      <c r="P100" s="9">
        <f>MIN('Input Data'!$E$12*LOOKUP($A100,'Input Data'!$B$58:$B$62,'Input Data'!$F$58:$F$62)/3600*$C$1,IF($A100&lt;'Input Data'!$E$16,0,LOOKUP($A100-'Input Data'!$E$16+$C$1,$A$5:$A$505,N$5:N$505)-O100))</f>
        <v>17.355555555555611</v>
      </c>
      <c r="Q100" s="10">
        <f>LOOKUP($A100,'Input Data'!$C$33:$C$37,'Input Data'!$F$33:$F$37)</f>
        <v>0.02</v>
      </c>
      <c r="R100" s="34">
        <f t="shared" si="35"/>
        <v>1</v>
      </c>
      <c r="S100" s="8">
        <f t="shared" si="36"/>
        <v>0.3471111111111122</v>
      </c>
      <c r="T100" s="11">
        <f t="shared" si="37"/>
        <v>17.0084444444445</v>
      </c>
      <c r="U100" s="7">
        <f>MIN('Input Data'!$F$12*LOOKUP($A100,'Input Data'!$B$58:$B$62,'Input Data'!$G$58:$G$62)/3600*$C$1,IF($A100&lt;'Input Data'!$F$17,infinity,'Input Data'!$F$11*'Input Data'!$F$13+LOOKUP($A100-'Input Data'!$F$17+$C$1,$A$5:$A$505,$W$5:$W$505)-V100))</f>
        <v>5.5555555555555554</v>
      </c>
      <c r="V100" s="11">
        <f t="shared" si="38"/>
        <v>24.6448888888889</v>
      </c>
      <c r="W100" s="11">
        <f>IF($A100&lt;'Input Data'!$F$16,0,LOOKUP($A100-'Input Data'!$F$16,$A$5:$A$505,$V$5:$V$505))</f>
        <v>23.256444444444455</v>
      </c>
      <c r="X100" s="7">
        <f>MIN('Input Data'!$G$12*LOOKUP($A100,'Input Data'!$B$58:$B$62,'Input Data'!$H$58:$H$62)/3600*$C$1,IF($A100&lt;'Input Data'!$G$17,infinity,'Input Data'!$G$11*'Input Data'!$G$13+LOOKUP($A100-'Input Data'!$G$17+$C$1,$A$5:$A$505,$Z$5:$Z$505)-Y100))</f>
        <v>22.222222222222221</v>
      </c>
      <c r="Y100" s="11">
        <f t="shared" si="39"/>
        <v>1207.5995555555576</v>
      </c>
      <c r="Z100" s="11">
        <f t="shared" si="40"/>
        <v>975</v>
      </c>
      <c r="AA100" s="9">
        <f>MIN('Input Data'!$G$12*LOOKUP($A100,'Input Data'!$B$58:$B$62,'Input Data'!$H$58:$H$62)/3600*$C$1,IF($A100&lt;'Input Data'!$G$16,0,LOOKUP($A100-'Input Data'!$G$16+$C$1,$A$5:$A$505,Y$5:Y$505)-Z100))</f>
        <v>22.222222222222221</v>
      </c>
      <c r="AB100" s="10">
        <f>LOOKUP($A100,'Input Data'!$C$33:$C$37,'Input Data'!$G$33:$G$37)</f>
        <v>0</v>
      </c>
      <c r="AC100" s="11">
        <f t="shared" si="41"/>
        <v>0.67500000000000004</v>
      </c>
      <c r="AD100" s="11">
        <f t="shared" si="42"/>
        <v>0</v>
      </c>
      <c r="AE100" s="12">
        <f t="shared" si="43"/>
        <v>15</v>
      </c>
      <c r="AF100" s="7">
        <f>MIN('Input Data'!$H$12*LOOKUP($A100,'Input Data'!$B$58:$B$62,'Input Data'!$I$58:$I$62)/3600*$C$1,IF($A100&lt;'Input Data'!$H$17,infinity,'Input Data'!$H$11*'Input Data'!$H$13+LOOKUP($A100-'Input Data'!$H$17+$C$1,$A$5:$A$505,AH$5:AH$505)-AG100))</f>
        <v>5.5555555555555554</v>
      </c>
      <c r="AG100" s="11">
        <f t="shared" si="44"/>
        <v>0</v>
      </c>
      <c r="AH100" s="11">
        <f>IF($A100&lt;'Input Data'!$H$16,0,LOOKUP($A100-'Input Data'!$H$16,$A$5:$A$505,AG$5:AG$505))</f>
        <v>0</v>
      </c>
      <c r="AI100" s="7">
        <f>MIN('Input Data'!$I$12*LOOKUP($A100,'Input Data'!$B$58:$B$62,'Input Data'!$J$58:$J$62)/3600*$C$1,IF($A100&lt;'Input Data'!$I$17,infinity,'Input Data'!$I$11*'Input Data'!$I$13+LOOKUP($A100-'Input Data'!$I$17+$C$1,$A$5:$A$505,AK$5:AK$505))-AJ100)</f>
        <v>15</v>
      </c>
      <c r="AJ100" s="11">
        <f t="shared" si="45"/>
        <v>975</v>
      </c>
      <c r="AK100" s="34">
        <f>IF($A100&lt;'Input Data'!$I$16,0,LOOKUP($A100-'Input Data'!$I$16,$A$5:$A$505,AJ$5:AJ$505))</f>
        <v>885</v>
      </c>
      <c r="AL100" s="17">
        <f>MIN('Input Data'!$I$12*LOOKUP($A100,'Input Data'!$B$58:$B$62,'Input Data'!$J$58:$J$62)/3600*$C$1,IF($A100&lt;'Input Data'!$I$16,0,LOOKUP($A100-'Input Data'!$I$16+$C$1,$A$5:$A$505,AJ$5:AJ$505)-AK100))</f>
        <v>15</v>
      </c>
    </row>
    <row r="101" spans="1:38" x14ac:dyDescent="0.3">
      <c r="A101" s="9">
        <f t="shared" si="27"/>
        <v>960</v>
      </c>
      <c r="B101" s="10">
        <f>MIN('Input Data'!$C$12*LOOKUP($A101,'Input Data'!$B$58:$B$62,'Input Data'!$D$58:$D$62)/3600*$C$1,IF($A101&lt;'Input Data'!$C$17,infinity,'Input Data'!$C$11*'Input Data'!$C$13+LOOKUP($A101-'Input Data'!$C$17+$C$1,$A$5:$A$505,$D$5:$D$505))-C101)</f>
        <v>22.222222222222221</v>
      </c>
      <c r="C101" s="11">
        <f>C100+LOOKUP($A100,'Input Data'!$D$23:$D$27,'Input Data'!$F$23:$F$27)*$C$1/3600</f>
        <v>1661.7500000000032</v>
      </c>
      <c r="D101" s="11">
        <f t="shared" si="28"/>
        <v>1353.7333333333358</v>
      </c>
      <c r="E101" s="9">
        <f>MIN('Input Data'!$C$12*LOOKUP($A101,'Input Data'!$B$58:$B$62,'Input Data'!$D$58:$D$62)/3600*$C$1,IF($A101&lt;'Input Data'!$C$16,0,LOOKUP($A101-'Input Data'!$C$16+$C$1,$A$5:$A$505,C$5:C$505)-D101))</f>
        <v>17.355555555555611</v>
      </c>
      <c r="F101" s="10">
        <f>LOOKUP($A101,'Input Data'!$C$33:$C$37,'Input Data'!$E$33:$E$37)</f>
        <v>0</v>
      </c>
      <c r="G101" s="11">
        <f t="shared" si="29"/>
        <v>1</v>
      </c>
      <c r="H101" s="11">
        <f t="shared" si="47"/>
        <v>0</v>
      </c>
      <c r="I101" s="12">
        <f t="shared" si="31"/>
        <v>17.355555555555611</v>
      </c>
      <c r="J101" s="7">
        <f>MIN('Input Data'!$D$12*LOOKUP($A101,'Input Data'!$B$58:$B$62,'Input Data'!$E$58:$E$62)/3600*$C$1,IF($A101&lt;'Input Data'!$D$17,infinity,'Input Data'!$D$11*'Input Data'!$D$13+LOOKUP($A101-'Input Data'!$D$17+$C$1,$A$5:$A$505,$L$5:$L$505)-K101))</f>
        <v>5.5555555555555554</v>
      </c>
      <c r="K101" s="11">
        <f t="shared" si="32"/>
        <v>0</v>
      </c>
      <c r="L101" s="11">
        <f>IF($A101&lt;'Input Data'!$D$16,0,LOOKUP($A101-'Input Data'!$D$16,$A$5:$A$505,$K$5:$K$505))</f>
        <v>0</v>
      </c>
      <c r="M101" s="7">
        <f>MIN('Input Data'!$E$12*LOOKUP($A101,'Input Data'!$B$58:$B$62,'Input Data'!$F$58:$F$62)/3600*$C$1,IF($A101&lt;'Input Data'!$E$17,infinity,'Input Data'!$E$11*'Input Data'!$E$13+LOOKUP($A101-'Input Data'!$E$17+$C$1,$A$5:$A$505,$O$5:$O$505))-N101)</f>
        <v>22.222222222222221</v>
      </c>
      <c r="N101" s="11">
        <f t="shared" si="33"/>
        <v>1353.7333333333358</v>
      </c>
      <c r="O101" s="11">
        <f t="shared" si="34"/>
        <v>1249.6000000000022</v>
      </c>
      <c r="P101" s="9">
        <f>MIN('Input Data'!$E$12*LOOKUP($A101,'Input Data'!$B$58:$B$62,'Input Data'!$F$58:$F$62)/3600*$C$1,IF($A101&lt;'Input Data'!$E$16,0,LOOKUP($A101-'Input Data'!$E$16+$C$1,$A$5:$A$505,N$5:N$505)-O101))</f>
        <v>17.355555555555611</v>
      </c>
      <c r="Q101" s="10">
        <f>LOOKUP($A101,'Input Data'!$C$33:$C$37,'Input Data'!$F$33:$F$37)</f>
        <v>0.02</v>
      </c>
      <c r="R101" s="34">
        <f t="shared" si="35"/>
        <v>1</v>
      </c>
      <c r="S101" s="8">
        <f t="shared" si="36"/>
        <v>0.3471111111111122</v>
      </c>
      <c r="T101" s="11">
        <f t="shared" si="37"/>
        <v>17.0084444444445</v>
      </c>
      <c r="U101" s="7">
        <f>MIN('Input Data'!$F$12*LOOKUP($A101,'Input Data'!$B$58:$B$62,'Input Data'!$G$58:$G$62)/3600*$C$1,IF($A101&lt;'Input Data'!$F$17,infinity,'Input Data'!$F$11*'Input Data'!$F$13+LOOKUP($A101-'Input Data'!$F$17+$C$1,$A$5:$A$505,$W$5:$W$505)-V101))</f>
        <v>5.5555555555555554</v>
      </c>
      <c r="V101" s="11">
        <f t="shared" si="38"/>
        <v>24.992000000000012</v>
      </c>
      <c r="W101" s="11">
        <f>IF($A101&lt;'Input Data'!$F$16,0,LOOKUP($A101-'Input Data'!$F$16,$A$5:$A$505,$V$5:$V$505))</f>
        <v>23.603555555555566</v>
      </c>
      <c r="X101" s="7">
        <f>MIN('Input Data'!$G$12*LOOKUP($A101,'Input Data'!$B$58:$B$62,'Input Data'!$H$58:$H$62)/3600*$C$1,IF($A101&lt;'Input Data'!$G$17,infinity,'Input Data'!$G$11*'Input Data'!$G$13+LOOKUP($A101-'Input Data'!$G$17+$C$1,$A$5:$A$505,$Z$5:$Z$505)-Y101))</f>
        <v>22.222222222222221</v>
      </c>
      <c r="Y101" s="11">
        <f t="shared" si="39"/>
        <v>1224.608000000002</v>
      </c>
      <c r="Z101" s="11">
        <f t="shared" si="40"/>
        <v>990</v>
      </c>
      <c r="AA101" s="9">
        <f>MIN('Input Data'!$G$12*LOOKUP($A101,'Input Data'!$B$58:$B$62,'Input Data'!$H$58:$H$62)/3600*$C$1,IF($A101&lt;'Input Data'!$G$16,0,LOOKUP($A101-'Input Data'!$G$16+$C$1,$A$5:$A$505,Y$5:Y$505)-Z101))</f>
        <v>22.222222222222221</v>
      </c>
      <c r="AB101" s="10">
        <f>LOOKUP($A101,'Input Data'!$C$33:$C$37,'Input Data'!$G$33:$G$37)</f>
        <v>0</v>
      </c>
      <c r="AC101" s="11">
        <f t="shared" si="41"/>
        <v>0.67500000000000004</v>
      </c>
      <c r="AD101" s="11">
        <f t="shared" si="42"/>
        <v>0</v>
      </c>
      <c r="AE101" s="12">
        <f t="shared" si="43"/>
        <v>15</v>
      </c>
      <c r="AF101" s="7">
        <f>MIN('Input Data'!$H$12*LOOKUP($A101,'Input Data'!$B$58:$B$62,'Input Data'!$I$58:$I$62)/3600*$C$1,IF($A101&lt;'Input Data'!$H$17,infinity,'Input Data'!$H$11*'Input Data'!$H$13+LOOKUP($A101-'Input Data'!$H$17+$C$1,$A$5:$A$505,AH$5:AH$505)-AG101))</f>
        <v>5.5555555555555554</v>
      </c>
      <c r="AG101" s="11">
        <f t="shared" si="44"/>
        <v>0</v>
      </c>
      <c r="AH101" s="11">
        <f>IF($A101&lt;'Input Data'!$H$16,0,LOOKUP($A101-'Input Data'!$H$16,$A$5:$A$505,AG$5:AG$505))</f>
        <v>0</v>
      </c>
      <c r="AI101" s="7">
        <f>MIN('Input Data'!$I$12*LOOKUP($A101,'Input Data'!$B$58:$B$62,'Input Data'!$J$58:$J$62)/3600*$C$1,IF($A101&lt;'Input Data'!$I$17,infinity,'Input Data'!$I$11*'Input Data'!$I$13+LOOKUP($A101-'Input Data'!$I$17+$C$1,$A$5:$A$505,AK$5:AK$505))-AJ101)</f>
        <v>15</v>
      </c>
      <c r="AJ101" s="11">
        <f t="shared" si="45"/>
        <v>990</v>
      </c>
      <c r="AK101" s="34">
        <f>IF($A101&lt;'Input Data'!$I$16,0,LOOKUP($A101-'Input Data'!$I$16,$A$5:$A$505,AJ$5:AJ$505))</f>
        <v>900</v>
      </c>
      <c r="AL101" s="17">
        <f>MIN('Input Data'!$I$12*LOOKUP($A101,'Input Data'!$B$58:$B$62,'Input Data'!$J$58:$J$62)/3600*$C$1,IF($A101&lt;'Input Data'!$I$16,0,LOOKUP($A101-'Input Data'!$I$16+$C$1,$A$5:$A$505,AJ$5:AJ$505)-AK101))</f>
        <v>15</v>
      </c>
    </row>
    <row r="102" spans="1:38" x14ac:dyDescent="0.3">
      <c r="A102" s="9">
        <f t="shared" si="27"/>
        <v>970</v>
      </c>
      <c r="B102" s="10">
        <f>MIN('Input Data'!$C$12*LOOKUP($A102,'Input Data'!$B$58:$B$62,'Input Data'!$D$58:$D$62)/3600*$C$1,IF($A102&lt;'Input Data'!$C$17,infinity,'Input Data'!$C$11*'Input Data'!$C$13+LOOKUP($A102-'Input Data'!$C$17+$C$1,$A$5:$A$505,$D$5:$D$505))-C102)</f>
        <v>22.222222222222221</v>
      </c>
      <c r="C102" s="11">
        <f>C101+LOOKUP($A101,'Input Data'!$D$23:$D$27,'Input Data'!$F$23:$F$27)*$C$1/3600</f>
        <v>1678.3750000000032</v>
      </c>
      <c r="D102" s="11">
        <f t="shared" si="28"/>
        <v>1371.0888888888915</v>
      </c>
      <c r="E102" s="9">
        <f>MIN('Input Data'!$C$12*LOOKUP($A102,'Input Data'!$B$58:$B$62,'Input Data'!$D$58:$D$62)/3600*$C$1,IF($A102&lt;'Input Data'!$C$16,0,LOOKUP($A102-'Input Data'!$C$16+$C$1,$A$5:$A$505,C$5:C$505)-D102))</f>
        <v>17.355555555555611</v>
      </c>
      <c r="F102" s="10">
        <f>LOOKUP($A102,'Input Data'!$C$33:$C$37,'Input Data'!$E$33:$E$37)</f>
        <v>0</v>
      </c>
      <c r="G102" s="11">
        <f t="shared" si="29"/>
        <v>1</v>
      </c>
      <c r="H102" s="11">
        <f t="shared" si="47"/>
        <v>0</v>
      </c>
      <c r="I102" s="12">
        <f t="shared" si="31"/>
        <v>17.355555555555611</v>
      </c>
      <c r="J102" s="7">
        <f>MIN('Input Data'!$D$12*LOOKUP($A102,'Input Data'!$B$58:$B$62,'Input Data'!$E$58:$E$62)/3600*$C$1,IF($A102&lt;'Input Data'!$D$17,infinity,'Input Data'!$D$11*'Input Data'!$D$13+LOOKUP($A102-'Input Data'!$D$17+$C$1,$A$5:$A$505,$L$5:$L$505)-K102))</f>
        <v>5.5555555555555554</v>
      </c>
      <c r="K102" s="11">
        <f t="shared" si="32"/>
        <v>0</v>
      </c>
      <c r="L102" s="11">
        <f>IF($A102&lt;'Input Data'!$D$16,0,LOOKUP($A102-'Input Data'!$D$16,$A$5:$A$505,$K$5:$K$505))</f>
        <v>0</v>
      </c>
      <c r="M102" s="7">
        <f>MIN('Input Data'!$E$12*LOOKUP($A102,'Input Data'!$B$58:$B$62,'Input Data'!$F$58:$F$62)/3600*$C$1,IF($A102&lt;'Input Data'!$E$17,infinity,'Input Data'!$E$11*'Input Data'!$E$13+LOOKUP($A102-'Input Data'!$E$17+$C$1,$A$5:$A$505,$O$5:$O$505))-N102)</f>
        <v>22.222222222222221</v>
      </c>
      <c r="N102" s="11">
        <f t="shared" si="33"/>
        <v>1371.0888888888915</v>
      </c>
      <c r="O102" s="11">
        <f t="shared" si="34"/>
        <v>1266.9555555555578</v>
      </c>
      <c r="P102" s="9">
        <f>MIN('Input Data'!$E$12*LOOKUP($A102,'Input Data'!$B$58:$B$62,'Input Data'!$F$58:$F$62)/3600*$C$1,IF($A102&lt;'Input Data'!$E$16,0,LOOKUP($A102-'Input Data'!$E$16+$C$1,$A$5:$A$505,N$5:N$505)-O102))</f>
        <v>17.355555555555611</v>
      </c>
      <c r="Q102" s="10">
        <f>LOOKUP($A102,'Input Data'!$C$33:$C$37,'Input Data'!$F$33:$F$37)</f>
        <v>0.02</v>
      </c>
      <c r="R102" s="34">
        <f t="shared" si="35"/>
        <v>1</v>
      </c>
      <c r="S102" s="8">
        <f t="shared" si="36"/>
        <v>0.3471111111111122</v>
      </c>
      <c r="T102" s="11">
        <f t="shared" si="37"/>
        <v>17.0084444444445</v>
      </c>
      <c r="U102" s="7">
        <f>MIN('Input Data'!$F$12*LOOKUP($A102,'Input Data'!$B$58:$B$62,'Input Data'!$G$58:$G$62)/3600*$C$1,IF($A102&lt;'Input Data'!$F$17,infinity,'Input Data'!$F$11*'Input Data'!$F$13+LOOKUP($A102-'Input Data'!$F$17+$C$1,$A$5:$A$505,$W$5:$W$505)-V102))</f>
        <v>5.5555555555555554</v>
      </c>
      <c r="V102" s="11">
        <f t="shared" si="38"/>
        <v>25.339111111111123</v>
      </c>
      <c r="W102" s="11">
        <f>IF($A102&lt;'Input Data'!$F$16,0,LOOKUP($A102-'Input Data'!$F$16,$A$5:$A$505,$V$5:$V$505))</f>
        <v>23.950666666666677</v>
      </c>
      <c r="X102" s="7">
        <f>MIN('Input Data'!$G$12*LOOKUP($A102,'Input Data'!$B$58:$B$62,'Input Data'!$H$58:$H$62)/3600*$C$1,IF($A102&lt;'Input Data'!$G$17,infinity,'Input Data'!$G$11*'Input Data'!$G$13+LOOKUP($A102-'Input Data'!$G$17+$C$1,$A$5:$A$505,$Z$5:$Z$505)-Y102))</f>
        <v>22.222222222222221</v>
      </c>
      <c r="Y102" s="11">
        <f t="shared" si="39"/>
        <v>1241.6164444444464</v>
      </c>
      <c r="Z102" s="11">
        <f t="shared" si="40"/>
        <v>1005</v>
      </c>
      <c r="AA102" s="9">
        <f>MIN('Input Data'!$G$12*LOOKUP($A102,'Input Data'!$B$58:$B$62,'Input Data'!$H$58:$H$62)/3600*$C$1,IF($A102&lt;'Input Data'!$G$16,0,LOOKUP($A102-'Input Data'!$G$16+$C$1,$A$5:$A$505,Y$5:Y$505)-Z102))</f>
        <v>22.222222222222221</v>
      </c>
      <c r="AB102" s="10">
        <f>LOOKUP($A102,'Input Data'!$C$33:$C$37,'Input Data'!$G$33:$G$37)</f>
        <v>0</v>
      </c>
      <c r="AC102" s="11">
        <f t="shared" si="41"/>
        <v>0.67500000000000004</v>
      </c>
      <c r="AD102" s="11">
        <f t="shared" si="42"/>
        <v>0</v>
      </c>
      <c r="AE102" s="12">
        <f t="shared" si="43"/>
        <v>15</v>
      </c>
      <c r="AF102" s="7">
        <f>MIN('Input Data'!$H$12*LOOKUP($A102,'Input Data'!$B$58:$B$62,'Input Data'!$I$58:$I$62)/3600*$C$1,IF($A102&lt;'Input Data'!$H$17,infinity,'Input Data'!$H$11*'Input Data'!$H$13+LOOKUP($A102-'Input Data'!$H$17+$C$1,$A$5:$A$505,AH$5:AH$505)-AG102))</f>
        <v>5.5555555555555554</v>
      </c>
      <c r="AG102" s="11">
        <f t="shared" si="44"/>
        <v>0</v>
      </c>
      <c r="AH102" s="11">
        <f>IF($A102&lt;'Input Data'!$H$16,0,LOOKUP($A102-'Input Data'!$H$16,$A$5:$A$505,AG$5:AG$505))</f>
        <v>0</v>
      </c>
      <c r="AI102" s="7">
        <f>MIN('Input Data'!$I$12*LOOKUP($A102,'Input Data'!$B$58:$B$62,'Input Data'!$J$58:$J$62)/3600*$C$1,IF($A102&lt;'Input Data'!$I$17,infinity,'Input Data'!$I$11*'Input Data'!$I$13+LOOKUP($A102-'Input Data'!$I$17+$C$1,$A$5:$A$505,AK$5:AK$505))-AJ102)</f>
        <v>15</v>
      </c>
      <c r="AJ102" s="11">
        <f t="shared" si="45"/>
        <v>1005</v>
      </c>
      <c r="AK102" s="34">
        <f>IF($A102&lt;'Input Data'!$I$16,0,LOOKUP($A102-'Input Data'!$I$16,$A$5:$A$505,AJ$5:AJ$505))</f>
        <v>915</v>
      </c>
      <c r="AL102" s="17">
        <f>MIN('Input Data'!$I$12*LOOKUP($A102,'Input Data'!$B$58:$B$62,'Input Data'!$J$58:$J$62)/3600*$C$1,IF($A102&lt;'Input Data'!$I$16,0,LOOKUP($A102-'Input Data'!$I$16+$C$1,$A$5:$A$505,AJ$5:AJ$505)-AK102))</f>
        <v>15</v>
      </c>
    </row>
    <row r="103" spans="1:38" x14ac:dyDescent="0.3">
      <c r="A103" s="9">
        <f t="shared" si="27"/>
        <v>980</v>
      </c>
      <c r="B103" s="10">
        <f>MIN('Input Data'!$C$12*LOOKUP($A103,'Input Data'!$B$58:$B$62,'Input Data'!$D$58:$D$62)/3600*$C$1,IF($A103&lt;'Input Data'!$C$17,infinity,'Input Data'!$C$11*'Input Data'!$C$13+LOOKUP($A103-'Input Data'!$C$17+$C$1,$A$5:$A$505,$D$5:$D$505))-C103)</f>
        <v>22.222222222222221</v>
      </c>
      <c r="C103" s="11">
        <f>C102+LOOKUP($A102,'Input Data'!$D$23:$D$27,'Input Data'!$F$23:$F$27)*$C$1/3600</f>
        <v>1695.0000000000032</v>
      </c>
      <c r="D103" s="11">
        <f t="shared" si="28"/>
        <v>1388.4444444444471</v>
      </c>
      <c r="E103" s="9">
        <f>MIN('Input Data'!$C$12*LOOKUP($A103,'Input Data'!$B$58:$B$62,'Input Data'!$D$58:$D$62)/3600*$C$1,IF($A103&lt;'Input Data'!$C$16,0,LOOKUP($A103-'Input Data'!$C$16+$C$1,$A$5:$A$505,C$5:C$505)-D103))</f>
        <v>17.355555555555611</v>
      </c>
      <c r="F103" s="10">
        <f>LOOKUP($A103,'Input Data'!$C$33:$C$37,'Input Data'!$E$33:$E$37)</f>
        <v>0</v>
      </c>
      <c r="G103" s="11">
        <f t="shared" si="29"/>
        <v>1</v>
      </c>
      <c r="H103" s="11">
        <f t="shared" si="47"/>
        <v>0</v>
      </c>
      <c r="I103" s="12">
        <f t="shared" si="31"/>
        <v>17.355555555555611</v>
      </c>
      <c r="J103" s="7">
        <f>MIN('Input Data'!$D$12*LOOKUP($A103,'Input Data'!$B$58:$B$62,'Input Data'!$E$58:$E$62)/3600*$C$1,IF($A103&lt;'Input Data'!$D$17,infinity,'Input Data'!$D$11*'Input Data'!$D$13+LOOKUP($A103-'Input Data'!$D$17+$C$1,$A$5:$A$505,$L$5:$L$505)-K103))</f>
        <v>5.5555555555555554</v>
      </c>
      <c r="K103" s="11">
        <f t="shared" si="32"/>
        <v>0</v>
      </c>
      <c r="L103" s="11">
        <f>IF($A103&lt;'Input Data'!$D$16,0,LOOKUP($A103-'Input Data'!$D$16,$A$5:$A$505,$K$5:$K$505))</f>
        <v>0</v>
      </c>
      <c r="M103" s="7">
        <f>MIN('Input Data'!$E$12*LOOKUP($A103,'Input Data'!$B$58:$B$62,'Input Data'!$F$58:$F$62)/3600*$C$1,IF($A103&lt;'Input Data'!$E$17,infinity,'Input Data'!$E$11*'Input Data'!$E$13+LOOKUP($A103-'Input Data'!$E$17+$C$1,$A$5:$A$505,$O$5:$O$505))-N103)</f>
        <v>22.222222222222221</v>
      </c>
      <c r="N103" s="11">
        <f t="shared" si="33"/>
        <v>1388.4444444444471</v>
      </c>
      <c r="O103" s="11">
        <f t="shared" si="34"/>
        <v>1284.3111111111134</v>
      </c>
      <c r="P103" s="9">
        <f>MIN('Input Data'!$E$12*LOOKUP($A103,'Input Data'!$B$58:$B$62,'Input Data'!$F$58:$F$62)/3600*$C$1,IF($A103&lt;'Input Data'!$E$16,0,LOOKUP($A103-'Input Data'!$E$16+$C$1,$A$5:$A$505,N$5:N$505)-O103))</f>
        <v>17.355555555555611</v>
      </c>
      <c r="Q103" s="10">
        <f>LOOKUP($A103,'Input Data'!$C$33:$C$37,'Input Data'!$F$33:$F$37)</f>
        <v>0.02</v>
      </c>
      <c r="R103" s="34">
        <f t="shared" si="35"/>
        <v>1</v>
      </c>
      <c r="S103" s="8">
        <f t="shared" si="36"/>
        <v>0.3471111111111122</v>
      </c>
      <c r="T103" s="11">
        <f t="shared" si="37"/>
        <v>17.0084444444445</v>
      </c>
      <c r="U103" s="7">
        <f>MIN('Input Data'!$F$12*LOOKUP($A103,'Input Data'!$B$58:$B$62,'Input Data'!$G$58:$G$62)/3600*$C$1,IF($A103&lt;'Input Data'!$F$17,infinity,'Input Data'!$F$11*'Input Data'!$F$13+LOOKUP($A103-'Input Data'!$F$17+$C$1,$A$5:$A$505,$W$5:$W$505)-V103))</f>
        <v>5.5555555555555554</v>
      </c>
      <c r="V103" s="11">
        <f t="shared" si="38"/>
        <v>25.686222222222234</v>
      </c>
      <c r="W103" s="11">
        <f>IF($A103&lt;'Input Data'!$F$16,0,LOOKUP($A103-'Input Data'!$F$16,$A$5:$A$505,$V$5:$V$505))</f>
        <v>24.297777777777789</v>
      </c>
      <c r="X103" s="7">
        <f>MIN('Input Data'!$G$12*LOOKUP($A103,'Input Data'!$B$58:$B$62,'Input Data'!$H$58:$H$62)/3600*$C$1,IF($A103&lt;'Input Data'!$G$17,infinity,'Input Data'!$G$11*'Input Data'!$G$13+LOOKUP($A103-'Input Data'!$G$17+$C$1,$A$5:$A$505,$Z$5:$Z$505)-Y103))</f>
        <v>22.222222222222221</v>
      </c>
      <c r="Y103" s="11">
        <f t="shared" si="39"/>
        <v>1258.6248888888908</v>
      </c>
      <c r="Z103" s="11">
        <f t="shared" si="40"/>
        <v>1020</v>
      </c>
      <c r="AA103" s="9">
        <f>MIN('Input Data'!$G$12*LOOKUP($A103,'Input Data'!$B$58:$B$62,'Input Data'!$H$58:$H$62)/3600*$C$1,IF($A103&lt;'Input Data'!$G$16,0,LOOKUP($A103-'Input Data'!$G$16+$C$1,$A$5:$A$505,Y$5:Y$505)-Z103))</f>
        <v>22.222222222222221</v>
      </c>
      <c r="AB103" s="10">
        <f>LOOKUP($A103,'Input Data'!$C$33:$C$37,'Input Data'!$G$33:$G$37)</f>
        <v>0</v>
      </c>
      <c r="AC103" s="11">
        <f t="shared" si="41"/>
        <v>0.67500000000000004</v>
      </c>
      <c r="AD103" s="11">
        <f t="shared" si="42"/>
        <v>0</v>
      </c>
      <c r="AE103" s="12">
        <f t="shared" si="43"/>
        <v>15</v>
      </c>
      <c r="AF103" s="7">
        <f>MIN('Input Data'!$H$12*LOOKUP($A103,'Input Data'!$B$58:$B$62,'Input Data'!$I$58:$I$62)/3600*$C$1,IF($A103&lt;'Input Data'!$H$17,infinity,'Input Data'!$H$11*'Input Data'!$H$13+LOOKUP($A103-'Input Data'!$H$17+$C$1,$A$5:$A$505,AH$5:AH$505)-AG103))</f>
        <v>5.5555555555555554</v>
      </c>
      <c r="AG103" s="11">
        <f t="shared" si="44"/>
        <v>0</v>
      </c>
      <c r="AH103" s="11">
        <f>IF($A103&lt;'Input Data'!$H$16,0,LOOKUP($A103-'Input Data'!$H$16,$A$5:$A$505,AG$5:AG$505))</f>
        <v>0</v>
      </c>
      <c r="AI103" s="7">
        <f>MIN('Input Data'!$I$12*LOOKUP($A103,'Input Data'!$B$58:$B$62,'Input Data'!$J$58:$J$62)/3600*$C$1,IF($A103&lt;'Input Data'!$I$17,infinity,'Input Data'!$I$11*'Input Data'!$I$13+LOOKUP($A103-'Input Data'!$I$17+$C$1,$A$5:$A$505,AK$5:AK$505))-AJ103)</f>
        <v>15</v>
      </c>
      <c r="AJ103" s="11">
        <f t="shared" si="45"/>
        <v>1020</v>
      </c>
      <c r="AK103" s="34">
        <f>IF($A103&lt;'Input Data'!$I$16,0,LOOKUP($A103-'Input Data'!$I$16,$A$5:$A$505,AJ$5:AJ$505))</f>
        <v>930</v>
      </c>
      <c r="AL103" s="17">
        <f>MIN('Input Data'!$I$12*LOOKUP($A103,'Input Data'!$B$58:$B$62,'Input Data'!$J$58:$J$62)/3600*$C$1,IF($A103&lt;'Input Data'!$I$16,0,LOOKUP($A103-'Input Data'!$I$16+$C$1,$A$5:$A$505,AJ$5:AJ$505)-AK103))</f>
        <v>15</v>
      </c>
    </row>
    <row r="104" spans="1:38" x14ac:dyDescent="0.3">
      <c r="A104" s="9">
        <f t="shared" si="27"/>
        <v>990</v>
      </c>
      <c r="B104" s="10">
        <f>MIN('Input Data'!$C$12*LOOKUP($A104,'Input Data'!$B$58:$B$62,'Input Data'!$D$58:$D$62)/3600*$C$1,IF($A104&lt;'Input Data'!$C$17,infinity,'Input Data'!$C$11*'Input Data'!$C$13+LOOKUP($A104-'Input Data'!$C$17+$C$1,$A$5:$A$505,$D$5:$D$505))-C104)</f>
        <v>22.222222222222221</v>
      </c>
      <c r="C104" s="11">
        <f>C103+LOOKUP($A103,'Input Data'!$D$23:$D$27,'Input Data'!$F$23:$F$27)*$C$1/3600</f>
        <v>1711.6250000000032</v>
      </c>
      <c r="D104" s="11">
        <f t="shared" si="28"/>
        <v>1405.8000000000027</v>
      </c>
      <c r="E104" s="9">
        <f>MIN('Input Data'!$C$12*LOOKUP($A104,'Input Data'!$B$58:$B$62,'Input Data'!$D$58:$D$62)/3600*$C$1,IF($A104&lt;'Input Data'!$C$16,0,LOOKUP($A104-'Input Data'!$C$16+$C$1,$A$5:$A$505,C$5:C$505)-D104))</f>
        <v>17.355555555555611</v>
      </c>
      <c r="F104" s="10">
        <f>LOOKUP($A104,'Input Data'!$C$33:$C$37,'Input Data'!$E$33:$E$37)</f>
        <v>0</v>
      </c>
      <c r="G104" s="11">
        <f t="shared" si="29"/>
        <v>1</v>
      </c>
      <c r="H104" s="11">
        <f t="shared" si="47"/>
        <v>0</v>
      </c>
      <c r="I104" s="12">
        <f t="shared" si="31"/>
        <v>17.355555555555611</v>
      </c>
      <c r="J104" s="7">
        <f>MIN('Input Data'!$D$12*LOOKUP($A104,'Input Data'!$B$58:$B$62,'Input Data'!$E$58:$E$62)/3600*$C$1,IF($A104&lt;'Input Data'!$D$17,infinity,'Input Data'!$D$11*'Input Data'!$D$13+LOOKUP($A104-'Input Data'!$D$17+$C$1,$A$5:$A$505,$L$5:$L$505)-K104))</f>
        <v>5.5555555555555554</v>
      </c>
      <c r="K104" s="11">
        <f t="shared" si="32"/>
        <v>0</v>
      </c>
      <c r="L104" s="11">
        <f>IF($A104&lt;'Input Data'!$D$16,0,LOOKUP($A104-'Input Data'!$D$16,$A$5:$A$505,$K$5:$K$505))</f>
        <v>0</v>
      </c>
      <c r="M104" s="7">
        <f>MIN('Input Data'!$E$12*LOOKUP($A104,'Input Data'!$B$58:$B$62,'Input Data'!$F$58:$F$62)/3600*$C$1,IF($A104&lt;'Input Data'!$E$17,infinity,'Input Data'!$E$11*'Input Data'!$E$13+LOOKUP($A104-'Input Data'!$E$17+$C$1,$A$5:$A$505,$O$5:$O$505))-N104)</f>
        <v>22.222222222222221</v>
      </c>
      <c r="N104" s="11">
        <f t="shared" si="33"/>
        <v>1405.8000000000027</v>
      </c>
      <c r="O104" s="11">
        <f t="shared" si="34"/>
        <v>1301.666666666669</v>
      </c>
      <c r="P104" s="9">
        <f>MIN('Input Data'!$E$12*LOOKUP($A104,'Input Data'!$B$58:$B$62,'Input Data'!$F$58:$F$62)/3600*$C$1,IF($A104&lt;'Input Data'!$E$16,0,LOOKUP($A104-'Input Data'!$E$16+$C$1,$A$5:$A$505,N$5:N$505)-O104))</f>
        <v>17.355555555555611</v>
      </c>
      <c r="Q104" s="10">
        <f>LOOKUP($A104,'Input Data'!$C$33:$C$37,'Input Data'!$F$33:$F$37)</f>
        <v>0.02</v>
      </c>
      <c r="R104" s="34">
        <f t="shared" si="35"/>
        <v>1</v>
      </c>
      <c r="S104" s="8">
        <f t="shared" si="36"/>
        <v>0.3471111111111122</v>
      </c>
      <c r="T104" s="11">
        <f t="shared" si="37"/>
        <v>17.0084444444445</v>
      </c>
      <c r="U104" s="7">
        <f>MIN('Input Data'!$F$12*LOOKUP($A104,'Input Data'!$B$58:$B$62,'Input Data'!$G$58:$G$62)/3600*$C$1,IF($A104&lt;'Input Data'!$F$17,infinity,'Input Data'!$F$11*'Input Data'!$F$13+LOOKUP($A104-'Input Data'!$F$17+$C$1,$A$5:$A$505,$W$5:$W$505)-V104))</f>
        <v>5.5555555555555554</v>
      </c>
      <c r="V104" s="11">
        <f t="shared" si="38"/>
        <v>26.033333333333346</v>
      </c>
      <c r="W104" s="11">
        <f>IF($A104&lt;'Input Data'!$F$16,0,LOOKUP($A104-'Input Data'!$F$16,$A$5:$A$505,$V$5:$V$505))</f>
        <v>24.6448888888889</v>
      </c>
      <c r="X104" s="7">
        <f>MIN('Input Data'!$G$12*LOOKUP($A104,'Input Data'!$B$58:$B$62,'Input Data'!$H$58:$H$62)/3600*$C$1,IF($A104&lt;'Input Data'!$G$17,infinity,'Input Data'!$G$11*'Input Data'!$G$13+LOOKUP($A104-'Input Data'!$G$17+$C$1,$A$5:$A$505,$Z$5:$Z$505)-Y104))</f>
        <v>22.222222222222221</v>
      </c>
      <c r="Y104" s="11">
        <f t="shared" si="39"/>
        <v>1275.6333333333353</v>
      </c>
      <c r="Z104" s="11">
        <f t="shared" si="40"/>
        <v>1035</v>
      </c>
      <c r="AA104" s="9">
        <f>MIN('Input Data'!$G$12*LOOKUP($A104,'Input Data'!$B$58:$B$62,'Input Data'!$H$58:$H$62)/3600*$C$1,IF($A104&lt;'Input Data'!$G$16,0,LOOKUP($A104-'Input Data'!$G$16+$C$1,$A$5:$A$505,Y$5:Y$505)-Z104))</f>
        <v>22.222222222222221</v>
      </c>
      <c r="AB104" s="10">
        <f>LOOKUP($A104,'Input Data'!$C$33:$C$37,'Input Data'!$G$33:$G$37)</f>
        <v>0</v>
      </c>
      <c r="AC104" s="11">
        <f t="shared" si="41"/>
        <v>0.67500000000000004</v>
      </c>
      <c r="AD104" s="11">
        <f t="shared" si="42"/>
        <v>0</v>
      </c>
      <c r="AE104" s="12">
        <f t="shared" si="43"/>
        <v>15</v>
      </c>
      <c r="AF104" s="7">
        <f>MIN('Input Data'!$H$12*LOOKUP($A104,'Input Data'!$B$58:$B$62,'Input Data'!$I$58:$I$62)/3600*$C$1,IF($A104&lt;'Input Data'!$H$17,infinity,'Input Data'!$H$11*'Input Data'!$H$13+LOOKUP($A104-'Input Data'!$H$17+$C$1,$A$5:$A$505,AH$5:AH$505)-AG104))</f>
        <v>5.5555555555555554</v>
      </c>
      <c r="AG104" s="11">
        <f t="shared" si="44"/>
        <v>0</v>
      </c>
      <c r="AH104" s="11">
        <f>IF($A104&lt;'Input Data'!$H$16,0,LOOKUP($A104-'Input Data'!$H$16,$A$5:$A$505,AG$5:AG$505))</f>
        <v>0</v>
      </c>
      <c r="AI104" s="7">
        <f>MIN('Input Data'!$I$12*LOOKUP($A104,'Input Data'!$B$58:$B$62,'Input Data'!$J$58:$J$62)/3600*$C$1,IF($A104&lt;'Input Data'!$I$17,infinity,'Input Data'!$I$11*'Input Data'!$I$13+LOOKUP($A104-'Input Data'!$I$17+$C$1,$A$5:$A$505,AK$5:AK$505))-AJ104)</f>
        <v>15</v>
      </c>
      <c r="AJ104" s="11">
        <f t="shared" si="45"/>
        <v>1035</v>
      </c>
      <c r="AK104" s="34">
        <f>IF($A104&lt;'Input Data'!$I$16,0,LOOKUP($A104-'Input Data'!$I$16,$A$5:$A$505,AJ$5:AJ$505))</f>
        <v>945</v>
      </c>
      <c r="AL104" s="17">
        <f>MIN('Input Data'!$I$12*LOOKUP($A104,'Input Data'!$B$58:$B$62,'Input Data'!$J$58:$J$62)/3600*$C$1,IF($A104&lt;'Input Data'!$I$16,0,LOOKUP($A104-'Input Data'!$I$16+$C$1,$A$5:$A$505,AJ$5:AJ$505)-AK104))</f>
        <v>15</v>
      </c>
    </row>
    <row r="105" spans="1:38" x14ac:dyDescent="0.3">
      <c r="A105" s="9">
        <f t="shared" ref="A105:A153" si="48">A104+$C$1</f>
        <v>1000</v>
      </c>
      <c r="B105" s="10">
        <f>MIN('Input Data'!$C$12*LOOKUP($A105,'Input Data'!$B$58:$B$62,'Input Data'!$D$58:$D$62)/3600*$C$1,IF($A105&lt;'Input Data'!$C$17,infinity,'Input Data'!$C$11*'Input Data'!$C$13+LOOKUP($A105-'Input Data'!$C$17+$C$1,$A$5:$A$505,$D$5:$D$505))-C105)</f>
        <v>22.222222222222221</v>
      </c>
      <c r="C105" s="11">
        <f>C104+LOOKUP($A104,'Input Data'!$D$23:$D$27,'Input Data'!$F$23:$F$27)*$C$1/3600</f>
        <v>1728.2500000000032</v>
      </c>
      <c r="D105" s="11">
        <f t="shared" ref="D105:D153" si="49">D104+H104+I104</f>
        <v>1423.1555555555583</v>
      </c>
      <c r="E105" s="9">
        <f>MIN('Input Data'!$C$12*LOOKUP($A105,'Input Data'!$B$58:$B$62,'Input Data'!$D$58:$D$62)/3600*$C$1,IF($A105&lt;'Input Data'!$C$16,0,LOOKUP($A105-'Input Data'!$C$16+$C$1,$A$5:$A$505,C$5:C$505)-D105))</f>
        <v>17.355555555555611</v>
      </c>
      <c r="F105" s="10">
        <f>LOOKUP($A105,'Input Data'!$C$33:$C$37,'Input Data'!$E$33:$E$37)</f>
        <v>0</v>
      </c>
      <c r="G105" s="11">
        <f t="shared" ref="G105:G153" si="50">MIN(1,J105/(MAX(epsilon,E105*F105)),M105/(MAX(epsilon,E105*(1-F105))))</f>
        <v>1</v>
      </c>
      <c r="H105" s="11">
        <f t="shared" ref="H105:H107" si="51">E105*F105*G105</f>
        <v>0</v>
      </c>
      <c r="I105" s="12">
        <f t="shared" ref="I105:I153" si="52">E105*(1-F105)*G105</f>
        <v>17.355555555555611</v>
      </c>
      <c r="J105" s="7">
        <f>MIN('Input Data'!$D$12*LOOKUP($A105,'Input Data'!$B$58:$B$62,'Input Data'!$E$58:$E$62)/3600*$C$1,IF($A105&lt;'Input Data'!$D$17,infinity,'Input Data'!$D$11*'Input Data'!$D$13+LOOKUP($A105-'Input Data'!$D$17+$C$1,$A$5:$A$505,$L$5:$L$505)-K105))</f>
        <v>5.5555555555555554</v>
      </c>
      <c r="K105" s="11">
        <f t="shared" ref="K105:K153" si="53">K104+H104</f>
        <v>0</v>
      </c>
      <c r="L105" s="11">
        <f>IF($A105&lt;'Input Data'!$D$16,0,LOOKUP($A105-'Input Data'!$D$16,$A$5:$A$505,$K$5:$K$505))</f>
        <v>0</v>
      </c>
      <c r="M105" s="7">
        <f>MIN('Input Data'!$E$12*LOOKUP($A105,'Input Data'!$B$58:$B$62,'Input Data'!$F$58:$F$62)/3600*$C$1,IF($A105&lt;'Input Data'!$E$17,infinity,'Input Data'!$E$11*'Input Data'!$E$13+LOOKUP($A105-'Input Data'!$E$17+$C$1,$A$5:$A$505,$O$5:$O$505))-N105)</f>
        <v>22.222222222222221</v>
      </c>
      <c r="N105" s="11">
        <f t="shared" ref="N105:N153" si="54">N104+I104</f>
        <v>1423.1555555555583</v>
      </c>
      <c r="O105" s="11">
        <f t="shared" ref="O105:O153" si="55">O104+S104+T104</f>
        <v>1319.0222222222246</v>
      </c>
      <c r="P105" s="9">
        <f>MIN('Input Data'!$E$12*LOOKUP($A105,'Input Data'!$B$58:$B$62,'Input Data'!$F$58:$F$62)/3600*$C$1,IF($A105&lt;'Input Data'!$E$16,0,LOOKUP($A105-'Input Data'!$E$16+$C$1,$A$5:$A$505,N$5:N$505)-O105))</f>
        <v>17.355555555555611</v>
      </c>
      <c r="Q105" s="10">
        <f>LOOKUP($A105,'Input Data'!$C$33:$C$37,'Input Data'!$F$33:$F$37)</f>
        <v>0.02</v>
      </c>
      <c r="R105" s="34">
        <f t="shared" ref="R105:R153" si="56">MIN(1,U105/(MAX(epsilon,P105*Q105)),X105/(MAX(epsilon,P105*(1-Q105))))</f>
        <v>1</v>
      </c>
      <c r="S105" s="11">
        <f t="shared" ref="S105:S153" si="57">P105*Q105*R105</f>
        <v>0.3471111111111122</v>
      </c>
      <c r="T105" s="11">
        <f t="shared" ref="T105:T153" si="58">P105*(1-Q105)*R105</f>
        <v>17.0084444444445</v>
      </c>
      <c r="U105" s="7">
        <f>MIN('Input Data'!$F$12*LOOKUP($A105,'Input Data'!$B$58:$B$62,'Input Data'!$G$58:$G$62)/3600*$C$1,IF($A105&lt;'Input Data'!$F$17,infinity,'Input Data'!$F$11*'Input Data'!$F$13+LOOKUP($A105-'Input Data'!$F$17+$C$1,$A$5:$A$505,$W$5:$W$505)-V105))</f>
        <v>5.5555555555555554</v>
      </c>
      <c r="V105" s="11">
        <f t="shared" ref="V105:V153" si="59">V104+S104</f>
        <v>26.380444444444457</v>
      </c>
      <c r="W105" s="11">
        <f>IF($A105&lt;'Input Data'!$F$16,0,LOOKUP($A105-'Input Data'!$F$16,$A$5:$A$505,$V$5:$V$505))</f>
        <v>24.992000000000012</v>
      </c>
      <c r="X105" s="7">
        <f>MIN('Input Data'!$G$12*LOOKUP($A105,'Input Data'!$B$58:$B$62,'Input Data'!$H$58:$H$62)/3600*$C$1,IF($A105&lt;'Input Data'!$G$17,infinity,'Input Data'!$G$11*'Input Data'!$G$13+LOOKUP($A105-'Input Data'!$G$17+$C$1,$A$5:$A$505,$Z$5:$Z$505)-Y105))</f>
        <v>22.222222222222221</v>
      </c>
      <c r="Y105" s="11">
        <f t="shared" ref="Y105:Y153" si="60">Y104+T104</f>
        <v>1292.6417777777797</v>
      </c>
      <c r="Z105" s="11">
        <f t="shared" ref="Z105:Z153" si="61">Z104+AD104+AE104</f>
        <v>1050</v>
      </c>
      <c r="AA105" s="9">
        <f>MIN('Input Data'!$G$12*LOOKUP($A105,'Input Data'!$B$58:$B$62,'Input Data'!$H$58:$H$62)/3600*$C$1,IF($A105&lt;'Input Data'!$G$16,0,LOOKUP($A105-'Input Data'!$G$16+$C$1,$A$5:$A$505,Y$5:Y$505)-Z105))</f>
        <v>22.222222222222221</v>
      </c>
      <c r="AB105" s="10">
        <f>LOOKUP($A105,'Input Data'!$C$33:$C$37,'Input Data'!$G$33:$G$37)</f>
        <v>0</v>
      </c>
      <c r="AC105" s="11">
        <f t="shared" ref="AC105:AC153" si="62">MIN(1,AF105/(MAX(epsilon,AA105*AB105)),AI105/(MAX(epsilon,AA105*(1-AB105))))</f>
        <v>0.67500000000000004</v>
      </c>
      <c r="AD105" s="11">
        <f t="shared" ref="AD105:AD153" si="63">AA105*AB105*AC105</f>
        <v>0</v>
      </c>
      <c r="AE105" s="12">
        <f t="shared" ref="AE105:AE153" si="64">AA105*(1-AB105)*AC105</f>
        <v>15</v>
      </c>
      <c r="AF105" s="7">
        <f>MIN('Input Data'!$H$12*LOOKUP($A105,'Input Data'!$B$58:$B$62,'Input Data'!$I$58:$I$62)/3600*$C$1,IF($A105&lt;'Input Data'!$H$17,infinity,'Input Data'!$H$11*'Input Data'!$H$13+LOOKUP($A105-'Input Data'!$H$17+$C$1,$A$5:$A$505,AH$5:AH$505)-AG105))</f>
        <v>5.5555555555555554</v>
      </c>
      <c r="AG105" s="11">
        <f t="shared" ref="AG105:AG153" si="65">AG104+AD104</f>
        <v>0</v>
      </c>
      <c r="AH105" s="11">
        <f>IF($A105&lt;'Input Data'!$H$16,0,LOOKUP($A105-'Input Data'!$H$16,$A$5:$A$505,AG$5:AG$505))</f>
        <v>0</v>
      </c>
      <c r="AI105" s="7">
        <f>MIN('Input Data'!$I$12*LOOKUP($A105,'Input Data'!$B$58:$B$62,'Input Data'!$J$58:$J$62)/3600*$C$1,IF($A105&lt;'Input Data'!$I$17,infinity,'Input Data'!$I$11*'Input Data'!$I$13+LOOKUP($A105-'Input Data'!$I$17+$C$1,$A$5:$A$505,AK$5:AK$505))-AJ105)</f>
        <v>15</v>
      </c>
      <c r="AJ105" s="11">
        <f t="shared" ref="AJ105:AJ153" si="66">AJ104+AE104</f>
        <v>1050</v>
      </c>
      <c r="AK105" s="34">
        <f>IF($A105&lt;'Input Data'!$I$16,0,LOOKUP($A105-'Input Data'!$I$16,$A$5:$A$505,AJ$5:AJ$505))</f>
        <v>960</v>
      </c>
      <c r="AL105" s="17">
        <f>MIN('Input Data'!$I$12*LOOKUP($A105,'Input Data'!$B$58:$B$62,'Input Data'!$J$58:$J$62)/3600*$C$1,IF($A105&lt;'Input Data'!$I$16,0,LOOKUP($A105-'Input Data'!$I$16+$C$1,$A$5:$A$505,AJ$5:AJ$505)-AK105))</f>
        <v>15</v>
      </c>
    </row>
    <row r="106" spans="1:38" x14ac:dyDescent="0.3">
      <c r="A106" s="9">
        <f t="shared" si="48"/>
        <v>1010</v>
      </c>
      <c r="B106" s="10">
        <f>MIN('Input Data'!$C$12*LOOKUP($A106,'Input Data'!$B$58:$B$62,'Input Data'!$D$58:$D$62)/3600*$C$1,IF($A106&lt;'Input Data'!$C$17,infinity,'Input Data'!$C$11*'Input Data'!$C$13+LOOKUP($A106-'Input Data'!$C$17+$C$1,$A$5:$A$505,$D$5:$D$505))-C106)</f>
        <v>22.222222222222221</v>
      </c>
      <c r="C106" s="11">
        <f>C105+LOOKUP($A105,'Input Data'!$D$23:$D$27,'Input Data'!$F$23:$F$27)*$C$1/3600</f>
        <v>1744.8750000000032</v>
      </c>
      <c r="D106" s="11">
        <f t="shared" si="49"/>
        <v>1440.5111111111139</v>
      </c>
      <c r="E106" s="9">
        <f>MIN('Input Data'!$C$12*LOOKUP($A106,'Input Data'!$B$58:$B$62,'Input Data'!$D$58:$D$62)/3600*$C$1,IF($A106&lt;'Input Data'!$C$16,0,LOOKUP($A106-'Input Data'!$C$16+$C$1,$A$5:$A$505,C$5:C$505)-D106))</f>
        <v>17.355555555555611</v>
      </c>
      <c r="F106" s="10">
        <f>LOOKUP($A106,'Input Data'!$C$33:$C$37,'Input Data'!$E$33:$E$37)</f>
        <v>0</v>
      </c>
      <c r="G106" s="11">
        <f t="shared" si="50"/>
        <v>1</v>
      </c>
      <c r="H106" s="11">
        <f t="shared" si="51"/>
        <v>0</v>
      </c>
      <c r="I106" s="12">
        <f t="shared" si="52"/>
        <v>17.355555555555611</v>
      </c>
      <c r="J106" s="7">
        <f>MIN('Input Data'!$D$12*LOOKUP($A106,'Input Data'!$B$58:$B$62,'Input Data'!$E$58:$E$62)/3600*$C$1,IF($A106&lt;'Input Data'!$D$17,infinity,'Input Data'!$D$11*'Input Data'!$D$13+LOOKUP($A106-'Input Data'!$D$17+$C$1,$A$5:$A$505,$L$5:$L$505)-K106))</f>
        <v>5.5555555555555554</v>
      </c>
      <c r="K106" s="11">
        <f t="shared" si="53"/>
        <v>0</v>
      </c>
      <c r="L106" s="11">
        <f>IF($A106&lt;'Input Data'!$D$16,0,LOOKUP($A106-'Input Data'!$D$16,$A$5:$A$505,$K$5:$K$505))</f>
        <v>0</v>
      </c>
      <c r="M106" s="7">
        <f>MIN('Input Data'!$E$12*LOOKUP($A106,'Input Data'!$B$58:$B$62,'Input Data'!$F$58:$F$62)/3600*$C$1,IF($A106&lt;'Input Data'!$E$17,infinity,'Input Data'!$E$11*'Input Data'!$E$13+LOOKUP($A106-'Input Data'!$E$17+$C$1,$A$5:$A$505,$O$5:$O$505))-N106)</f>
        <v>22.222222222222221</v>
      </c>
      <c r="N106" s="11">
        <f t="shared" si="54"/>
        <v>1440.5111111111139</v>
      </c>
      <c r="O106" s="11">
        <f t="shared" si="55"/>
        <v>1336.3777777777802</v>
      </c>
      <c r="P106" s="9">
        <f>MIN('Input Data'!$E$12*LOOKUP($A106,'Input Data'!$B$58:$B$62,'Input Data'!$F$58:$F$62)/3600*$C$1,IF($A106&lt;'Input Data'!$E$16,0,LOOKUP($A106-'Input Data'!$E$16+$C$1,$A$5:$A$505,N$5:N$505)-O106))</f>
        <v>17.355555555555611</v>
      </c>
      <c r="Q106" s="10">
        <f>LOOKUP($A106,'Input Data'!$C$33:$C$37,'Input Data'!$F$33:$F$37)</f>
        <v>0.02</v>
      </c>
      <c r="R106" s="34">
        <f t="shared" si="56"/>
        <v>1</v>
      </c>
      <c r="S106" s="8">
        <f t="shared" si="57"/>
        <v>0.3471111111111122</v>
      </c>
      <c r="T106" s="11">
        <f t="shared" si="58"/>
        <v>17.0084444444445</v>
      </c>
      <c r="U106" s="7">
        <f>MIN('Input Data'!$F$12*LOOKUP($A106,'Input Data'!$B$58:$B$62,'Input Data'!$G$58:$G$62)/3600*$C$1,IF($A106&lt;'Input Data'!$F$17,infinity,'Input Data'!$F$11*'Input Data'!$F$13+LOOKUP($A106-'Input Data'!$F$17+$C$1,$A$5:$A$505,$W$5:$W$505)-V106))</f>
        <v>5.5555555555555554</v>
      </c>
      <c r="V106" s="11">
        <f t="shared" si="59"/>
        <v>26.727555555555568</v>
      </c>
      <c r="W106" s="11">
        <f>IF($A106&lt;'Input Data'!$F$16,0,LOOKUP($A106-'Input Data'!$F$16,$A$5:$A$505,$V$5:$V$505))</f>
        <v>25.339111111111123</v>
      </c>
      <c r="X106" s="7">
        <f>MIN('Input Data'!$G$12*LOOKUP($A106,'Input Data'!$B$58:$B$62,'Input Data'!$H$58:$H$62)/3600*$C$1,IF($A106&lt;'Input Data'!$G$17,infinity,'Input Data'!$G$11*'Input Data'!$G$13+LOOKUP($A106-'Input Data'!$G$17+$C$1,$A$5:$A$505,$Z$5:$Z$505)-Y106))</f>
        <v>22.222222222222221</v>
      </c>
      <c r="Y106" s="11">
        <f t="shared" si="60"/>
        <v>1309.6502222222241</v>
      </c>
      <c r="Z106" s="11">
        <f t="shared" si="61"/>
        <v>1065</v>
      </c>
      <c r="AA106" s="9">
        <f>MIN('Input Data'!$G$12*LOOKUP($A106,'Input Data'!$B$58:$B$62,'Input Data'!$H$58:$H$62)/3600*$C$1,IF($A106&lt;'Input Data'!$G$16,0,LOOKUP($A106-'Input Data'!$G$16+$C$1,$A$5:$A$505,Y$5:Y$505)-Z106))</f>
        <v>22.222222222222221</v>
      </c>
      <c r="AB106" s="10">
        <f>LOOKUP($A106,'Input Data'!$C$33:$C$37,'Input Data'!$G$33:$G$37)</f>
        <v>0</v>
      </c>
      <c r="AC106" s="11">
        <f t="shared" si="62"/>
        <v>0.67500000000000004</v>
      </c>
      <c r="AD106" s="11">
        <f t="shared" si="63"/>
        <v>0</v>
      </c>
      <c r="AE106" s="12">
        <f t="shared" si="64"/>
        <v>15</v>
      </c>
      <c r="AF106" s="7">
        <f>MIN('Input Data'!$H$12*LOOKUP($A106,'Input Data'!$B$58:$B$62,'Input Data'!$I$58:$I$62)/3600*$C$1,IF($A106&lt;'Input Data'!$H$17,infinity,'Input Data'!$H$11*'Input Data'!$H$13+LOOKUP($A106-'Input Data'!$H$17+$C$1,$A$5:$A$505,AH$5:AH$505)-AG106))</f>
        <v>5.5555555555555554</v>
      </c>
      <c r="AG106" s="11">
        <f t="shared" si="65"/>
        <v>0</v>
      </c>
      <c r="AH106" s="11">
        <f>IF($A106&lt;'Input Data'!$H$16,0,LOOKUP($A106-'Input Data'!$H$16,$A$5:$A$505,AG$5:AG$505))</f>
        <v>0</v>
      </c>
      <c r="AI106" s="7">
        <f>MIN('Input Data'!$I$12*LOOKUP($A106,'Input Data'!$B$58:$B$62,'Input Data'!$J$58:$J$62)/3600*$C$1,IF($A106&lt;'Input Data'!$I$17,infinity,'Input Data'!$I$11*'Input Data'!$I$13+LOOKUP($A106-'Input Data'!$I$17+$C$1,$A$5:$A$505,AK$5:AK$505))-AJ106)</f>
        <v>15</v>
      </c>
      <c r="AJ106" s="11">
        <f t="shared" si="66"/>
        <v>1065</v>
      </c>
      <c r="AK106" s="34">
        <f>IF($A106&lt;'Input Data'!$I$16,0,LOOKUP($A106-'Input Data'!$I$16,$A$5:$A$505,AJ$5:AJ$505))</f>
        <v>975</v>
      </c>
      <c r="AL106" s="17">
        <f>MIN('Input Data'!$I$12*LOOKUP($A106,'Input Data'!$B$58:$B$62,'Input Data'!$J$58:$J$62)/3600*$C$1,IF($A106&lt;'Input Data'!$I$16,0,LOOKUP($A106-'Input Data'!$I$16+$C$1,$A$5:$A$505,AJ$5:AJ$505)-AK106))</f>
        <v>15</v>
      </c>
    </row>
    <row r="107" spans="1:38" x14ac:dyDescent="0.3">
      <c r="A107" s="9">
        <f t="shared" si="48"/>
        <v>1020</v>
      </c>
      <c r="B107" s="10">
        <f>MIN('Input Data'!$C$12*LOOKUP($A107,'Input Data'!$B$58:$B$62,'Input Data'!$D$58:$D$62)/3600*$C$1,IF($A107&lt;'Input Data'!$C$17,infinity,'Input Data'!$C$11*'Input Data'!$C$13+LOOKUP($A107-'Input Data'!$C$17+$C$1,$A$5:$A$505,$D$5:$D$505))-C107)</f>
        <v>22.222222222222221</v>
      </c>
      <c r="C107" s="11">
        <f>C106+LOOKUP($A106,'Input Data'!$D$23:$D$27,'Input Data'!$F$23:$F$27)*$C$1/3600</f>
        <v>1761.5000000000032</v>
      </c>
      <c r="D107" s="11">
        <f t="shared" si="49"/>
        <v>1457.8666666666695</v>
      </c>
      <c r="E107" s="9">
        <f>MIN('Input Data'!$C$12*LOOKUP($A107,'Input Data'!$B$58:$B$62,'Input Data'!$D$58:$D$62)/3600*$C$1,IF($A107&lt;'Input Data'!$C$16,0,LOOKUP($A107-'Input Data'!$C$16+$C$1,$A$5:$A$505,C$5:C$505)-D107))</f>
        <v>17.355555555555611</v>
      </c>
      <c r="F107" s="10">
        <f>LOOKUP($A107,'Input Data'!$C$33:$C$37,'Input Data'!$E$33:$E$37)</f>
        <v>0</v>
      </c>
      <c r="G107" s="11">
        <f t="shared" si="50"/>
        <v>1</v>
      </c>
      <c r="H107" s="11">
        <f t="shared" si="51"/>
        <v>0</v>
      </c>
      <c r="I107" s="12">
        <f t="shared" si="52"/>
        <v>17.355555555555611</v>
      </c>
      <c r="J107" s="7">
        <f>MIN('Input Data'!$D$12*LOOKUP($A107,'Input Data'!$B$58:$B$62,'Input Data'!$E$58:$E$62)/3600*$C$1,IF($A107&lt;'Input Data'!$D$17,infinity,'Input Data'!$D$11*'Input Data'!$D$13+LOOKUP($A107-'Input Data'!$D$17+$C$1,$A$5:$A$505,$L$5:$L$505)-K107))</f>
        <v>5.5555555555555554</v>
      </c>
      <c r="K107" s="11">
        <f t="shared" si="53"/>
        <v>0</v>
      </c>
      <c r="L107" s="11">
        <f>IF($A107&lt;'Input Data'!$D$16,0,LOOKUP($A107-'Input Data'!$D$16,$A$5:$A$505,$K$5:$K$505))</f>
        <v>0</v>
      </c>
      <c r="M107" s="7">
        <f>MIN('Input Data'!$E$12*LOOKUP($A107,'Input Data'!$B$58:$B$62,'Input Data'!$F$58:$F$62)/3600*$C$1,IF($A107&lt;'Input Data'!$E$17,infinity,'Input Data'!$E$11*'Input Data'!$E$13+LOOKUP($A107-'Input Data'!$E$17+$C$1,$A$5:$A$505,$O$5:$O$505))-N107)</f>
        <v>22.222222222222221</v>
      </c>
      <c r="N107" s="11">
        <f t="shared" si="54"/>
        <v>1457.8666666666695</v>
      </c>
      <c r="O107" s="11">
        <f t="shared" si="55"/>
        <v>1353.7333333333358</v>
      </c>
      <c r="P107" s="9">
        <f>MIN('Input Data'!$E$12*LOOKUP($A107,'Input Data'!$B$58:$B$62,'Input Data'!$F$58:$F$62)/3600*$C$1,IF($A107&lt;'Input Data'!$E$16,0,LOOKUP($A107-'Input Data'!$E$16+$C$1,$A$5:$A$505,N$5:N$505)-O107))</f>
        <v>17.355555555555611</v>
      </c>
      <c r="Q107" s="10">
        <f>LOOKUP($A107,'Input Data'!$C$33:$C$37,'Input Data'!$F$33:$F$37)</f>
        <v>0.02</v>
      </c>
      <c r="R107" s="34">
        <f t="shared" si="56"/>
        <v>1</v>
      </c>
      <c r="S107" s="8">
        <f t="shared" si="57"/>
        <v>0.3471111111111122</v>
      </c>
      <c r="T107" s="11">
        <f t="shared" si="58"/>
        <v>17.0084444444445</v>
      </c>
      <c r="U107" s="7">
        <f>MIN('Input Data'!$F$12*LOOKUP($A107,'Input Data'!$B$58:$B$62,'Input Data'!$G$58:$G$62)/3600*$C$1,IF($A107&lt;'Input Data'!$F$17,infinity,'Input Data'!$F$11*'Input Data'!$F$13+LOOKUP($A107-'Input Data'!$F$17+$C$1,$A$5:$A$505,$W$5:$W$505)-V107))</f>
        <v>5.5555555555555554</v>
      </c>
      <c r="V107" s="11">
        <f t="shared" si="59"/>
        <v>27.07466666666668</v>
      </c>
      <c r="W107" s="11">
        <f>IF($A107&lt;'Input Data'!$F$16,0,LOOKUP($A107-'Input Data'!$F$16,$A$5:$A$505,$V$5:$V$505))</f>
        <v>25.686222222222234</v>
      </c>
      <c r="X107" s="7">
        <f>MIN('Input Data'!$G$12*LOOKUP($A107,'Input Data'!$B$58:$B$62,'Input Data'!$H$58:$H$62)/3600*$C$1,IF($A107&lt;'Input Data'!$G$17,infinity,'Input Data'!$G$11*'Input Data'!$G$13+LOOKUP($A107-'Input Data'!$G$17+$C$1,$A$5:$A$505,$Z$5:$Z$505)-Y107))</f>
        <v>22.222222222222221</v>
      </c>
      <c r="Y107" s="11">
        <f t="shared" si="60"/>
        <v>1326.6586666666685</v>
      </c>
      <c r="Z107" s="11">
        <f t="shared" si="61"/>
        <v>1080</v>
      </c>
      <c r="AA107" s="9">
        <f>MIN('Input Data'!$G$12*LOOKUP($A107,'Input Data'!$B$58:$B$62,'Input Data'!$H$58:$H$62)/3600*$C$1,IF($A107&lt;'Input Data'!$G$16,0,LOOKUP($A107-'Input Data'!$G$16+$C$1,$A$5:$A$505,Y$5:Y$505)-Z107))</f>
        <v>22.222222222222221</v>
      </c>
      <c r="AB107" s="10">
        <f>LOOKUP($A107,'Input Data'!$C$33:$C$37,'Input Data'!$G$33:$G$37)</f>
        <v>0</v>
      </c>
      <c r="AC107" s="11">
        <f t="shared" si="62"/>
        <v>0.67500000000000004</v>
      </c>
      <c r="AD107" s="11">
        <f t="shared" si="63"/>
        <v>0</v>
      </c>
      <c r="AE107" s="12">
        <f t="shared" si="64"/>
        <v>15</v>
      </c>
      <c r="AF107" s="7">
        <f>MIN('Input Data'!$H$12*LOOKUP($A107,'Input Data'!$B$58:$B$62,'Input Data'!$I$58:$I$62)/3600*$C$1,IF($A107&lt;'Input Data'!$H$17,infinity,'Input Data'!$H$11*'Input Data'!$H$13+LOOKUP($A107-'Input Data'!$H$17+$C$1,$A$5:$A$505,AH$5:AH$505)-AG107))</f>
        <v>5.5555555555555554</v>
      </c>
      <c r="AG107" s="11">
        <f t="shared" si="65"/>
        <v>0</v>
      </c>
      <c r="AH107" s="11">
        <f>IF($A107&lt;'Input Data'!$H$16,0,LOOKUP($A107-'Input Data'!$H$16,$A$5:$A$505,AG$5:AG$505))</f>
        <v>0</v>
      </c>
      <c r="AI107" s="7">
        <f>MIN('Input Data'!$I$12*LOOKUP($A107,'Input Data'!$B$58:$B$62,'Input Data'!$J$58:$J$62)/3600*$C$1,IF($A107&lt;'Input Data'!$I$17,infinity,'Input Data'!$I$11*'Input Data'!$I$13+LOOKUP($A107-'Input Data'!$I$17+$C$1,$A$5:$A$505,AK$5:AK$505))-AJ107)</f>
        <v>15</v>
      </c>
      <c r="AJ107" s="11">
        <f t="shared" si="66"/>
        <v>1080</v>
      </c>
      <c r="AK107" s="34">
        <f>IF($A107&lt;'Input Data'!$I$16,0,LOOKUP($A107-'Input Data'!$I$16,$A$5:$A$505,AJ$5:AJ$505))</f>
        <v>990</v>
      </c>
      <c r="AL107" s="17">
        <f>MIN('Input Data'!$I$12*LOOKUP($A107,'Input Data'!$B$58:$B$62,'Input Data'!$J$58:$J$62)/3600*$C$1,IF($A107&lt;'Input Data'!$I$16,0,LOOKUP($A107-'Input Data'!$I$16+$C$1,$A$5:$A$505,AJ$5:AJ$505)-AK107))</f>
        <v>15</v>
      </c>
    </row>
    <row r="108" spans="1:38" x14ac:dyDescent="0.3">
      <c r="A108" s="9">
        <f t="shared" si="48"/>
        <v>1030</v>
      </c>
      <c r="B108" s="10">
        <f>MIN('Input Data'!$C$12*LOOKUP($A108,'Input Data'!$B$58:$B$62,'Input Data'!$D$58:$D$62)/3600*$C$1,IF($A108&lt;'Input Data'!$C$17,infinity,'Input Data'!$C$11*'Input Data'!$C$13+LOOKUP($A108-'Input Data'!$C$17+$C$1,$A$5:$A$505,$D$5:$D$505))-C108)</f>
        <v>22.222222222222221</v>
      </c>
      <c r="C108" s="11">
        <f>C107+LOOKUP($A107,'Input Data'!$D$23:$D$27,'Input Data'!$F$23:$F$27)*$C$1/3600</f>
        <v>1778.1250000000032</v>
      </c>
      <c r="D108" s="11">
        <f t="shared" si="49"/>
        <v>1475.2222222222251</v>
      </c>
      <c r="E108" s="9">
        <f>MIN('Input Data'!$C$12*LOOKUP($A108,'Input Data'!$B$58:$B$62,'Input Data'!$D$58:$D$62)/3600*$C$1,IF($A108&lt;'Input Data'!$C$16,0,LOOKUP($A108-'Input Data'!$C$16+$C$1,$A$5:$A$505,C$5:C$505)-D108))</f>
        <v>17.355555555555611</v>
      </c>
      <c r="F108" s="10">
        <f>LOOKUP($A108,'Input Data'!$C$33:$C$37,'Input Data'!$E$33:$E$37)</f>
        <v>0</v>
      </c>
      <c r="G108" s="11">
        <f t="shared" si="50"/>
        <v>1</v>
      </c>
      <c r="H108" s="11">
        <f>E108*F108*G108</f>
        <v>0</v>
      </c>
      <c r="I108" s="12">
        <f t="shared" si="52"/>
        <v>17.355555555555611</v>
      </c>
      <c r="J108" s="7">
        <f>MIN('Input Data'!$D$12*LOOKUP($A108,'Input Data'!$B$58:$B$62,'Input Data'!$E$58:$E$62)/3600*$C$1,IF($A108&lt;'Input Data'!$D$17,infinity,'Input Data'!$D$11*'Input Data'!$D$13+LOOKUP($A108-'Input Data'!$D$17+$C$1,$A$5:$A$505,$L$5:$L$505)-K108))</f>
        <v>5.5555555555555554</v>
      </c>
      <c r="K108" s="11">
        <f t="shared" si="53"/>
        <v>0</v>
      </c>
      <c r="L108" s="11">
        <f>IF($A108&lt;'Input Data'!$D$16,0,LOOKUP($A108-'Input Data'!$D$16,$A$5:$A$505,$K$5:$K$505))</f>
        <v>0</v>
      </c>
      <c r="M108" s="7">
        <f>MIN('Input Data'!$E$12*LOOKUP($A108,'Input Data'!$B$58:$B$62,'Input Data'!$F$58:$F$62)/3600*$C$1,IF($A108&lt;'Input Data'!$E$17,infinity,'Input Data'!$E$11*'Input Data'!$E$13+LOOKUP($A108-'Input Data'!$E$17+$C$1,$A$5:$A$505,$O$5:$O$505))-N108)</f>
        <v>22.222222222222221</v>
      </c>
      <c r="N108" s="11">
        <f t="shared" si="54"/>
        <v>1475.2222222222251</v>
      </c>
      <c r="O108" s="11">
        <f t="shared" si="55"/>
        <v>1371.0888888888915</v>
      </c>
      <c r="P108" s="9">
        <f>MIN('Input Data'!$E$12*LOOKUP($A108,'Input Data'!$B$58:$B$62,'Input Data'!$F$58:$F$62)/3600*$C$1,IF($A108&lt;'Input Data'!$E$16,0,LOOKUP($A108-'Input Data'!$E$16+$C$1,$A$5:$A$505,N$5:N$505)-O108))</f>
        <v>17.355555555555611</v>
      </c>
      <c r="Q108" s="10">
        <f>LOOKUP($A108,'Input Data'!$C$33:$C$37,'Input Data'!$F$33:$F$37)</f>
        <v>0.02</v>
      </c>
      <c r="R108" s="34">
        <f t="shared" si="56"/>
        <v>1</v>
      </c>
      <c r="S108" s="8">
        <f t="shared" si="57"/>
        <v>0.3471111111111122</v>
      </c>
      <c r="T108" s="11">
        <f t="shared" si="58"/>
        <v>17.0084444444445</v>
      </c>
      <c r="U108" s="7">
        <f>MIN('Input Data'!$F$12*LOOKUP($A108,'Input Data'!$B$58:$B$62,'Input Data'!$G$58:$G$62)/3600*$C$1,IF($A108&lt;'Input Data'!$F$17,infinity,'Input Data'!$F$11*'Input Data'!$F$13+LOOKUP($A108-'Input Data'!$F$17+$C$1,$A$5:$A$505,$W$5:$W$505)-V108))</f>
        <v>5.5555555555555554</v>
      </c>
      <c r="V108" s="11">
        <f t="shared" si="59"/>
        <v>27.421777777777791</v>
      </c>
      <c r="W108" s="11">
        <f>IF($A108&lt;'Input Data'!$F$16,0,LOOKUP($A108-'Input Data'!$F$16,$A$5:$A$505,$V$5:$V$505))</f>
        <v>26.033333333333346</v>
      </c>
      <c r="X108" s="7">
        <f>MIN('Input Data'!$G$12*LOOKUP($A108,'Input Data'!$B$58:$B$62,'Input Data'!$H$58:$H$62)/3600*$C$1,IF($A108&lt;'Input Data'!$G$17,infinity,'Input Data'!$G$11*'Input Data'!$G$13+LOOKUP($A108-'Input Data'!$G$17+$C$1,$A$5:$A$505,$Z$5:$Z$505)-Y108))</f>
        <v>22.222222222222221</v>
      </c>
      <c r="Y108" s="11">
        <f t="shared" si="60"/>
        <v>1343.6671111111129</v>
      </c>
      <c r="Z108" s="11">
        <f t="shared" si="61"/>
        <v>1095</v>
      </c>
      <c r="AA108" s="9">
        <f>MIN('Input Data'!$G$12*LOOKUP($A108,'Input Data'!$B$58:$B$62,'Input Data'!$H$58:$H$62)/3600*$C$1,IF($A108&lt;'Input Data'!$G$16,0,LOOKUP($A108-'Input Data'!$G$16+$C$1,$A$5:$A$505,Y$5:Y$505)-Z108))</f>
        <v>22.222222222222221</v>
      </c>
      <c r="AB108" s="10">
        <f>LOOKUP($A108,'Input Data'!$C$33:$C$37,'Input Data'!$G$33:$G$37)</f>
        <v>0</v>
      </c>
      <c r="AC108" s="11">
        <f t="shared" si="62"/>
        <v>0.67500000000000004</v>
      </c>
      <c r="AD108" s="11">
        <f t="shared" si="63"/>
        <v>0</v>
      </c>
      <c r="AE108" s="12">
        <f t="shared" si="64"/>
        <v>15</v>
      </c>
      <c r="AF108" s="7">
        <f>MIN('Input Data'!$H$12*LOOKUP($A108,'Input Data'!$B$58:$B$62,'Input Data'!$I$58:$I$62)/3600*$C$1,IF($A108&lt;'Input Data'!$H$17,infinity,'Input Data'!$H$11*'Input Data'!$H$13+LOOKUP($A108-'Input Data'!$H$17+$C$1,$A$5:$A$505,AH$5:AH$505)-AG108))</f>
        <v>5.5555555555555554</v>
      </c>
      <c r="AG108" s="11">
        <f t="shared" si="65"/>
        <v>0</v>
      </c>
      <c r="AH108" s="11">
        <f>IF($A108&lt;'Input Data'!$H$16,0,LOOKUP($A108-'Input Data'!$H$16,$A$5:$A$505,AG$5:AG$505))</f>
        <v>0</v>
      </c>
      <c r="AI108" s="7">
        <f>MIN('Input Data'!$I$12*LOOKUP($A108,'Input Data'!$B$58:$B$62,'Input Data'!$J$58:$J$62)/3600*$C$1,IF($A108&lt;'Input Data'!$I$17,infinity,'Input Data'!$I$11*'Input Data'!$I$13+LOOKUP($A108-'Input Data'!$I$17+$C$1,$A$5:$A$505,AK$5:AK$505))-AJ108)</f>
        <v>15</v>
      </c>
      <c r="AJ108" s="11">
        <f t="shared" si="66"/>
        <v>1095</v>
      </c>
      <c r="AK108" s="34">
        <f>IF($A108&lt;'Input Data'!$I$16,0,LOOKUP($A108-'Input Data'!$I$16,$A$5:$A$505,AJ$5:AJ$505))</f>
        <v>1005</v>
      </c>
      <c r="AL108" s="17">
        <f>MIN('Input Data'!$I$12*LOOKUP($A108,'Input Data'!$B$58:$B$62,'Input Data'!$J$58:$J$62)/3600*$C$1,IF($A108&lt;'Input Data'!$I$16,0,LOOKUP($A108-'Input Data'!$I$16+$C$1,$A$5:$A$505,AJ$5:AJ$505)-AK108))</f>
        <v>15</v>
      </c>
    </row>
    <row r="109" spans="1:38" x14ac:dyDescent="0.3">
      <c r="A109" s="9">
        <f t="shared" si="48"/>
        <v>1040</v>
      </c>
      <c r="B109" s="10">
        <f>MIN('Input Data'!$C$12*LOOKUP($A109,'Input Data'!$B$58:$B$62,'Input Data'!$D$58:$D$62)/3600*$C$1,IF($A109&lt;'Input Data'!$C$17,infinity,'Input Data'!$C$11*'Input Data'!$C$13+LOOKUP($A109-'Input Data'!$C$17+$C$1,$A$5:$A$505,$D$5:$D$505))-C109)</f>
        <v>22.222222222222221</v>
      </c>
      <c r="C109" s="11">
        <f>C108+LOOKUP($A108,'Input Data'!$D$23:$D$27,'Input Data'!$F$23:$F$27)*$C$1/3600</f>
        <v>1794.7500000000032</v>
      </c>
      <c r="D109" s="11">
        <f t="shared" si="49"/>
        <v>1492.5777777777807</v>
      </c>
      <c r="E109" s="9">
        <f>MIN('Input Data'!$C$12*LOOKUP($A109,'Input Data'!$B$58:$B$62,'Input Data'!$D$58:$D$62)/3600*$C$1,IF($A109&lt;'Input Data'!$C$16,0,LOOKUP($A109-'Input Data'!$C$16+$C$1,$A$5:$A$505,C$5:C$505)-D109))</f>
        <v>17.355555555555611</v>
      </c>
      <c r="F109" s="10">
        <f>LOOKUP($A109,'Input Data'!$C$33:$C$37,'Input Data'!$E$33:$E$37)</f>
        <v>0</v>
      </c>
      <c r="G109" s="11">
        <f t="shared" si="50"/>
        <v>1</v>
      </c>
      <c r="H109" s="11">
        <f t="shared" ref="H109" si="67">E109*F109*G109</f>
        <v>0</v>
      </c>
      <c r="I109" s="12">
        <f t="shared" si="52"/>
        <v>17.355555555555611</v>
      </c>
      <c r="J109" s="7">
        <f>MIN('Input Data'!$D$12*LOOKUP($A109,'Input Data'!$B$58:$B$62,'Input Data'!$E$58:$E$62)/3600*$C$1,IF($A109&lt;'Input Data'!$D$17,infinity,'Input Data'!$D$11*'Input Data'!$D$13+LOOKUP($A109-'Input Data'!$D$17+$C$1,$A$5:$A$505,$L$5:$L$505)-K109))</f>
        <v>5.5555555555555554</v>
      </c>
      <c r="K109" s="11">
        <f t="shared" si="53"/>
        <v>0</v>
      </c>
      <c r="L109" s="11">
        <f>IF($A109&lt;'Input Data'!$D$16,0,LOOKUP($A109-'Input Data'!$D$16,$A$5:$A$505,$K$5:$K$505))</f>
        <v>0</v>
      </c>
      <c r="M109" s="7">
        <f>MIN('Input Data'!$E$12*LOOKUP($A109,'Input Data'!$B$58:$B$62,'Input Data'!$F$58:$F$62)/3600*$C$1,IF($A109&lt;'Input Data'!$E$17,infinity,'Input Data'!$E$11*'Input Data'!$E$13+LOOKUP($A109-'Input Data'!$E$17+$C$1,$A$5:$A$505,$O$5:$O$505))-N109)</f>
        <v>22.222222222222221</v>
      </c>
      <c r="N109" s="11">
        <f t="shared" si="54"/>
        <v>1492.5777777777807</v>
      </c>
      <c r="O109" s="11">
        <f t="shared" si="55"/>
        <v>1388.4444444444471</v>
      </c>
      <c r="P109" s="9">
        <f>MIN('Input Data'!$E$12*LOOKUP($A109,'Input Data'!$B$58:$B$62,'Input Data'!$F$58:$F$62)/3600*$C$1,IF($A109&lt;'Input Data'!$E$16,0,LOOKUP($A109-'Input Data'!$E$16+$C$1,$A$5:$A$505,N$5:N$505)-O109))</f>
        <v>17.355555555555611</v>
      </c>
      <c r="Q109" s="10">
        <f>LOOKUP($A109,'Input Data'!$C$33:$C$37,'Input Data'!$F$33:$F$37)</f>
        <v>0.02</v>
      </c>
      <c r="R109" s="34">
        <f t="shared" si="56"/>
        <v>1</v>
      </c>
      <c r="S109" s="8">
        <f t="shared" si="57"/>
        <v>0.3471111111111122</v>
      </c>
      <c r="T109" s="11">
        <f t="shared" si="58"/>
        <v>17.0084444444445</v>
      </c>
      <c r="U109" s="7">
        <f>MIN('Input Data'!$F$12*LOOKUP($A109,'Input Data'!$B$58:$B$62,'Input Data'!$G$58:$G$62)/3600*$C$1,IF($A109&lt;'Input Data'!$F$17,infinity,'Input Data'!$F$11*'Input Data'!$F$13+LOOKUP($A109-'Input Data'!$F$17+$C$1,$A$5:$A$505,$W$5:$W$505)-V109))</f>
        <v>5.5555555555555554</v>
      </c>
      <c r="V109" s="11">
        <f t="shared" si="59"/>
        <v>27.768888888888902</v>
      </c>
      <c r="W109" s="11">
        <f>IF($A109&lt;'Input Data'!$F$16,0,LOOKUP($A109-'Input Data'!$F$16,$A$5:$A$505,$V$5:$V$505))</f>
        <v>26.380444444444457</v>
      </c>
      <c r="X109" s="7">
        <f>MIN('Input Data'!$G$12*LOOKUP($A109,'Input Data'!$B$58:$B$62,'Input Data'!$H$58:$H$62)/3600*$C$1,IF($A109&lt;'Input Data'!$G$17,infinity,'Input Data'!$G$11*'Input Data'!$G$13+LOOKUP($A109-'Input Data'!$G$17+$C$1,$A$5:$A$505,$Z$5:$Z$505)-Y109))</f>
        <v>22.222222222222221</v>
      </c>
      <c r="Y109" s="11">
        <f t="shared" si="60"/>
        <v>1360.6755555555574</v>
      </c>
      <c r="Z109" s="11">
        <f t="shared" si="61"/>
        <v>1110</v>
      </c>
      <c r="AA109" s="9">
        <f>MIN('Input Data'!$G$12*LOOKUP($A109,'Input Data'!$B$58:$B$62,'Input Data'!$H$58:$H$62)/3600*$C$1,IF($A109&lt;'Input Data'!$G$16,0,LOOKUP($A109-'Input Data'!$G$16+$C$1,$A$5:$A$505,Y$5:Y$505)-Z109))</f>
        <v>22.222222222222221</v>
      </c>
      <c r="AB109" s="10">
        <f>LOOKUP($A109,'Input Data'!$C$33:$C$37,'Input Data'!$G$33:$G$37)</f>
        <v>0</v>
      </c>
      <c r="AC109" s="11">
        <f t="shared" si="62"/>
        <v>0.67500000000000004</v>
      </c>
      <c r="AD109" s="11">
        <f t="shared" si="63"/>
        <v>0</v>
      </c>
      <c r="AE109" s="12">
        <f t="shared" si="64"/>
        <v>15</v>
      </c>
      <c r="AF109" s="7">
        <f>MIN('Input Data'!$H$12*LOOKUP($A109,'Input Data'!$B$58:$B$62,'Input Data'!$I$58:$I$62)/3600*$C$1,IF($A109&lt;'Input Data'!$H$17,infinity,'Input Data'!$H$11*'Input Data'!$H$13+LOOKUP($A109-'Input Data'!$H$17+$C$1,$A$5:$A$505,AH$5:AH$505)-AG109))</f>
        <v>5.5555555555555554</v>
      </c>
      <c r="AG109" s="11">
        <f t="shared" si="65"/>
        <v>0</v>
      </c>
      <c r="AH109" s="11">
        <f>IF($A109&lt;'Input Data'!$H$16,0,LOOKUP($A109-'Input Data'!$H$16,$A$5:$A$505,AG$5:AG$505))</f>
        <v>0</v>
      </c>
      <c r="AI109" s="7">
        <f>MIN('Input Data'!$I$12*LOOKUP($A109,'Input Data'!$B$58:$B$62,'Input Data'!$J$58:$J$62)/3600*$C$1,IF($A109&lt;'Input Data'!$I$17,infinity,'Input Data'!$I$11*'Input Data'!$I$13+LOOKUP($A109-'Input Data'!$I$17+$C$1,$A$5:$A$505,AK$5:AK$505))-AJ109)</f>
        <v>15</v>
      </c>
      <c r="AJ109" s="11">
        <f t="shared" si="66"/>
        <v>1110</v>
      </c>
      <c r="AK109" s="34">
        <f>IF($A109&lt;'Input Data'!$I$16,0,LOOKUP($A109-'Input Data'!$I$16,$A$5:$A$505,AJ$5:AJ$505))</f>
        <v>1020</v>
      </c>
      <c r="AL109" s="17">
        <f>MIN('Input Data'!$I$12*LOOKUP($A109,'Input Data'!$B$58:$B$62,'Input Data'!$J$58:$J$62)/3600*$C$1,IF($A109&lt;'Input Data'!$I$16,0,LOOKUP($A109-'Input Data'!$I$16+$C$1,$A$5:$A$505,AJ$5:AJ$505)-AK109))</f>
        <v>15</v>
      </c>
    </row>
    <row r="110" spans="1:38" x14ac:dyDescent="0.3">
      <c r="A110" s="9">
        <f t="shared" si="48"/>
        <v>1050</v>
      </c>
      <c r="B110" s="10">
        <f>MIN('Input Data'!$C$12*LOOKUP($A110,'Input Data'!$B$58:$B$62,'Input Data'!$D$58:$D$62)/3600*$C$1,IF($A110&lt;'Input Data'!$C$17,infinity,'Input Data'!$C$11*'Input Data'!$C$13+LOOKUP($A110-'Input Data'!$C$17+$C$1,$A$5:$A$505,$D$5:$D$505))-C110)</f>
        <v>22.222222222222221</v>
      </c>
      <c r="C110" s="11">
        <f>C109+LOOKUP($A109,'Input Data'!$D$23:$D$27,'Input Data'!$F$23:$F$27)*$C$1/3600</f>
        <v>1811.3750000000032</v>
      </c>
      <c r="D110" s="11">
        <f t="shared" si="49"/>
        <v>1509.9333333333363</v>
      </c>
      <c r="E110" s="9">
        <f>MIN('Input Data'!$C$12*LOOKUP($A110,'Input Data'!$B$58:$B$62,'Input Data'!$D$58:$D$62)/3600*$C$1,IF($A110&lt;'Input Data'!$C$16,0,LOOKUP($A110-'Input Data'!$C$16+$C$1,$A$5:$A$505,C$5:C$505)-D110))</f>
        <v>17.355555555555611</v>
      </c>
      <c r="F110" s="10">
        <f>LOOKUP($A110,'Input Data'!$C$33:$C$37,'Input Data'!$E$33:$E$37)</f>
        <v>0</v>
      </c>
      <c r="G110" s="11">
        <f t="shared" si="50"/>
        <v>1</v>
      </c>
      <c r="H110" s="11">
        <f>E110*F110*G110</f>
        <v>0</v>
      </c>
      <c r="I110" s="12">
        <f t="shared" si="52"/>
        <v>17.355555555555611</v>
      </c>
      <c r="J110" s="7">
        <f>MIN('Input Data'!$D$12*LOOKUP($A110,'Input Data'!$B$58:$B$62,'Input Data'!$E$58:$E$62)/3600*$C$1,IF($A110&lt;'Input Data'!$D$17,infinity,'Input Data'!$D$11*'Input Data'!$D$13+LOOKUP($A110-'Input Data'!$D$17+$C$1,$A$5:$A$505,$L$5:$L$505)-K110))</f>
        <v>5.5555555555555554</v>
      </c>
      <c r="K110" s="11">
        <f t="shared" si="53"/>
        <v>0</v>
      </c>
      <c r="L110" s="11">
        <f>IF($A110&lt;'Input Data'!$D$16,0,LOOKUP($A110-'Input Data'!$D$16,$A$5:$A$505,$K$5:$K$505))</f>
        <v>0</v>
      </c>
      <c r="M110" s="7">
        <f>MIN('Input Data'!$E$12*LOOKUP($A110,'Input Data'!$B$58:$B$62,'Input Data'!$F$58:$F$62)/3600*$C$1,IF($A110&lt;'Input Data'!$E$17,infinity,'Input Data'!$E$11*'Input Data'!$E$13+LOOKUP($A110-'Input Data'!$E$17+$C$1,$A$5:$A$505,$O$5:$O$505))-N110)</f>
        <v>22.222222222222221</v>
      </c>
      <c r="N110" s="11">
        <f t="shared" si="54"/>
        <v>1509.9333333333363</v>
      </c>
      <c r="O110" s="11">
        <f t="shared" si="55"/>
        <v>1405.8000000000027</v>
      </c>
      <c r="P110" s="9">
        <f>MIN('Input Data'!$E$12*LOOKUP($A110,'Input Data'!$B$58:$B$62,'Input Data'!$F$58:$F$62)/3600*$C$1,IF($A110&lt;'Input Data'!$E$16,0,LOOKUP($A110-'Input Data'!$E$16+$C$1,$A$5:$A$505,N$5:N$505)-O110))</f>
        <v>17.355555555555611</v>
      </c>
      <c r="Q110" s="10">
        <f>LOOKUP($A110,'Input Data'!$C$33:$C$37,'Input Data'!$F$33:$F$37)</f>
        <v>0.02</v>
      </c>
      <c r="R110" s="34">
        <f t="shared" si="56"/>
        <v>1</v>
      </c>
      <c r="S110" s="8">
        <f t="shared" si="57"/>
        <v>0.3471111111111122</v>
      </c>
      <c r="T110" s="11">
        <f t="shared" si="58"/>
        <v>17.0084444444445</v>
      </c>
      <c r="U110" s="7">
        <f>MIN('Input Data'!$F$12*LOOKUP($A110,'Input Data'!$B$58:$B$62,'Input Data'!$G$58:$G$62)/3600*$C$1,IF($A110&lt;'Input Data'!$F$17,infinity,'Input Data'!$F$11*'Input Data'!$F$13+LOOKUP($A110-'Input Data'!$F$17+$C$1,$A$5:$A$505,$W$5:$W$505)-V110))</f>
        <v>5.5555555555555554</v>
      </c>
      <c r="V110" s="11">
        <f t="shared" si="59"/>
        <v>28.116000000000014</v>
      </c>
      <c r="W110" s="11">
        <f>IF($A110&lt;'Input Data'!$F$16,0,LOOKUP($A110-'Input Data'!$F$16,$A$5:$A$505,$V$5:$V$505))</f>
        <v>26.727555555555568</v>
      </c>
      <c r="X110" s="7">
        <f>MIN('Input Data'!$G$12*LOOKUP($A110,'Input Data'!$B$58:$B$62,'Input Data'!$H$58:$H$62)/3600*$C$1,IF($A110&lt;'Input Data'!$G$17,infinity,'Input Data'!$G$11*'Input Data'!$G$13+LOOKUP($A110-'Input Data'!$G$17+$C$1,$A$5:$A$505,$Z$5:$Z$505)-Y110))</f>
        <v>22.222222222222221</v>
      </c>
      <c r="Y110" s="11">
        <f t="shared" si="60"/>
        <v>1377.6840000000018</v>
      </c>
      <c r="Z110" s="11">
        <f t="shared" si="61"/>
        <v>1125</v>
      </c>
      <c r="AA110" s="9">
        <f>MIN('Input Data'!$G$12*LOOKUP($A110,'Input Data'!$B$58:$B$62,'Input Data'!$H$58:$H$62)/3600*$C$1,IF($A110&lt;'Input Data'!$G$16,0,LOOKUP($A110-'Input Data'!$G$16+$C$1,$A$5:$A$505,Y$5:Y$505)-Z110))</f>
        <v>22.222222222222221</v>
      </c>
      <c r="AB110" s="10">
        <f>LOOKUP($A110,'Input Data'!$C$33:$C$37,'Input Data'!$G$33:$G$37)</f>
        <v>0</v>
      </c>
      <c r="AC110" s="11">
        <f t="shared" si="62"/>
        <v>0.67500000000000004</v>
      </c>
      <c r="AD110" s="11">
        <f t="shared" si="63"/>
        <v>0</v>
      </c>
      <c r="AE110" s="12">
        <f t="shared" si="64"/>
        <v>15</v>
      </c>
      <c r="AF110" s="7">
        <f>MIN('Input Data'!$H$12*LOOKUP($A110,'Input Data'!$B$58:$B$62,'Input Data'!$I$58:$I$62)/3600*$C$1,IF($A110&lt;'Input Data'!$H$17,infinity,'Input Data'!$H$11*'Input Data'!$H$13+LOOKUP($A110-'Input Data'!$H$17+$C$1,$A$5:$A$505,AH$5:AH$505)-AG110))</f>
        <v>5.5555555555555554</v>
      </c>
      <c r="AG110" s="11">
        <f t="shared" si="65"/>
        <v>0</v>
      </c>
      <c r="AH110" s="11">
        <f>IF($A110&lt;'Input Data'!$H$16,0,LOOKUP($A110-'Input Data'!$H$16,$A$5:$A$505,AG$5:AG$505))</f>
        <v>0</v>
      </c>
      <c r="AI110" s="7">
        <f>MIN('Input Data'!$I$12*LOOKUP($A110,'Input Data'!$B$58:$B$62,'Input Data'!$J$58:$J$62)/3600*$C$1,IF($A110&lt;'Input Data'!$I$17,infinity,'Input Data'!$I$11*'Input Data'!$I$13+LOOKUP($A110-'Input Data'!$I$17+$C$1,$A$5:$A$505,AK$5:AK$505))-AJ110)</f>
        <v>15</v>
      </c>
      <c r="AJ110" s="11">
        <f t="shared" si="66"/>
        <v>1125</v>
      </c>
      <c r="AK110" s="34">
        <f>IF($A110&lt;'Input Data'!$I$16,0,LOOKUP($A110-'Input Data'!$I$16,$A$5:$A$505,AJ$5:AJ$505))</f>
        <v>1035</v>
      </c>
      <c r="AL110" s="17">
        <f>MIN('Input Data'!$I$12*LOOKUP($A110,'Input Data'!$B$58:$B$62,'Input Data'!$J$58:$J$62)/3600*$C$1,IF($A110&lt;'Input Data'!$I$16,0,LOOKUP($A110-'Input Data'!$I$16+$C$1,$A$5:$A$505,AJ$5:AJ$505)-AK110))</f>
        <v>15</v>
      </c>
    </row>
    <row r="111" spans="1:38" x14ac:dyDescent="0.3">
      <c r="A111" s="9">
        <f t="shared" si="48"/>
        <v>1060</v>
      </c>
      <c r="B111" s="10">
        <f>MIN('Input Data'!$C$12*LOOKUP($A111,'Input Data'!$B$58:$B$62,'Input Data'!$D$58:$D$62)/3600*$C$1,IF($A111&lt;'Input Data'!$C$17,infinity,'Input Data'!$C$11*'Input Data'!$C$13+LOOKUP($A111-'Input Data'!$C$17+$C$1,$A$5:$A$505,$D$5:$D$505))-C111)</f>
        <v>22.222222222222221</v>
      </c>
      <c r="C111" s="11">
        <f>C110+LOOKUP($A110,'Input Data'!$D$23:$D$27,'Input Data'!$F$23:$F$27)*$C$1/3600</f>
        <v>1828.0000000000032</v>
      </c>
      <c r="D111" s="11">
        <f t="shared" si="49"/>
        <v>1527.288888888892</v>
      </c>
      <c r="E111" s="9">
        <f>MIN('Input Data'!$C$12*LOOKUP($A111,'Input Data'!$B$58:$B$62,'Input Data'!$D$58:$D$62)/3600*$C$1,IF($A111&lt;'Input Data'!$C$16,0,LOOKUP($A111-'Input Data'!$C$16+$C$1,$A$5:$A$505,C$5:C$505)-D111))</f>
        <v>17.355555555555611</v>
      </c>
      <c r="F111" s="10">
        <f>LOOKUP($A111,'Input Data'!$C$33:$C$37,'Input Data'!$E$33:$E$37)</f>
        <v>0</v>
      </c>
      <c r="G111" s="11">
        <f t="shared" si="50"/>
        <v>1</v>
      </c>
      <c r="H111" s="11">
        <f t="shared" ref="H111:H153" si="68">E111*F111*G111</f>
        <v>0</v>
      </c>
      <c r="I111" s="12">
        <f t="shared" si="52"/>
        <v>17.355555555555611</v>
      </c>
      <c r="J111" s="7">
        <f>MIN('Input Data'!$D$12*LOOKUP($A111,'Input Data'!$B$58:$B$62,'Input Data'!$E$58:$E$62)/3600*$C$1,IF($A111&lt;'Input Data'!$D$17,infinity,'Input Data'!$D$11*'Input Data'!$D$13+LOOKUP($A111-'Input Data'!$D$17+$C$1,$A$5:$A$505,$L$5:$L$505)-K111))</f>
        <v>5.5555555555555554</v>
      </c>
      <c r="K111" s="11">
        <f t="shared" si="53"/>
        <v>0</v>
      </c>
      <c r="L111" s="11">
        <f>IF($A111&lt;'Input Data'!$D$16,0,LOOKUP($A111-'Input Data'!$D$16,$A$5:$A$505,$K$5:$K$505))</f>
        <v>0</v>
      </c>
      <c r="M111" s="7">
        <f>MIN('Input Data'!$E$12*LOOKUP($A111,'Input Data'!$B$58:$B$62,'Input Data'!$F$58:$F$62)/3600*$C$1,IF($A111&lt;'Input Data'!$E$17,infinity,'Input Data'!$E$11*'Input Data'!$E$13+LOOKUP($A111-'Input Data'!$E$17+$C$1,$A$5:$A$505,$O$5:$O$505))-N111)</f>
        <v>22.222222222222221</v>
      </c>
      <c r="N111" s="11">
        <f t="shared" si="54"/>
        <v>1527.288888888892</v>
      </c>
      <c r="O111" s="11">
        <f t="shared" si="55"/>
        <v>1423.1555555555583</v>
      </c>
      <c r="P111" s="9">
        <f>MIN('Input Data'!$E$12*LOOKUP($A111,'Input Data'!$B$58:$B$62,'Input Data'!$F$58:$F$62)/3600*$C$1,IF($A111&lt;'Input Data'!$E$16,0,LOOKUP($A111-'Input Data'!$E$16+$C$1,$A$5:$A$505,N$5:N$505)-O111))</f>
        <v>17.355555555555611</v>
      </c>
      <c r="Q111" s="10">
        <f>LOOKUP($A111,'Input Data'!$C$33:$C$37,'Input Data'!$F$33:$F$37)</f>
        <v>0.02</v>
      </c>
      <c r="R111" s="34">
        <f t="shared" si="56"/>
        <v>1</v>
      </c>
      <c r="S111" s="8">
        <f t="shared" si="57"/>
        <v>0.3471111111111122</v>
      </c>
      <c r="T111" s="11">
        <f t="shared" si="58"/>
        <v>17.0084444444445</v>
      </c>
      <c r="U111" s="7">
        <f>MIN('Input Data'!$F$12*LOOKUP($A111,'Input Data'!$B$58:$B$62,'Input Data'!$G$58:$G$62)/3600*$C$1,IF($A111&lt;'Input Data'!$F$17,infinity,'Input Data'!$F$11*'Input Data'!$F$13+LOOKUP($A111-'Input Data'!$F$17+$C$1,$A$5:$A$505,$W$5:$W$505)-V111))</f>
        <v>5.5555555555555554</v>
      </c>
      <c r="V111" s="11">
        <f t="shared" si="59"/>
        <v>28.463111111111125</v>
      </c>
      <c r="W111" s="11">
        <f>IF($A111&lt;'Input Data'!$F$16,0,LOOKUP($A111-'Input Data'!$F$16,$A$5:$A$505,$V$5:$V$505))</f>
        <v>27.07466666666668</v>
      </c>
      <c r="X111" s="7">
        <f>MIN('Input Data'!$G$12*LOOKUP($A111,'Input Data'!$B$58:$B$62,'Input Data'!$H$58:$H$62)/3600*$C$1,IF($A111&lt;'Input Data'!$G$17,infinity,'Input Data'!$G$11*'Input Data'!$G$13+LOOKUP($A111-'Input Data'!$G$17+$C$1,$A$5:$A$505,$Z$5:$Z$505)-Y111))</f>
        <v>22.222222222222221</v>
      </c>
      <c r="Y111" s="11">
        <f t="shared" si="60"/>
        <v>1394.6924444444462</v>
      </c>
      <c r="Z111" s="11">
        <f t="shared" si="61"/>
        <v>1140</v>
      </c>
      <c r="AA111" s="9">
        <f>MIN('Input Data'!$G$12*LOOKUP($A111,'Input Data'!$B$58:$B$62,'Input Data'!$H$58:$H$62)/3600*$C$1,IF($A111&lt;'Input Data'!$G$16,0,LOOKUP($A111-'Input Data'!$G$16+$C$1,$A$5:$A$505,Y$5:Y$505)-Z111))</f>
        <v>22.222222222222221</v>
      </c>
      <c r="AB111" s="10">
        <f>LOOKUP($A111,'Input Data'!$C$33:$C$37,'Input Data'!$G$33:$G$37)</f>
        <v>0</v>
      </c>
      <c r="AC111" s="11">
        <f t="shared" si="62"/>
        <v>0.67500000000000004</v>
      </c>
      <c r="AD111" s="11">
        <f t="shared" si="63"/>
        <v>0</v>
      </c>
      <c r="AE111" s="12">
        <f t="shared" si="64"/>
        <v>15</v>
      </c>
      <c r="AF111" s="7">
        <f>MIN('Input Data'!$H$12*LOOKUP($A111,'Input Data'!$B$58:$B$62,'Input Data'!$I$58:$I$62)/3600*$C$1,IF($A111&lt;'Input Data'!$H$17,infinity,'Input Data'!$H$11*'Input Data'!$H$13+LOOKUP($A111-'Input Data'!$H$17+$C$1,$A$5:$A$505,AH$5:AH$505)-AG111))</f>
        <v>5.5555555555555554</v>
      </c>
      <c r="AG111" s="11">
        <f t="shared" si="65"/>
        <v>0</v>
      </c>
      <c r="AH111" s="11">
        <f>IF($A111&lt;'Input Data'!$H$16,0,LOOKUP($A111-'Input Data'!$H$16,$A$5:$A$505,AG$5:AG$505))</f>
        <v>0</v>
      </c>
      <c r="AI111" s="7">
        <f>MIN('Input Data'!$I$12*LOOKUP($A111,'Input Data'!$B$58:$B$62,'Input Data'!$J$58:$J$62)/3600*$C$1,IF($A111&lt;'Input Data'!$I$17,infinity,'Input Data'!$I$11*'Input Data'!$I$13+LOOKUP($A111-'Input Data'!$I$17+$C$1,$A$5:$A$505,AK$5:AK$505))-AJ111)</f>
        <v>15</v>
      </c>
      <c r="AJ111" s="11">
        <f t="shared" si="66"/>
        <v>1140</v>
      </c>
      <c r="AK111" s="34">
        <f>IF($A111&lt;'Input Data'!$I$16,0,LOOKUP($A111-'Input Data'!$I$16,$A$5:$A$505,AJ$5:AJ$505))</f>
        <v>1050</v>
      </c>
      <c r="AL111" s="17">
        <f>MIN('Input Data'!$I$12*LOOKUP($A111,'Input Data'!$B$58:$B$62,'Input Data'!$J$58:$J$62)/3600*$C$1,IF($A111&lt;'Input Data'!$I$16,0,LOOKUP($A111-'Input Data'!$I$16+$C$1,$A$5:$A$505,AJ$5:AJ$505)-AK111))</f>
        <v>15</v>
      </c>
    </row>
    <row r="112" spans="1:38" x14ac:dyDescent="0.3">
      <c r="A112" s="9">
        <f t="shared" si="48"/>
        <v>1070</v>
      </c>
      <c r="B112" s="10">
        <f>MIN('Input Data'!$C$12*LOOKUP($A112,'Input Data'!$B$58:$B$62,'Input Data'!$D$58:$D$62)/3600*$C$1,IF($A112&lt;'Input Data'!$C$17,infinity,'Input Data'!$C$11*'Input Data'!$C$13+LOOKUP($A112-'Input Data'!$C$17+$C$1,$A$5:$A$505,$D$5:$D$505))-C112)</f>
        <v>22.222222222222221</v>
      </c>
      <c r="C112" s="11">
        <f>C111+LOOKUP($A111,'Input Data'!$D$23:$D$27,'Input Data'!$F$23:$F$27)*$C$1/3600</f>
        <v>1844.6250000000032</v>
      </c>
      <c r="D112" s="11">
        <f t="shared" si="49"/>
        <v>1544.6444444444476</v>
      </c>
      <c r="E112" s="9">
        <f>MIN('Input Data'!$C$12*LOOKUP($A112,'Input Data'!$B$58:$B$62,'Input Data'!$D$58:$D$62)/3600*$C$1,IF($A112&lt;'Input Data'!$C$16,0,LOOKUP($A112-'Input Data'!$C$16+$C$1,$A$5:$A$505,C$5:C$505)-D112))</f>
        <v>17.355555555555611</v>
      </c>
      <c r="F112" s="10">
        <f>LOOKUP($A112,'Input Data'!$C$33:$C$37,'Input Data'!$E$33:$E$37)</f>
        <v>0</v>
      </c>
      <c r="G112" s="11">
        <f t="shared" si="50"/>
        <v>1</v>
      </c>
      <c r="H112" s="11">
        <f t="shared" si="68"/>
        <v>0</v>
      </c>
      <c r="I112" s="12">
        <f t="shared" si="52"/>
        <v>17.355555555555611</v>
      </c>
      <c r="J112" s="7">
        <f>MIN('Input Data'!$D$12*LOOKUP($A112,'Input Data'!$B$58:$B$62,'Input Data'!$E$58:$E$62)/3600*$C$1,IF($A112&lt;'Input Data'!$D$17,infinity,'Input Data'!$D$11*'Input Data'!$D$13+LOOKUP($A112-'Input Data'!$D$17+$C$1,$A$5:$A$505,$L$5:$L$505)-K112))</f>
        <v>5.5555555555555554</v>
      </c>
      <c r="K112" s="11">
        <f t="shared" si="53"/>
        <v>0</v>
      </c>
      <c r="L112" s="11">
        <f>IF($A112&lt;'Input Data'!$D$16,0,LOOKUP($A112-'Input Data'!$D$16,$A$5:$A$505,$K$5:$K$505))</f>
        <v>0</v>
      </c>
      <c r="M112" s="7">
        <f>MIN('Input Data'!$E$12*LOOKUP($A112,'Input Data'!$B$58:$B$62,'Input Data'!$F$58:$F$62)/3600*$C$1,IF($A112&lt;'Input Data'!$E$17,infinity,'Input Data'!$E$11*'Input Data'!$E$13+LOOKUP($A112-'Input Data'!$E$17+$C$1,$A$5:$A$505,$O$5:$O$505))-N112)</f>
        <v>22.222222222222221</v>
      </c>
      <c r="N112" s="11">
        <f t="shared" si="54"/>
        <v>1544.6444444444476</v>
      </c>
      <c r="O112" s="11">
        <f t="shared" si="55"/>
        <v>1440.5111111111139</v>
      </c>
      <c r="P112" s="9">
        <f>MIN('Input Data'!$E$12*LOOKUP($A112,'Input Data'!$B$58:$B$62,'Input Data'!$F$58:$F$62)/3600*$C$1,IF($A112&lt;'Input Data'!$E$16,0,LOOKUP($A112-'Input Data'!$E$16+$C$1,$A$5:$A$505,N$5:N$505)-O112))</f>
        <v>17.355555555555611</v>
      </c>
      <c r="Q112" s="10">
        <f>LOOKUP($A112,'Input Data'!$C$33:$C$37,'Input Data'!$F$33:$F$37)</f>
        <v>0.02</v>
      </c>
      <c r="R112" s="34">
        <f t="shared" si="56"/>
        <v>1</v>
      </c>
      <c r="S112" s="8">
        <f t="shared" si="57"/>
        <v>0.3471111111111122</v>
      </c>
      <c r="T112" s="11">
        <f t="shared" si="58"/>
        <v>17.0084444444445</v>
      </c>
      <c r="U112" s="7">
        <f>MIN('Input Data'!$F$12*LOOKUP($A112,'Input Data'!$B$58:$B$62,'Input Data'!$G$58:$G$62)/3600*$C$1,IF($A112&lt;'Input Data'!$F$17,infinity,'Input Data'!$F$11*'Input Data'!$F$13+LOOKUP($A112-'Input Data'!$F$17+$C$1,$A$5:$A$505,$W$5:$W$505)-V112))</f>
        <v>5.5555555555555554</v>
      </c>
      <c r="V112" s="11">
        <f t="shared" si="59"/>
        <v>28.810222222222237</v>
      </c>
      <c r="W112" s="11">
        <f>IF($A112&lt;'Input Data'!$F$16,0,LOOKUP($A112-'Input Data'!$F$16,$A$5:$A$505,$V$5:$V$505))</f>
        <v>27.421777777777791</v>
      </c>
      <c r="X112" s="7">
        <f>MIN('Input Data'!$G$12*LOOKUP($A112,'Input Data'!$B$58:$B$62,'Input Data'!$H$58:$H$62)/3600*$C$1,IF($A112&lt;'Input Data'!$G$17,infinity,'Input Data'!$G$11*'Input Data'!$G$13+LOOKUP($A112-'Input Data'!$G$17+$C$1,$A$5:$A$505,$Z$5:$Z$505)-Y112))</f>
        <v>22.222222222222221</v>
      </c>
      <c r="Y112" s="11">
        <f t="shared" si="60"/>
        <v>1411.7008888888906</v>
      </c>
      <c r="Z112" s="11">
        <f t="shared" si="61"/>
        <v>1155</v>
      </c>
      <c r="AA112" s="9">
        <f>MIN('Input Data'!$G$12*LOOKUP($A112,'Input Data'!$B$58:$B$62,'Input Data'!$H$58:$H$62)/3600*$C$1,IF($A112&lt;'Input Data'!$G$16,0,LOOKUP($A112-'Input Data'!$G$16+$C$1,$A$5:$A$505,Y$5:Y$505)-Z112))</f>
        <v>22.222222222222221</v>
      </c>
      <c r="AB112" s="10">
        <f>LOOKUP($A112,'Input Data'!$C$33:$C$37,'Input Data'!$G$33:$G$37)</f>
        <v>0</v>
      </c>
      <c r="AC112" s="11">
        <f t="shared" si="62"/>
        <v>0.67500000000000004</v>
      </c>
      <c r="AD112" s="11">
        <f t="shared" si="63"/>
        <v>0</v>
      </c>
      <c r="AE112" s="12">
        <f t="shared" si="64"/>
        <v>15</v>
      </c>
      <c r="AF112" s="7">
        <f>MIN('Input Data'!$H$12*LOOKUP($A112,'Input Data'!$B$58:$B$62,'Input Data'!$I$58:$I$62)/3600*$C$1,IF($A112&lt;'Input Data'!$H$17,infinity,'Input Data'!$H$11*'Input Data'!$H$13+LOOKUP($A112-'Input Data'!$H$17+$C$1,$A$5:$A$505,AH$5:AH$505)-AG112))</f>
        <v>5.5555555555555554</v>
      </c>
      <c r="AG112" s="11">
        <f t="shared" si="65"/>
        <v>0</v>
      </c>
      <c r="AH112" s="11">
        <f>IF($A112&lt;'Input Data'!$H$16,0,LOOKUP($A112-'Input Data'!$H$16,$A$5:$A$505,AG$5:AG$505))</f>
        <v>0</v>
      </c>
      <c r="AI112" s="7">
        <f>MIN('Input Data'!$I$12*LOOKUP($A112,'Input Data'!$B$58:$B$62,'Input Data'!$J$58:$J$62)/3600*$C$1,IF($A112&lt;'Input Data'!$I$17,infinity,'Input Data'!$I$11*'Input Data'!$I$13+LOOKUP($A112-'Input Data'!$I$17+$C$1,$A$5:$A$505,AK$5:AK$505))-AJ112)</f>
        <v>15</v>
      </c>
      <c r="AJ112" s="11">
        <f t="shared" si="66"/>
        <v>1155</v>
      </c>
      <c r="AK112" s="34">
        <f>IF($A112&lt;'Input Data'!$I$16,0,LOOKUP($A112-'Input Data'!$I$16,$A$5:$A$505,AJ$5:AJ$505))</f>
        <v>1065</v>
      </c>
      <c r="AL112" s="17">
        <f>MIN('Input Data'!$I$12*LOOKUP($A112,'Input Data'!$B$58:$B$62,'Input Data'!$J$58:$J$62)/3600*$C$1,IF($A112&lt;'Input Data'!$I$16,0,LOOKUP($A112-'Input Data'!$I$16+$C$1,$A$5:$A$505,AJ$5:AJ$505)-AK112))</f>
        <v>15</v>
      </c>
    </row>
    <row r="113" spans="1:38" x14ac:dyDescent="0.3">
      <c r="A113" s="9">
        <f t="shared" si="48"/>
        <v>1080</v>
      </c>
      <c r="B113" s="10">
        <f>MIN('Input Data'!$C$12*LOOKUP($A113,'Input Data'!$B$58:$B$62,'Input Data'!$D$58:$D$62)/3600*$C$1,IF($A113&lt;'Input Data'!$C$17,infinity,'Input Data'!$C$11*'Input Data'!$C$13+LOOKUP($A113-'Input Data'!$C$17+$C$1,$A$5:$A$505,$D$5:$D$505))-C113)</f>
        <v>22.222222222222221</v>
      </c>
      <c r="C113" s="11">
        <f>C112+LOOKUP($A112,'Input Data'!$D$23:$D$27,'Input Data'!$F$23:$F$27)*$C$1/3600</f>
        <v>1861.2500000000032</v>
      </c>
      <c r="D113" s="11">
        <f t="shared" si="49"/>
        <v>1562.0000000000032</v>
      </c>
      <c r="E113" s="9">
        <f>MIN('Input Data'!$C$12*LOOKUP($A113,'Input Data'!$B$58:$B$62,'Input Data'!$D$58:$D$62)/3600*$C$1,IF($A113&lt;'Input Data'!$C$16,0,LOOKUP($A113-'Input Data'!$C$16+$C$1,$A$5:$A$505,C$5:C$505)-D113))</f>
        <v>16.625</v>
      </c>
      <c r="F113" s="10">
        <f>LOOKUP($A113,'Input Data'!$C$33:$C$37,'Input Data'!$E$33:$E$37)</f>
        <v>0</v>
      </c>
      <c r="G113" s="11">
        <f t="shared" si="50"/>
        <v>1</v>
      </c>
      <c r="H113" s="11">
        <f t="shared" si="68"/>
        <v>0</v>
      </c>
      <c r="I113" s="12">
        <f t="shared" si="52"/>
        <v>16.625</v>
      </c>
      <c r="J113" s="7">
        <f>MIN('Input Data'!$D$12*LOOKUP($A113,'Input Data'!$B$58:$B$62,'Input Data'!$E$58:$E$62)/3600*$C$1,IF($A113&lt;'Input Data'!$D$17,infinity,'Input Data'!$D$11*'Input Data'!$D$13+LOOKUP($A113-'Input Data'!$D$17+$C$1,$A$5:$A$505,$L$5:$L$505)-K113))</f>
        <v>5.5555555555555554</v>
      </c>
      <c r="K113" s="11">
        <f t="shared" si="53"/>
        <v>0</v>
      </c>
      <c r="L113" s="11">
        <f>IF($A113&lt;'Input Data'!$D$16,0,LOOKUP($A113-'Input Data'!$D$16,$A$5:$A$505,$K$5:$K$505))</f>
        <v>0</v>
      </c>
      <c r="M113" s="7">
        <f>MIN('Input Data'!$E$12*LOOKUP($A113,'Input Data'!$B$58:$B$62,'Input Data'!$F$58:$F$62)/3600*$C$1,IF($A113&lt;'Input Data'!$E$17,infinity,'Input Data'!$E$11*'Input Data'!$E$13+LOOKUP($A113-'Input Data'!$E$17+$C$1,$A$5:$A$505,$O$5:$O$505))-N113)</f>
        <v>22.222222222222221</v>
      </c>
      <c r="N113" s="11">
        <f t="shared" si="54"/>
        <v>1562.0000000000032</v>
      </c>
      <c r="O113" s="11">
        <f t="shared" si="55"/>
        <v>1457.8666666666695</v>
      </c>
      <c r="P113" s="9">
        <f>MIN('Input Data'!$E$12*LOOKUP($A113,'Input Data'!$B$58:$B$62,'Input Data'!$F$58:$F$62)/3600*$C$1,IF($A113&lt;'Input Data'!$E$16,0,LOOKUP($A113-'Input Data'!$E$16+$C$1,$A$5:$A$505,N$5:N$505)-O113))</f>
        <v>17.355555555555611</v>
      </c>
      <c r="Q113" s="10">
        <f>LOOKUP($A113,'Input Data'!$C$33:$C$37,'Input Data'!$F$33:$F$37)</f>
        <v>0.02</v>
      </c>
      <c r="R113" s="34">
        <f t="shared" si="56"/>
        <v>1</v>
      </c>
      <c r="S113" s="8">
        <f t="shared" si="57"/>
        <v>0.3471111111111122</v>
      </c>
      <c r="T113" s="11">
        <f t="shared" si="58"/>
        <v>17.0084444444445</v>
      </c>
      <c r="U113" s="7">
        <f>MIN('Input Data'!$F$12*LOOKUP($A113,'Input Data'!$B$58:$B$62,'Input Data'!$G$58:$G$62)/3600*$C$1,IF($A113&lt;'Input Data'!$F$17,infinity,'Input Data'!$F$11*'Input Data'!$F$13+LOOKUP($A113-'Input Data'!$F$17+$C$1,$A$5:$A$505,$W$5:$W$505)-V113))</f>
        <v>5.5555555555555554</v>
      </c>
      <c r="V113" s="11">
        <f t="shared" si="59"/>
        <v>29.157333333333348</v>
      </c>
      <c r="W113" s="11">
        <f>IF($A113&lt;'Input Data'!$F$16,0,LOOKUP($A113-'Input Data'!$F$16,$A$5:$A$505,$V$5:$V$505))</f>
        <v>27.768888888888902</v>
      </c>
      <c r="X113" s="7">
        <f>MIN('Input Data'!$G$12*LOOKUP($A113,'Input Data'!$B$58:$B$62,'Input Data'!$H$58:$H$62)/3600*$C$1,IF($A113&lt;'Input Data'!$G$17,infinity,'Input Data'!$G$11*'Input Data'!$G$13+LOOKUP($A113-'Input Data'!$G$17+$C$1,$A$5:$A$505,$Z$5:$Z$505)-Y113))</f>
        <v>22.222222222222221</v>
      </c>
      <c r="Y113" s="11">
        <f t="shared" si="60"/>
        <v>1428.7093333333351</v>
      </c>
      <c r="Z113" s="11">
        <f t="shared" si="61"/>
        <v>1170</v>
      </c>
      <c r="AA113" s="9">
        <f>MIN('Input Data'!$G$12*LOOKUP($A113,'Input Data'!$B$58:$B$62,'Input Data'!$H$58:$H$62)/3600*$C$1,IF($A113&lt;'Input Data'!$G$16,0,LOOKUP($A113-'Input Data'!$G$16+$C$1,$A$5:$A$505,Y$5:Y$505)-Z113))</f>
        <v>22.222222222222221</v>
      </c>
      <c r="AB113" s="10">
        <f>LOOKUP($A113,'Input Data'!$C$33:$C$37,'Input Data'!$G$33:$G$37)</f>
        <v>0</v>
      </c>
      <c r="AC113" s="11">
        <f t="shared" si="62"/>
        <v>0.67500000000000004</v>
      </c>
      <c r="AD113" s="11">
        <f t="shared" si="63"/>
        <v>0</v>
      </c>
      <c r="AE113" s="12">
        <f t="shared" si="64"/>
        <v>15</v>
      </c>
      <c r="AF113" s="7">
        <f>MIN('Input Data'!$H$12*LOOKUP($A113,'Input Data'!$B$58:$B$62,'Input Data'!$I$58:$I$62)/3600*$C$1,IF($A113&lt;'Input Data'!$H$17,infinity,'Input Data'!$H$11*'Input Data'!$H$13+LOOKUP($A113-'Input Data'!$H$17+$C$1,$A$5:$A$505,AH$5:AH$505)-AG113))</f>
        <v>5.5555555555555554</v>
      </c>
      <c r="AG113" s="11">
        <f t="shared" si="65"/>
        <v>0</v>
      </c>
      <c r="AH113" s="11">
        <f>IF($A113&lt;'Input Data'!$H$16,0,LOOKUP($A113-'Input Data'!$H$16,$A$5:$A$505,AG$5:AG$505))</f>
        <v>0</v>
      </c>
      <c r="AI113" s="7">
        <f>MIN('Input Data'!$I$12*LOOKUP($A113,'Input Data'!$B$58:$B$62,'Input Data'!$J$58:$J$62)/3600*$C$1,IF($A113&lt;'Input Data'!$I$17,infinity,'Input Data'!$I$11*'Input Data'!$I$13+LOOKUP($A113-'Input Data'!$I$17+$C$1,$A$5:$A$505,AK$5:AK$505))-AJ113)</f>
        <v>15</v>
      </c>
      <c r="AJ113" s="11">
        <f t="shared" si="66"/>
        <v>1170</v>
      </c>
      <c r="AK113" s="34">
        <f>IF($A113&lt;'Input Data'!$I$16,0,LOOKUP($A113-'Input Data'!$I$16,$A$5:$A$505,AJ$5:AJ$505))</f>
        <v>1080</v>
      </c>
      <c r="AL113" s="17">
        <f>MIN('Input Data'!$I$12*LOOKUP($A113,'Input Data'!$B$58:$B$62,'Input Data'!$J$58:$J$62)/3600*$C$1,IF($A113&lt;'Input Data'!$I$16,0,LOOKUP($A113-'Input Data'!$I$16+$C$1,$A$5:$A$505,AJ$5:AJ$505)-AK113))</f>
        <v>15</v>
      </c>
    </row>
    <row r="114" spans="1:38" x14ac:dyDescent="0.3">
      <c r="A114" s="9">
        <f t="shared" si="48"/>
        <v>1090</v>
      </c>
      <c r="B114" s="10">
        <f>MIN('Input Data'!$C$12*LOOKUP($A114,'Input Data'!$B$58:$B$62,'Input Data'!$D$58:$D$62)/3600*$C$1,IF($A114&lt;'Input Data'!$C$17,infinity,'Input Data'!$C$11*'Input Data'!$C$13+LOOKUP($A114-'Input Data'!$C$17+$C$1,$A$5:$A$505,$D$5:$D$505))-C114)</f>
        <v>22.222222222222221</v>
      </c>
      <c r="C114" s="11">
        <f>C113+LOOKUP($A113,'Input Data'!$D$23:$D$27,'Input Data'!$F$23:$F$27)*$C$1/3600</f>
        <v>1877.8750000000032</v>
      </c>
      <c r="D114" s="11">
        <f t="shared" si="49"/>
        <v>1578.6250000000032</v>
      </c>
      <c r="E114" s="9">
        <f>MIN('Input Data'!$C$12*LOOKUP($A114,'Input Data'!$B$58:$B$62,'Input Data'!$D$58:$D$62)/3600*$C$1,IF($A114&lt;'Input Data'!$C$16,0,LOOKUP($A114-'Input Data'!$C$16+$C$1,$A$5:$A$505,C$5:C$505)-D114))</f>
        <v>16.625</v>
      </c>
      <c r="F114" s="10">
        <f>LOOKUP($A114,'Input Data'!$C$33:$C$37,'Input Data'!$E$33:$E$37)</f>
        <v>0</v>
      </c>
      <c r="G114" s="11">
        <f t="shared" si="50"/>
        <v>1</v>
      </c>
      <c r="H114" s="11">
        <f t="shared" si="68"/>
        <v>0</v>
      </c>
      <c r="I114" s="12">
        <f t="shared" si="52"/>
        <v>16.625</v>
      </c>
      <c r="J114" s="7">
        <f>MIN('Input Data'!$D$12*LOOKUP($A114,'Input Data'!$B$58:$B$62,'Input Data'!$E$58:$E$62)/3600*$C$1,IF($A114&lt;'Input Data'!$D$17,infinity,'Input Data'!$D$11*'Input Data'!$D$13+LOOKUP($A114-'Input Data'!$D$17+$C$1,$A$5:$A$505,$L$5:$L$505)-K114))</f>
        <v>5.5555555555555554</v>
      </c>
      <c r="K114" s="11">
        <f t="shared" si="53"/>
        <v>0</v>
      </c>
      <c r="L114" s="11">
        <f>IF($A114&lt;'Input Data'!$D$16,0,LOOKUP($A114-'Input Data'!$D$16,$A$5:$A$505,$K$5:$K$505))</f>
        <v>0</v>
      </c>
      <c r="M114" s="7">
        <f>MIN('Input Data'!$E$12*LOOKUP($A114,'Input Data'!$B$58:$B$62,'Input Data'!$F$58:$F$62)/3600*$C$1,IF($A114&lt;'Input Data'!$E$17,infinity,'Input Data'!$E$11*'Input Data'!$E$13+LOOKUP($A114-'Input Data'!$E$17+$C$1,$A$5:$A$505,$O$5:$O$505))-N114)</f>
        <v>22.222222222222221</v>
      </c>
      <c r="N114" s="11">
        <f t="shared" si="54"/>
        <v>1578.6250000000032</v>
      </c>
      <c r="O114" s="11">
        <f t="shared" si="55"/>
        <v>1475.2222222222251</v>
      </c>
      <c r="P114" s="9">
        <f>MIN('Input Data'!$E$12*LOOKUP($A114,'Input Data'!$B$58:$B$62,'Input Data'!$F$58:$F$62)/3600*$C$1,IF($A114&lt;'Input Data'!$E$16,0,LOOKUP($A114-'Input Data'!$E$16+$C$1,$A$5:$A$505,N$5:N$505)-O114))</f>
        <v>17.355555555555611</v>
      </c>
      <c r="Q114" s="10">
        <f>LOOKUP($A114,'Input Data'!$C$33:$C$37,'Input Data'!$F$33:$F$37)</f>
        <v>0.02</v>
      </c>
      <c r="R114" s="34">
        <f t="shared" si="56"/>
        <v>1</v>
      </c>
      <c r="S114" s="8">
        <f t="shared" si="57"/>
        <v>0.3471111111111122</v>
      </c>
      <c r="T114" s="11">
        <f t="shared" si="58"/>
        <v>17.0084444444445</v>
      </c>
      <c r="U114" s="7">
        <f>MIN('Input Data'!$F$12*LOOKUP($A114,'Input Data'!$B$58:$B$62,'Input Data'!$G$58:$G$62)/3600*$C$1,IF($A114&lt;'Input Data'!$F$17,infinity,'Input Data'!$F$11*'Input Data'!$F$13+LOOKUP($A114-'Input Data'!$F$17+$C$1,$A$5:$A$505,$W$5:$W$505)-V114))</f>
        <v>5.5555555555555554</v>
      </c>
      <c r="V114" s="11">
        <f t="shared" si="59"/>
        <v>29.504444444444459</v>
      </c>
      <c r="W114" s="11">
        <f>IF($A114&lt;'Input Data'!$F$16,0,LOOKUP($A114-'Input Data'!$F$16,$A$5:$A$505,$V$5:$V$505))</f>
        <v>28.116000000000014</v>
      </c>
      <c r="X114" s="7">
        <f>MIN('Input Data'!$G$12*LOOKUP($A114,'Input Data'!$B$58:$B$62,'Input Data'!$H$58:$H$62)/3600*$C$1,IF($A114&lt;'Input Data'!$G$17,infinity,'Input Data'!$G$11*'Input Data'!$G$13+LOOKUP($A114-'Input Data'!$G$17+$C$1,$A$5:$A$505,$Z$5:$Z$505)-Y114))</f>
        <v>22.222222222222221</v>
      </c>
      <c r="Y114" s="11">
        <f t="shared" si="60"/>
        <v>1445.7177777777795</v>
      </c>
      <c r="Z114" s="11">
        <f t="shared" si="61"/>
        <v>1185</v>
      </c>
      <c r="AA114" s="9">
        <f>MIN('Input Data'!$G$12*LOOKUP($A114,'Input Data'!$B$58:$B$62,'Input Data'!$H$58:$H$62)/3600*$C$1,IF($A114&lt;'Input Data'!$G$16,0,LOOKUP($A114-'Input Data'!$G$16+$C$1,$A$5:$A$505,Y$5:Y$505)-Z114))</f>
        <v>22.222222222222221</v>
      </c>
      <c r="AB114" s="10">
        <f>LOOKUP($A114,'Input Data'!$C$33:$C$37,'Input Data'!$G$33:$G$37)</f>
        <v>0</v>
      </c>
      <c r="AC114" s="11">
        <f t="shared" si="62"/>
        <v>0.67500000000000004</v>
      </c>
      <c r="AD114" s="11">
        <f t="shared" si="63"/>
        <v>0</v>
      </c>
      <c r="AE114" s="12">
        <f t="shared" si="64"/>
        <v>15</v>
      </c>
      <c r="AF114" s="7">
        <f>MIN('Input Data'!$H$12*LOOKUP($A114,'Input Data'!$B$58:$B$62,'Input Data'!$I$58:$I$62)/3600*$C$1,IF($A114&lt;'Input Data'!$H$17,infinity,'Input Data'!$H$11*'Input Data'!$H$13+LOOKUP($A114-'Input Data'!$H$17+$C$1,$A$5:$A$505,AH$5:AH$505)-AG114))</f>
        <v>5.5555555555555554</v>
      </c>
      <c r="AG114" s="11">
        <f t="shared" si="65"/>
        <v>0</v>
      </c>
      <c r="AH114" s="11">
        <f>IF($A114&lt;'Input Data'!$H$16,0,LOOKUP($A114-'Input Data'!$H$16,$A$5:$A$505,AG$5:AG$505))</f>
        <v>0</v>
      </c>
      <c r="AI114" s="7">
        <f>MIN('Input Data'!$I$12*LOOKUP($A114,'Input Data'!$B$58:$B$62,'Input Data'!$J$58:$J$62)/3600*$C$1,IF($A114&lt;'Input Data'!$I$17,infinity,'Input Data'!$I$11*'Input Data'!$I$13+LOOKUP($A114-'Input Data'!$I$17+$C$1,$A$5:$A$505,AK$5:AK$505))-AJ114)</f>
        <v>15</v>
      </c>
      <c r="AJ114" s="11">
        <f t="shared" si="66"/>
        <v>1185</v>
      </c>
      <c r="AK114" s="34">
        <f>IF($A114&lt;'Input Data'!$I$16,0,LOOKUP($A114-'Input Data'!$I$16,$A$5:$A$505,AJ$5:AJ$505))</f>
        <v>1095</v>
      </c>
      <c r="AL114" s="17">
        <f>MIN('Input Data'!$I$12*LOOKUP($A114,'Input Data'!$B$58:$B$62,'Input Data'!$J$58:$J$62)/3600*$C$1,IF($A114&lt;'Input Data'!$I$16,0,LOOKUP($A114-'Input Data'!$I$16+$C$1,$A$5:$A$505,AJ$5:AJ$505)-AK114))</f>
        <v>15</v>
      </c>
    </row>
    <row r="115" spans="1:38" x14ac:dyDescent="0.3">
      <c r="A115" s="9">
        <f t="shared" si="48"/>
        <v>1100</v>
      </c>
      <c r="B115" s="10">
        <f>MIN('Input Data'!$C$12*LOOKUP($A115,'Input Data'!$B$58:$B$62,'Input Data'!$D$58:$D$62)/3600*$C$1,IF($A115&lt;'Input Data'!$C$17,infinity,'Input Data'!$C$11*'Input Data'!$C$13+LOOKUP($A115-'Input Data'!$C$17+$C$1,$A$5:$A$505,$D$5:$D$505))-C115)</f>
        <v>22.222222222222221</v>
      </c>
      <c r="C115" s="11">
        <f>C114+LOOKUP($A114,'Input Data'!$D$23:$D$27,'Input Data'!$F$23:$F$27)*$C$1/3600</f>
        <v>1894.5000000000032</v>
      </c>
      <c r="D115" s="11">
        <f t="shared" si="49"/>
        <v>1595.2500000000032</v>
      </c>
      <c r="E115" s="9">
        <f>MIN('Input Data'!$C$12*LOOKUP($A115,'Input Data'!$B$58:$B$62,'Input Data'!$D$58:$D$62)/3600*$C$1,IF($A115&lt;'Input Data'!$C$16,0,LOOKUP($A115-'Input Data'!$C$16+$C$1,$A$5:$A$505,C$5:C$505)-D115))</f>
        <v>16.625</v>
      </c>
      <c r="F115" s="10">
        <f>LOOKUP($A115,'Input Data'!$C$33:$C$37,'Input Data'!$E$33:$E$37)</f>
        <v>0</v>
      </c>
      <c r="G115" s="11">
        <f t="shared" si="50"/>
        <v>1</v>
      </c>
      <c r="H115" s="11">
        <f t="shared" si="68"/>
        <v>0</v>
      </c>
      <c r="I115" s="12">
        <f t="shared" si="52"/>
        <v>16.625</v>
      </c>
      <c r="J115" s="7">
        <f>MIN('Input Data'!$D$12*LOOKUP($A115,'Input Data'!$B$58:$B$62,'Input Data'!$E$58:$E$62)/3600*$C$1,IF($A115&lt;'Input Data'!$D$17,infinity,'Input Data'!$D$11*'Input Data'!$D$13+LOOKUP($A115-'Input Data'!$D$17+$C$1,$A$5:$A$505,$L$5:$L$505)-K115))</f>
        <v>5.5555555555555554</v>
      </c>
      <c r="K115" s="11">
        <f t="shared" si="53"/>
        <v>0</v>
      </c>
      <c r="L115" s="11">
        <f>IF($A115&lt;'Input Data'!$D$16,0,LOOKUP($A115-'Input Data'!$D$16,$A$5:$A$505,$K$5:$K$505))</f>
        <v>0</v>
      </c>
      <c r="M115" s="7">
        <f>MIN('Input Data'!$E$12*LOOKUP($A115,'Input Data'!$B$58:$B$62,'Input Data'!$F$58:$F$62)/3600*$C$1,IF($A115&lt;'Input Data'!$E$17,infinity,'Input Data'!$E$11*'Input Data'!$E$13+LOOKUP($A115-'Input Data'!$E$17+$C$1,$A$5:$A$505,$O$5:$O$505))-N115)</f>
        <v>22.222222222222221</v>
      </c>
      <c r="N115" s="11">
        <f t="shared" si="54"/>
        <v>1595.2500000000032</v>
      </c>
      <c r="O115" s="11">
        <f t="shared" si="55"/>
        <v>1492.5777777777807</v>
      </c>
      <c r="P115" s="9">
        <f>MIN('Input Data'!$E$12*LOOKUP($A115,'Input Data'!$B$58:$B$62,'Input Data'!$F$58:$F$62)/3600*$C$1,IF($A115&lt;'Input Data'!$E$16,0,LOOKUP($A115-'Input Data'!$E$16+$C$1,$A$5:$A$505,N$5:N$505)-O115))</f>
        <v>17.355555555555611</v>
      </c>
      <c r="Q115" s="10">
        <f>LOOKUP($A115,'Input Data'!$C$33:$C$37,'Input Data'!$F$33:$F$37)</f>
        <v>0.02</v>
      </c>
      <c r="R115" s="34">
        <f t="shared" si="56"/>
        <v>1</v>
      </c>
      <c r="S115" s="8">
        <f t="shared" si="57"/>
        <v>0.3471111111111122</v>
      </c>
      <c r="T115" s="11">
        <f t="shared" si="58"/>
        <v>17.0084444444445</v>
      </c>
      <c r="U115" s="7">
        <f>MIN('Input Data'!$F$12*LOOKUP($A115,'Input Data'!$B$58:$B$62,'Input Data'!$G$58:$G$62)/3600*$C$1,IF($A115&lt;'Input Data'!$F$17,infinity,'Input Data'!$F$11*'Input Data'!$F$13+LOOKUP($A115-'Input Data'!$F$17+$C$1,$A$5:$A$505,$W$5:$W$505)-V115))</f>
        <v>5.5555555555555554</v>
      </c>
      <c r="V115" s="11">
        <f t="shared" si="59"/>
        <v>29.851555555555571</v>
      </c>
      <c r="W115" s="11">
        <f>IF($A115&lt;'Input Data'!$F$16,0,LOOKUP($A115-'Input Data'!$F$16,$A$5:$A$505,$V$5:$V$505))</f>
        <v>28.463111111111125</v>
      </c>
      <c r="X115" s="7">
        <f>MIN('Input Data'!$G$12*LOOKUP($A115,'Input Data'!$B$58:$B$62,'Input Data'!$H$58:$H$62)/3600*$C$1,IF($A115&lt;'Input Data'!$G$17,infinity,'Input Data'!$G$11*'Input Data'!$G$13+LOOKUP($A115-'Input Data'!$G$17+$C$1,$A$5:$A$505,$Z$5:$Z$505)-Y115))</f>
        <v>22.222222222222221</v>
      </c>
      <c r="Y115" s="11">
        <f t="shared" si="60"/>
        <v>1462.7262222222239</v>
      </c>
      <c r="Z115" s="11">
        <f t="shared" si="61"/>
        <v>1200</v>
      </c>
      <c r="AA115" s="9">
        <f>MIN('Input Data'!$G$12*LOOKUP($A115,'Input Data'!$B$58:$B$62,'Input Data'!$H$58:$H$62)/3600*$C$1,IF($A115&lt;'Input Data'!$G$16,0,LOOKUP($A115-'Input Data'!$G$16+$C$1,$A$5:$A$505,Y$5:Y$505)-Z115))</f>
        <v>22.222222222222221</v>
      </c>
      <c r="AB115" s="10">
        <f>LOOKUP($A115,'Input Data'!$C$33:$C$37,'Input Data'!$G$33:$G$37)</f>
        <v>0</v>
      </c>
      <c r="AC115" s="11">
        <f t="shared" si="62"/>
        <v>0.67500000000000004</v>
      </c>
      <c r="AD115" s="11">
        <f t="shared" si="63"/>
        <v>0</v>
      </c>
      <c r="AE115" s="12">
        <f t="shared" si="64"/>
        <v>15</v>
      </c>
      <c r="AF115" s="7">
        <f>MIN('Input Data'!$H$12*LOOKUP($A115,'Input Data'!$B$58:$B$62,'Input Data'!$I$58:$I$62)/3600*$C$1,IF($A115&lt;'Input Data'!$H$17,infinity,'Input Data'!$H$11*'Input Data'!$H$13+LOOKUP($A115-'Input Data'!$H$17+$C$1,$A$5:$A$505,AH$5:AH$505)-AG115))</f>
        <v>5.5555555555555554</v>
      </c>
      <c r="AG115" s="11">
        <f t="shared" si="65"/>
        <v>0</v>
      </c>
      <c r="AH115" s="11">
        <f>IF($A115&lt;'Input Data'!$H$16,0,LOOKUP($A115-'Input Data'!$H$16,$A$5:$A$505,AG$5:AG$505))</f>
        <v>0</v>
      </c>
      <c r="AI115" s="7">
        <f>MIN('Input Data'!$I$12*LOOKUP($A115,'Input Data'!$B$58:$B$62,'Input Data'!$J$58:$J$62)/3600*$C$1,IF($A115&lt;'Input Data'!$I$17,infinity,'Input Data'!$I$11*'Input Data'!$I$13+LOOKUP($A115-'Input Data'!$I$17+$C$1,$A$5:$A$505,AK$5:AK$505))-AJ115)</f>
        <v>15</v>
      </c>
      <c r="AJ115" s="11">
        <f t="shared" si="66"/>
        <v>1200</v>
      </c>
      <c r="AK115" s="34">
        <f>IF($A115&lt;'Input Data'!$I$16,0,LOOKUP($A115-'Input Data'!$I$16,$A$5:$A$505,AJ$5:AJ$505))</f>
        <v>1110</v>
      </c>
      <c r="AL115" s="17">
        <f>MIN('Input Data'!$I$12*LOOKUP($A115,'Input Data'!$B$58:$B$62,'Input Data'!$J$58:$J$62)/3600*$C$1,IF($A115&lt;'Input Data'!$I$16,0,LOOKUP($A115-'Input Data'!$I$16+$C$1,$A$5:$A$505,AJ$5:AJ$505)-AK115))</f>
        <v>15</v>
      </c>
    </row>
    <row r="116" spans="1:38" x14ac:dyDescent="0.3">
      <c r="A116" s="9">
        <f t="shared" si="48"/>
        <v>1110</v>
      </c>
      <c r="B116" s="10">
        <f>MIN('Input Data'!$C$12*LOOKUP($A116,'Input Data'!$B$58:$B$62,'Input Data'!$D$58:$D$62)/3600*$C$1,IF($A116&lt;'Input Data'!$C$17,infinity,'Input Data'!$C$11*'Input Data'!$C$13+LOOKUP($A116-'Input Data'!$C$17+$C$1,$A$5:$A$505,$D$5:$D$505))-C116)</f>
        <v>22.222222222222221</v>
      </c>
      <c r="C116" s="11">
        <f>C115+LOOKUP($A115,'Input Data'!$D$23:$D$27,'Input Data'!$F$23:$F$27)*$C$1/3600</f>
        <v>1911.1250000000032</v>
      </c>
      <c r="D116" s="11">
        <f t="shared" si="49"/>
        <v>1611.8750000000032</v>
      </c>
      <c r="E116" s="9">
        <f>MIN('Input Data'!$C$12*LOOKUP($A116,'Input Data'!$B$58:$B$62,'Input Data'!$D$58:$D$62)/3600*$C$1,IF($A116&lt;'Input Data'!$C$16,0,LOOKUP($A116-'Input Data'!$C$16+$C$1,$A$5:$A$505,C$5:C$505)-D116))</f>
        <v>16.625</v>
      </c>
      <c r="F116" s="10">
        <f>LOOKUP($A116,'Input Data'!$C$33:$C$37,'Input Data'!$E$33:$E$37)</f>
        <v>0</v>
      </c>
      <c r="G116" s="11">
        <f t="shared" si="50"/>
        <v>1</v>
      </c>
      <c r="H116" s="11">
        <f t="shared" si="68"/>
        <v>0</v>
      </c>
      <c r="I116" s="12">
        <f t="shared" si="52"/>
        <v>16.625</v>
      </c>
      <c r="J116" s="7">
        <f>MIN('Input Data'!$D$12*LOOKUP($A116,'Input Data'!$B$58:$B$62,'Input Data'!$E$58:$E$62)/3600*$C$1,IF($A116&lt;'Input Data'!$D$17,infinity,'Input Data'!$D$11*'Input Data'!$D$13+LOOKUP($A116-'Input Data'!$D$17+$C$1,$A$5:$A$505,$L$5:$L$505)-K116))</f>
        <v>5.5555555555555554</v>
      </c>
      <c r="K116" s="11">
        <f t="shared" si="53"/>
        <v>0</v>
      </c>
      <c r="L116" s="11">
        <f>IF($A116&lt;'Input Data'!$D$16,0,LOOKUP($A116-'Input Data'!$D$16,$A$5:$A$505,$K$5:$K$505))</f>
        <v>0</v>
      </c>
      <c r="M116" s="7">
        <f>MIN('Input Data'!$E$12*LOOKUP($A116,'Input Data'!$B$58:$B$62,'Input Data'!$F$58:$F$62)/3600*$C$1,IF($A116&lt;'Input Data'!$E$17,infinity,'Input Data'!$E$11*'Input Data'!$E$13+LOOKUP($A116-'Input Data'!$E$17+$C$1,$A$5:$A$505,$O$5:$O$505))-N116)</f>
        <v>22.222222222222221</v>
      </c>
      <c r="N116" s="11">
        <f t="shared" si="54"/>
        <v>1611.8750000000032</v>
      </c>
      <c r="O116" s="11">
        <f t="shared" si="55"/>
        <v>1509.9333333333363</v>
      </c>
      <c r="P116" s="9">
        <f>MIN('Input Data'!$E$12*LOOKUP($A116,'Input Data'!$B$58:$B$62,'Input Data'!$F$58:$F$62)/3600*$C$1,IF($A116&lt;'Input Data'!$E$16,0,LOOKUP($A116-'Input Data'!$E$16+$C$1,$A$5:$A$505,N$5:N$505)-O116))</f>
        <v>17.355555555555611</v>
      </c>
      <c r="Q116" s="10">
        <f>LOOKUP($A116,'Input Data'!$C$33:$C$37,'Input Data'!$F$33:$F$37)</f>
        <v>0.02</v>
      </c>
      <c r="R116" s="34">
        <f t="shared" si="56"/>
        <v>1</v>
      </c>
      <c r="S116" s="8">
        <f t="shared" si="57"/>
        <v>0.3471111111111122</v>
      </c>
      <c r="T116" s="11">
        <f t="shared" si="58"/>
        <v>17.0084444444445</v>
      </c>
      <c r="U116" s="7">
        <f>MIN('Input Data'!$F$12*LOOKUP($A116,'Input Data'!$B$58:$B$62,'Input Data'!$G$58:$G$62)/3600*$C$1,IF($A116&lt;'Input Data'!$F$17,infinity,'Input Data'!$F$11*'Input Data'!$F$13+LOOKUP($A116-'Input Data'!$F$17+$C$1,$A$5:$A$505,$W$5:$W$505)-V116))</f>
        <v>5.5555555555555554</v>
      </c>
      <c r="V116" s="11">
        <f t="shared" si="59"/>
        <v>30.198666666666682</v>
      </c>
      <c r="W116" s="11">
        <f>IF($A116&lt;'Input Data'!$F$16,0,LOOKUP($A116-'Input Data'!$F$16,$A$5:$A$505,$V$5:$V$505))</f>
        <v>28.810222222222237</v>
      </c>
      <c r="X116" s="7">
        <f>MIN('Input Data'!$G$12*LOOKUP($A116,'Input Data'!$B$58:$B$62,'Input Data'!$H$58:$H$62)/3600*$C$1,IF($A116&lt;'Input Data'!$G$17,infinity,'Input Data'!$G$11*'Input Data'!$G$13+LOOKUP($A116-'Input Data'!$G$17+$C$1,$A$5:$A$505,$Z$5:$Z$505)-Y116))</f>
        <v>22.222222222222221</v>
      </c>
      <c r="Y116" s="11">
        <f t="shared" si="60"/>
        <v>1479.7346666666683</v>
      </c>
      <c r="Z116" s="11">
        <f t="shared" si="61"/>
        <v>1215</v>
      </c>
      <c r="AA116" s="9">
        <f>MIN('Input Data'!$G$12*LOOKUP($A116,'Input Data'!$B$58:$B$62,'Input Data'!$H$58:$H$62)/3600*$C$1,IF($A116&lt;'Input Data'!$G$16,0,LOOKUP($A116-'Input Data'!$G$16+$C$1,$A$5:$A$505,Y$5:Y$505)-Z116))</f>
        <v>22.222222222222221</v>
      </c>
      <c r="AB116" s="10">
        <f>LOOKUP($A116,'Input Data'!$C$33:$C$37,'Input Data'!$G$33:$G$37)</f>
        <v>0</v>
      </c>
      <c r="AC116" s="11">
        <f t="shared" si="62"/>
        <v>0.67500000000000004</v>
      </c>
      <c r="AD116" s="11">
        <f t="shared" si="63"/>
        <v>0</v>
      </c>
      <c r="AE116" s="12">
        <f t="shared" si="64"/>
        <v>15</v>
      </c>
      <c r="AF116" s="7">
        <f>MIN('Input Data'!$H$12*LOOKUP($A116,'Input Data'!$B$58:$B$62,'Input Data'!$I$58:$I$62)/3600*$C$1,IF($A116&lt;'Input Data'!$H$17,infinity,'Input Data'!$H$11*'Input Data'!$H$13+LOOKUP($A116-'Input Data'!$H$17+$C$1,$A$5:$A$505,AH$5:AH$505)-AG116))</f>
        <v>5.5555555555555554</v>
      </c>
      <c r="AG116" s="11">
        <f t="shared" si="65"/>
        <v>0</v>
      </c>
      <c r="AH116" s="11">
        <f>IF($A116&lt;'Input Data'!$H$16,0,LOOKUP($A116-'Input Data'!$H$16,$A$5:$A$505,AG$5:AG$505))</f>
        <v>0</v>
      </c>
      <c r="AI116" s="7">
        <f>MIN('Input Data'!$I$12*LOOKUP($A116,'Input Data'!$B$58:$B$62,'Input Data'!$J$58:$J$62)/3600*$C$1,IF($A116&lt;'Input Data'!$I$17,infinity,'Input Data'!$I$11*'Input Data'!$I$13+LOOKUP($A116-'Input Data'!$I$17+$C$1,$A$5:$A$505,AK$5:AK$505))-AJ116)</f>
        <v>15</v>
      </c>
      <c r="AJ116" s="11">
        <f t="shared" si="66"/>
        <v>1215</v>
      </c>
      <c r="AK116" s="34">
        <f>IF($A116&lt;'Input Data'!$I$16,0,LOOKUP($A116-'Input Data'!$I$16,$A$5:$A$505,AJ$5:AJ$505))</f>
        <v>1125</v>
      </c>
      <c r="AL116" s="17">
        <f>MIN('Input Data'!$I$12*LOOKUP($A116,'Input Data'!$B$58:$B$62,'Input Data'!$J$58:$J$62)/3600*$C$1,IF($A116&lt;'Input Data'!$I$16,0,LOOKUP($A116-'Input Data'!$I$16+$C$1,$A$5:$A$505,AJ$5:AJ$505)-AK116))</f>
        <v>15</v>
      </c>
    </row>
    <row r="117" spans="1:38" x14ac:dyDescent="0.3">
      <c r="A117" s="9">
        <f t="shared" si="48"/>
        <v>1120</v>
      </c>
      <c r="B117" s="10">
        <f>MIN('Input Data'!$C$12*LOOKUP($A117,'Input Data'!$B$58:$B$62,'Input Data'!$D$58:$D$62)/3600*$C$1,IF($A117&lt;'Input Data'!$C$17,infinity,'Input Data'!$C$11*'Input Data'!$C$13+LOOKUP($A117-'Input Data'!$C$17+$C$1,$A$5:$A$505,$D$5:$D$505))-C117)</f>
        <v>22.222222222222221</v>
      </c>
      <c r="C117" s="11">
        <f>C116+LOOKUP($A116,'Input Data'!$D$23:$D$27,'Input Data'!$F$23:$F$27)*$C$1/3600</f>
        <v>1927.7500000000032</v>
      </c>
      <c r="D117" s="11">
        <f t="shared" si="49"/>
        <v>1628.5000000000032</v>
      </c>
      <c r="E117" s="9">
        <f>MIN('Input Data'!$C$12*LOOKUP($A117,'Input Data'!$B$58:$B$62,'Input Data'!$D$58:$D$62)/3600*$C$1,IF($A117&lt;'Input Data'!$C$16,0,LOOKUP($A117-'Input Data'!$C$16+$C$1,$A$5:$A$505,C$5:C$505)-D117))</f>
        <v>16.625</v>
      </c>
      <c r="F117" s="10">
        <f>LOOKUP($A117,'Input Data'!$C$33:$C$37,'Input Data'!$E$33:$E$37)</f>
        <v>0</v>
      </c>
      <c r="G117" s="11">
        <f t="shared" si="50"/>
        <v>1</v>
      </c>
      <c r="H117" s="11">
        <f t="shared" si="68"/>
        <v>0</v>
      </c>
      <c r="I117" s="12">
        <f t="shared" si="52"/>
        <v>16.625</v>
      </c>
      <c r="J117" s="7">
        <f>MIN('Input Data'!$D$12*LOOKUP($A117,'Input Data'!$B$58:$B$62,'Input Data'!$E$58:$E$62)/3600*$C$1,IF($A117&lt;'Input Data'!$D$17,infinity,'Input Data'!$D$11*'Input Data'!$D$13+LOOKUP($A117-'Input Data'!$D$17+$C$1,$A$5:$A$505,$L$5:$L$505)-K117))</f>
        <v>5.5555555555555554</v>
      </c>
      <c r="K117" s="11">
        <f t="shared" si="53"/>
        <v>0</v>
      </c>
      <c r="L117" s="11">
        <f>IF($A117&lt;'Input Data'!$D$16,0,LOOKUP($A117-'Input Data'!$D$16,$A$5:$A$505,$K$5:$K$505))</f>
        <v>0</v>
      </c>
      <c r="M117" s="7">
        <f>MIN('Input Data'!$E$12*LOOKUP($A117,'Input Data'!$B$58:$B$62,'Input Data'!$F$58:$F$62)/3600*$C$1,IF($A117&lt;'Input Data'!$E$17,infinity,'Input Data'!$E$11*'Input Data'!$E$13+LOOKUP($A117-'Input Data'!$E$17+$C$1,$A$5:$A$505,$O$5:$O$505))-N117)</f>
        <v>22.222222222222221</v>
      </c>
      <c r="N117" s="11">
        <f t="shared" si="54"/>
        <v>1628.5000000000032</v>
      </c>
      <c r="O117" s="11">
        <f t="shared" si="55"/>
        <v>1527.288888888892</v>
      </c>
      <c r="P117" s="9">
        <f>MIN('Input Data'!$E$12*LOOKUP($A117,'Input Data'!$B$58:$B$62,'Input Data'!$F$58:$F$62)/3600*$C$1,IF($A117&lt;'Input Data'!$E$16,0,LOOKUP($A117-'Input Data'!$E$16+$C$1,$A$5:$A$505,N$5:N$505)-O117))</f>
        <v>17.355555555555611</v>
      </c>
      <c r="Q117" s="10">
        <f>LOOKUP($A117,'Input Data'!$C$33:$C$37,'Input Data'!$F$33:$F$37)</f>
        <v>0.02</v>
      </c>
      <c r="R117" s="34">
        <f t="shared" si="56"/>
        <v>1</v>
      </c>
      <c r="S117" s="8">
        <f t="shared" si="57"/>
        <v>0.3471111111111122</v>
      </c>
      <c r="T117" s="11">
        <f t="shared" si="58"/>
        <v>17.0084444444445</v>
      </c>
      <c r="U117" s="7">
        <f>MIN('Input Data'!$F$12*LOOKUP($A117,'Input Data'!$B$58:$B$62,'Input Data'!$G$58:$G$62)/3600*$C$1,IF($A117&lt;'Input Data'!$F$17,infinity,'Input Data'!$F$11*'Input Data'!$F$13+LOOKUP($A117-'Input Data'!$F$17+$C$1,$A$5:$A$505,$W$5:$W$505)-V117))</f>
        <v>5.5555555555555554</v>
      </c>
      <c r="V117" s="11">
        <f t="shared" si="59"/>
        <v>30.545777777777793</v>
      </c>
      <c r="W117" s="11">
        <f>IF($A117&lt;'Input Data'!$F$16,0,LOOKUP($A117-'Input Data'!$F$16,$A$5:$A$505,$V$5:$V$505))</f>
        <v>29.157333333333348</v>
      </c>
      <c r="X117" s="7">
        <f>MIN('Input Data'!$G$12*LOOKUP($A117,'Input Data'!$B$58:$B$62,'Input Data'!$H$58:$H$62)/3600*$C$1,IF($A117&lt;'Input Data'!$G$17,infinity,'Input Data'!$G$11*'Input Data'!$G$13+LOOKUP($A117-'Input Data'!$G$17+$C$1,$A$5:$A$505,$Z$5:$Z$505)-Y117))</f>
        <v>22.222222222222221</v>
      </c>
      <c r="Y117" s="11">
        <f t="shared" si="60"/>
        <v>1496.7431111111127</v>
      </c>
      <c r="Z117" s="11">
        <f t="shared" si="61"/>
        <v>1230</v>
      </c>
      <c r="AA117" s="9">
        <f>MIN('Input Data'!$G$12*LOOKUP($A117,'Input Data'!$B$58:$B$62,'Input Data'!$H$58:$H$62)/3600*$C$1,IF($A117&lt;'Input Data'!$G$16,0,LOOKUP($A117-'Input Data'!$G$16+$C$1,$A$5:$A$505,Y$5:Y$505)-Z117))</f>
        <v>22.222222222222221</v>
      </c>
      <c r="AB117" s="10">
        <f>LOOKUP($A117,'Input Data'!$C$33:$C$37,'Input Data'!$G$33:$G$37)</f>
        <v>0</v>
      </c>
      <c r="AC117" s="11">
        <f t="shared" si="62"/>
        <v>0.67500000000000004</v>
      </c>
      <c r="AD117" s="11">
        <f t="shared" si="63"/>
        <v>0</v>
      </c>
      <c r="AE117" s="12">
        <f t="shared" si="64"/>
        <v>15</v>
      </c>
      <c r="AF117" s="7">
        <f>MIN('Input Data'!$H$12*LOOKUP($A117,'Input Data'!$B$58:$B$62,'Input Data'!$I$58:$I$62)/3600*$C$1,IF($A117&lt;'Input Data'!$H$17,infinity,'Input Data'!$H$11*'Input Data'!$H$13+LOOKUP($A117-'Input Data'!$H$17+$C$1,$A$5:$A$505,AH$5:AH$505)-AG117))</f>
        <v>5.5555555555555554</v>
      </c>
      <c r="AG117" s="11">
        <f t="shared" si="65"/>
        <v>0</v>
      </c>
      <c r="AH117" s="11">
        <f>IF($A117&lt;'Input Data'!$H$16,0,LOOKUP($A117-'Input Data'!$H$16,$A$5:$A$505,AG$5:AG$505))</f>
        <v>0</v>
      </c>
      <c r="AI117" s="7">
        <f>MIN('Input Data'!$I$12*LOOKUP($A117,'Input Data'!$B$58:$B$62,'Input Data'!$J$58:$J$62)/3600*$C$1,IF($A117&lt;'Input Data'!$I$17,infinity,'Input Data'!$I$11*'Input Data'!$I$13+LOOKUP($A117-'Input Data'!$I$17+$C$1,$A$5:$A$505,AK$5:AK$505))-AJ117)</f>
        <v>15</v>
      </c>
      <c r="AJ117" s="11">
        <f t="shared" si="66"/>
        <v>1230</v>
      </c>
      <c r="AK117" s="34">
        <f>IF($A117&lt;'Input Data'!$I$16,0,LOOKUP($A117-'Input Data'!$I$16,$A$5:$A$505,AJ$5:AJ$505))</f>
        <v>1140</v>
      </c>
      <c r="AL117" s="17">
        <f>MIN('Input Data'!$I$12*LOOKUP($A117,'Input Data'!$B$58:$B$62,'Input Data'!$J$58:$J$62)/3600*$C$1,IF($A117&lt;'Input Data'!$I$16,0,LOOKUP($A117-'Input Data'!$I$16+$C$1,$A$5:$A$505,AJ$5:AJ$505)-AK117))</f>
        <v>15</v>
      </c>
    </row>
    <row r="118" spans="1:38" x14ac:dyDescent="0.3">
      <c r="A118" s="9">
        <f t="shared" si="48"/>
        <v>1130</v>
      </c>
      <c r="B118" s="10">
        <f>MIN('Input Data'!$C$12*LOOKUP($A118,'Input Data'!$B$58:$B$62,'Input Data'!$D$58:$D$62)/3600*$C$1,IF($A118&lt;'Input Data'!$C$17,infinity,'Input Data'!$C$11*'Input Data'!$C$13+LOOKUP($A118-'Input Data'!$C$17+$C$1,$A$5:$A$505,$D$5:$D$505))-C118)</f>
        <v>22.222222222222221</v>
      </c>
      <c r="C118" s="11">
        <f>C117+LOOKUP($A117,'Input Data'!$D$23:$D$27,'Input Data'!$F$23:$F$27)*$C$1/3600</f>
        <v>1944.3750000000032</v>
      </c>
      <c r="D118" s="11">
        <f t="shared" si="49"/>
        <v>1645.1250000000032</v>
      </c>
      <c r="E118" s="9">
        <f>MIN('Input Data'!$C$12*LOOKUP($A118,'Input Data'!$B$58:$B$62,'Input Data'!$D$58:$D$62)/3600*$C$1,IF($A118&lt;'Input Data'!$C$16,0,LOOKUP($A118-'Input Data'!$C$16+$C$1,$A$5:$A$505,C$5:C$505)-D118))</f>
        <v>16.625</v>
      </c>
      <c r="F118" s="10">
        <f>LOOKUP($A118,'Input Data'!$C$33:$C$37,'Input Data'!$E$33:$E$37)</f>
        <v>0</v>
      </c>
      <c r="G118" s="11">
        <f t="shared" si="50"/>
        <v>1</v>
      </c>
      <c r="H118" s="11">
        <f t="shared" si="68"/>
        <v>0</v>
      </c>
      <c r="I118" s="12">
        <f t="shared" si="52"/>
        <v>16.625</v>
      </c>
      <c r="J118" s="7">
        <f>MIN('Input Data'!$D$12*LOOKUP($A118,'Input Data'!$B$58:$B$62,'Input Data'!$E$58:$E$62)/3600*$C$1,IF($A118&lt;'Input Data'!$D$17,infinity,'Input Data'!$D$11*'Input Data'!$D$13+LOOKUP($A118-'Input Data'!$D$17+$C$1,$A$5:$A$505,$L$5:$L$505)-K118))</f>
        <v>5.5555555555555554</v>
      </c>
      <c r="K118" s="11">
        <f t="shared" si="53"/>
        <v>0</v>
      </c>
      <c r="L118" s="11">
        <f>IF($A118&lt;'Input Data'!$D$16,0,LOOKUP($A118-'Input Data'!$D$16,$A$5:$A$505,$K$5:$K$505))</f>
        <v>0</v>
      </c>
      <c r="M118" s="7">
        <f>MIN('Input Data'!$E$12*LOOKUP($A118,'Input Data'!$B$58:$B$62,'Input Data'!$F$58:$F$62)/3600*$C$1,IF($A118&lt;'Input Data'!$E$17,infinity,'Input Data'!$E$11*'Input Data'!$E$13+LOOKUP($A118-'Input Data'!$E$17+$C$1,$A$5:$A$505,$O$5:$O$505))-N118)</f>
        <v>22.222222222222221</v>
      </c>
      <c r="N118" s="11">
        <f t="shared" si="54"/>
        <v>1645.1250000000032</v>
      </c>
      <c r="O118" s="11">
        <f t="shared" si="55"/>
        <v>1544.6444444444476</v>
      </c>
      <c r="P118" s="9">
        <f>MIN('Input Data'!$E$12*LOOKUP($A118,'Input Data'!$B$58:$B$62,'Input Data'!$F$58:$F$62)/3600*$C$1,IF($A118&lt;'Input Data'!$E$16,0,LOOKUP($A118-'Input Data'!$E$16+$C$1,$A$5:$A$505,N$5:N$505)-O118))</f>
        <v>17.355555555555611</v>
      </c>
      <c r="Q118" s="10">
        <f>LOOKUP($A118,'Input Data'!$C$33:$C$37,'Input Data'!$F$33:$F$37)</f>
        <v>0.02</v>
      </c>
      <c r="R118" s="34">
        <f t="shared" si="56"/>
        <v>1</v>
      </c>
      <c r="S118" s="8">
        <f t="shared" si="57"/>
        <v>0.3471111111111122</v>
      </c>
      <c r="T118" s="11">
        <f t="shared" si="58"/>
        <v>17.0084444444445</v>
      </c>
      <c r="U118" s="7">
        <f>MIN('Input Data'!$F$12*LOOKUP($A118,'Input Data'!$B$58:$B$62,'Input Data'!$G$58:$G$62)/3600*$C$1,IF($A118&lt;'Input Data'!$F$17,infinity,'Input Data'!$F$11*'Input Data'!$F$13+LOOKUP($A118-'Input Data'!$F$17+$C$1,$A$5:$A$505,$W$5:$W$505)-V118))</f>
        <v>5.5555555555555554</v>
      </c>
      <c r="V118" s="11">
        <f t="shared" si="59"/>
        <v>30.892888888888905</v>
      </c>
      <c r="W118" s="11">
        <f>IF($A118&lt;'Input Data'!$F$16,0,LOOKUP($A118-'Input Data'!$F$16,$A$5:$A$505,$V$5:$V$505))</f>
        <v>29.504444444444459</v>
      </c>
      <c r="X118" s="7">
        <f>MIN('Input Data'!$G$12*LOOKUP($A118,'Input Data'!$B$58:$B$62,'Input Data'!$H$58:$H$62)/3600*$C$1,IF($A118&lt;'Input Data'!$G$17,infinity,'Input Data'!$G$11*'Input Data'!$G$13+LOOKUP($A118-'Input Data'!$G$17+$C$1,$A$5:$A$505,$Z$5:$Z$505)-Y118))</f>
        <v>22.222222222222221</v>
      </c>
      <c r="Y118" s="11">
        <f t="shared" si="60"/>
        <v>1513.7515555555572</v>
      </c>
      <c r="Z118" s="11">
        <f t="shared" si="61"/>
        <v>1245</v>
      </c>
      <c r="AA118" s="9">
        <f>MIN('Input Data'!$G$12*LOOKUP($A118,'Input Data'!$B$58:$B$62,'Input Data'!$H$58:$H$62)/3600*$C$1,IF($A118&lt;'Input Data'!$G$16,0,LOOKUP($A118-'Input Data'!$G$16+$C$1,$A$5:$A$505,Y$5:Y$505)-Z118))</f>
        <v>22.222222222222221</v>
      </c>
      <c r="AB118" s="10">
        <f>LOOKUP($A118,'Input Data'!$C$33:$C$37,'Input Data'!$G$33:$G$37)</f>
        <v>0</v>
      </c>
      <c r="AC118" s="11">
        <f t="shared" si="62"/>
        <v>0.67500000000000004</v>
      </c>
      <c r="AD118" s="11">
        <f t="shared" si="63"/>
        <v>0</v>
      </c>
      <c r="AE118" s="12">
        <f t="shared" si="64"/>
        <v>15</v>
      </c>
      <c r="AF118" s="7">
        <f>MIN('Input Data'!$H$12*LOOKUP($A118,'Input Data'!$B$58:$B$62,'Input Data'!$I$58:$I$62)/3600*$C$1,IF($A118&lt;'Input Data'!$H$17,infinity,'Input Data'!$H$11*'Input Data'!$H$13+LOOKUP($A118-'Input Data'!$H$17+$C$1,$A$5:$A$505,AH$5:AH$505)-AG118))</f>
        <v>5.5555555555555554</v>
      </c>
      <c r="AG118" s="11">
        <f t="shared" si="65"/>
        <v>0</v>
      </c>
      <c r="AH118" s="11">
        <f>IF($A118&lt;'Input Data'!$H$16,0,LOOKUP($A118-'Input Data'!$H$16,$A$5:$A$505,AG$5:AG$505))</f>
        <v>0</v>
      </c>
      <c r="AI118" s="7">
        <f>MIN('Input Data'!$I$12*LOOKUP($A118,'Input Data'!$B$58:$B$62,'Input Data'!$J$58:$J$62)/3600*$C$1,IF($A118&lt;'Input Data'!$I$17,infinity,'Input Data'!$I$11*'Input Data'!$I$13+LOOKUP($A118-'Input Data'!$I$17+$C$1,$A$5:$A$505,AK$5:AK$505))-AJ118)</f>
        <v>15</v>
      </c>
      <c r="AJ118" s="11">
        <f t="shared" si="66"/>
        <v>1245</v>
      </c>
      <c r="AK118" s="34">
        <f>IF($A118&lt;'Input Data'!$I$16,0,LOOKUP($A118-'Input Data'!$I$16,$A$5:$A$505,AJ$5:AJ$505))</f>
        <v>1155</v>
      </c>
      <c r="AL118" s="17">
        <f>MIN('Input Data'!$I$12*LOOKUP($A118,'Input Data'!$B$58:$B$62,'Input Data'!$J$58:$J$62)/3600*$C$1,IF($A118&lt;'Input Data'!$I$16,0,LOOKUP($A118-'Input Data'!$I$16+$C$1,$A$5:$A$505,AJ$5:AJ$505)-AK118))</f>
        <v>15</v>
      </c>
    </row>
    <row r="119" spans="1:38" x14ac:dyDescent="0.3">
      <c r="A119" s="9">
        <f t="shared" si="48"/>
        <v>1140</v>
      </c>
      <c r="B119" s="10">
        <f>MIN('Input Data'!$C$12*LOOKUP($A119,'Input Data'!$B$58:$B$62,'Input Data'!$D$58:$D$62)/3600*$C$1,IF($A119&lt;'Input Data'!$C$17,infinity,'Input Data'!$C$11*'Input Data'!$C$13+LOOKUP($A119-'Input Data'!$C$17+$C$1,$A$5:$A$505,$D$5:$D$505))-C119)</f>
        <v>22.222222222222221</v>
      </c>
      <c r="C119" s="11">
        <f>C118+LOOKUP($A118,'Input Data'!$D$23:$D$27,'Input Data'!$F$23:$F$27)*$C$1/3600</f>
        <v>1961.0000000000032</v>
      </c>
      <c r="D119" s="11">
        <f t="shared" si="49"/>
        <v>1661.7500000000032</v>
      </c>
      <c r="E119" s="9">
        <f>MIN('Input Data'!$C$12*LOOKUP($A119,'Input Data'!$B$58:$B$62,'Input Data'!$D$58:$D$62)/3600*$C$1,IF($A119&lt;'Input Data'!$C$16,0,LOOKUP($A119-'Input Data'!$C$16+$C$1,$A$5:$A$505,C$5:C$505)-D119))</f>
        <v>16.625</v>
      </c>
      <c r="F119" s="10">
        <f>LOOKUP($A119,'Input Data'!$C$33:$C$37,'Input Data'!$E$33:$E$37)</f>
        <v>0</v>
      </c>
      <c r="G119" s="11">
        <f t="shared" si="50"/>
        <v>1</v>
      </c>
      <c r="H119" s="11">
        <f t="shared" si="68"/>
        <v>0</v>
      </c>
      <c r="I119" s="12">
        <f t="shared" si="52"/>
        <v>16.625</v>
      </c>
      <c r="J119" s="7">
        <f>MIN('Input Data'!$D$12*LOOKUP($A119,'Input Data'!$B$58:$B$62,'Input Data'!$E$58:$E$62)/3600*$C$1,IF($A119&lt;'Input Data'!$D$17,infinity,'Input Data'!$D$11*'Input Data'!$D$13+LOOKUP($A119-'Input Data'!$D$17+$C$1,$A$5:$A$505,$L$5:$L$505)-K119))</f>
        <v>5.5555555555555554</v>
      </c>
      <c r="K119" s="11">
        <f t="shared" si="53"/>
        <v>0</v>
      </c>
      <c r="L119" s="11">
        <f>IF($A119&lt;'Input Data'!$D$16,0,LOOKUP($A119-'Input Data'!$D$16,$A$5:$A$505,$K$5:$K$505))</f>
        <v>0</v>
      </c>
      <c r="M119" s="7">
        <f>MIN('Input Data'!$E$12*LOOKUP($A119,'Input Data'!$B$58:$B$62,'Input Data'!$F$58:$F$62)/3600*$C$1,IF($A119&lt;'Input Data'!$E$17,infinity,'Input Data'!$E$11*'Input Data'!$E$13+LOOKUP($A119-'Input Data'!$E$17+$C$1,$A$5:$A$505,$O$5:$O$505))-N119)</f>
        <v>22.222222222222221</v>
      </c>
      <c r="N119" s="11">
        <f t="shared" si="54"/>
        <v>1661.7500000000032</v>
      </c>
      <c r="O119" s="11">
        <f t="shared" si="55"/>
        <v>1562.0000000000032</v>
      </c>
      <c r="P119" s="9">
        <f>MIN('Input Data'!$E$12*LOOKUP($A119,'Input Data'!$B$58:$B$62,'Input Data'!$F$58:$F$62)/3600*$C$1,IF($A119&lt;'Input Data'!$E$16,0,LOOKUP($A119-'Input Data'!$E$16+$C$1,$A$5:$A$505,N$5:N$505)-O119))</f>
        <v>16.625</v>
      </c>
      <c r="Q119" s="10">
        <f>LOOKUP($A119,'Input Data'!$C$33:$C$37,'Input Data'!$F$33:$F$37)</f>
        <v>0.02</v>
      </c>
      <c r="R119" s="34">
        <f t="shared" si="56"/>
        <v>1</v>
      </c>
      <c r="S119" s="8">
        <f t="shared" si="57"/>
        <v>0.33250000000000002</v>
      </c>
      <c r="T119" s="11">
        <f t="shared" si="58"/>
        <v>16.2925</v>
      </c>
      <c r="U119" s="7">
        <f>MIN('Input Data'!$F$12*LOOKUP($A119,'Input Data'!$B$58:$B$62,'Input Data'!$G$58:$G$62)/3600*$C$1,IF($A119&lt;'Input Data'!$F$17,infinity,'Input Data'!$F$11*'Input Data'!$F$13+LOOKUP($A119-'Input Data'!$F$17+$C$1,$A$5:$A$505,$W$5:$W$505)-V119))</f>
        <v>5.5555555555555554</v>
      </c>
      <c r="V119" s="11">
        <f t="shared" si="59"/>
        <v>31.240000000000016</v>
      </c>
      <c r="W119" s="11">
        <f>IF($A119&lt;'Input Data'!$F$16,0,LOOKUP($A119-'Input Data'!$F$16,$A$5:$A$505,$V$5:$V$505))</f>
        <v>29.851555555555571</v>
      </c>
      <c r="X119" s="7">
        <f>MIN('Input Data'!$G$12*LOOKUP($A119,'Input Data'!$B$58:$B$62,'Input Data'!$H$58:$H$62)/3600*$C$1,IF($A119&lt;'Input Data'!$G$17,infinity,'Input Data'!$G$11*'Input Data'!$G$13+LOOKUP($A119-'Input Data'!$G$17+$C$1,$A$5:$A$505,$Z$5:$Z$505)-Y119))</f>
        <v>22.222222222222221</v>
      </c>
      <c r="Y119" s="11">
        <f t="shared" si="60"/>
        <v>1530.7600000000016</v>
      </c>
      <c r="Z119" s="11">
        <f t="shared" si="61"/>
        <v>1260</v>
      </c>
      <c r="AA119" s="9">
        <f>MIN('Input Data'!$G$12*LOOKUP($A119,'Input Data'!$B$58:$B$62,'Input Data'!$H$58:$H$62)/3600*$C$1,IF($A119&lt;'Input Data'!$G$16,0,LOOKUP($A119-'Input Data'!$G$16+$C$1,$A$5:$A$505,Y$5:Y$505)-Z119))</f>
        <v>22.222222222222221</v>
      </c>
      <c r="AB119" s="10">
        <f>LOOKUP($A119,'Input Data'!$C$33:$C$37,'Input Data'!$G$33:$G$37)</f>
        <v>0</v>
      </c>
      <c r="AC119" s="11">
        <f t="shared" si="62"/>
        <v>0.67500000000000004</v>
      </c>
      <c r="AD119" s="11">
        <f t="shared" si="63"/>
        <v>0</v>
      </c>
      <c r="AE119" s="12">
        <f t="shared" si="64"/>
        <v>15</v>
      </c>
      <c r="AF119" s="7">
        <f>MIN('Input Data'!$H$12*LOOKUP($A119,'Input Data'!$B$58:$B$62,'Input Data'!$I$58:$I$62)/3600*$C$1,IF($A119&lt;'Input Data'!$H$17,infinity,'Input Data'!$H$11*'Input Data'!$H$13+LOOKUP($A119-'Input Data'!$H$17+$C$1,$A$5:$A$505,AH$5:AH$505)-AG119))</f>
        <v>5.5555555555555554</v>
      </c>
      <c r="AG119" s="11">
        <f t="shared" si="65"/>
        <v>0</v>
      </c>
      <c r="AH119" s="11">
        <f>IF($A119&lt;'Input Data'!$H$16,0,LOOKUP($A119-'Input Data'!$H$16,$A$5:$A$505,AG$5:AG$505))</f>
        <v>0</v>
      </c>
      <c r="AI119" s="7">
        <f>MIN('Input Data'!$I$12*LOOKUP($A119,'Input Data'!$B$58:$B$62,'Input Data'!$J$58:$J$62)/3600*$C$1,IF($A119&lt;'Input Data'!$I$17,infinity,'Input Data'!$I$11*'Input Data'!$I$13+LOOKUP($A119-'Input Data'!$I$17+$C$1,$A$5:$A$505,AK$5:AK$505))-AJ119)</f>
        <v>15</v>
      </c>
      <c r="AJ119" s="11">
        <f t="shared" si="66"/>
        <v>1260</v>
      </c>
      <c r="AK119" s="34">
        <f>IF($A119&lt;'Input Data'!$I$16,0,LOOKUP($A119-'Input Data'!$I$16,$A$5:$A$505,AJ$5:AJ$505))</f>
        <v>1170</v>
      </c>
      <c r="AL119" s="17">
        <f>MIN('Input Data'!$I$12*LOOKUP($A119,'Input Data'!$B$58:$B$62,'Input Data'!$J$58:$J$62)/3600*$C$1,IF($A119&lt;'Input Data'!$I$16,0,LOOKUP($A119-'Input Data'!$I$16+$C$1,$A$5:$A$505,AJ$5:AJ$505)-AK119))</f>
        <v>15</v>
      </c>
    </row>
    <row r="120" spans="1:38" x14ac:dyDescent="0.3">
      <c r="A120" s="9">
        <f t="shared" si="48"/>
        <v>1150</v>
      </c>
      <c r="B120" s="10">
        <f>MIN('Input Data'!$C$12*LOOKUP($A120,'Input Data'!$B$58:$B$62,'Input Data'!$D$58:$D$62)/3600*$C$1,IF($A120&lt;'Input Data'!$C$17,infinity,'Input Data'!$C$11*'Input Data'!$C$13+LOOKUP($A120-'Input Data'!$C$17+$C$1,$A$5:$A$505,$D$5:$D$505))-C120)</f>
        <v>22.222222222222221</v>
      </c>
      <c r="C120" s="11">
        <f>C119+LOOKUP($A119,'Input Data'!$D$23:$D$27,'Input Data'!$F$23:$F$27)*$C$1/3600</f>
        <v>1977.6250000000032</v>
      </c>
      <c r="D120" s="11">
        <f t="shared" si="49"/>
        <v>1678.3750000000032</v>
      </c>
      <c r="E120" s="9">
        <f>MIN('Input Data'!$C$12*LOOKUP($A120,'Input Data'!$B$58:$B$62,'Input Data'!$D$58:$D$62)/3600*$C$1,IF($A120&lt;'Input Data'!$C$16,0,LOOKUP($A120-'Input Data'!$C$16+$C$1,$A$5:$A$505,C$5:C$505)-D120))</f>
        <v>16.625</v>
      </c>
      <c r="F120" s="10">
        <f>LOOKUP($A120,'Input Data'!$C$33:$C$37,'Input Data'!$E$33:$E$37)</f>
        <v>0</v>
      </c>
      <c r="G120" s="11">
        <f t="shared" si="50"/>
        <v>1</v>
      </c>
      <c r="H120" s="11">
        <f t="shared" si="68"/>
        <v>0</v>
      </c>
      <c r="I120" s="12">
        <f t="shared" si="52"/>
        <v>16.625</v>
      </c>
      <c r="J120" s="7">
        <f>MIN('Input Data'!$D$12*LOOKUP($A120,'Input Data'!$B$58:$B$62,'Input Data'!$E$58:$E$62)/3600*$C$1,IF($A120&lt;'Input Data'!$D$17,infinity,'Input Data'!$D$11*'Input Data'!$D$13+LOOKUP($A120-'Input Data'!$D$17+$C$1,$A$5:$A$505,$L$5:$L$505)-K120))</f>
        <v>5.5555555555555554</v>
      </c>
      <c r="K120" s="11">
        <f t="shared" si="53"/>
        <v>0</v>
      </c>
      <c r="L120" s="11">
        <f>IF($A120&lt;'Input Data'!$D$16,0,LOOKUP($A120-'Input Data'!$D$16,$A$5:$A$505,$K$5:$K$505))</f>
        <v>0</v>
      </c>
      <c r="M120" s="7">
        <f>MIN('Input Data'!$E$12*LOOKUP($A120,'Input Data'!$B$58:$B$62,'Input Data'!$F$58:$F$62)/3600*$C$1,IF($A120&lt;'Input Data'!$E$17,infinity,'Input Data'!$E$11*'Input Data'!$E$13+LOOKUP($A120-'Input Data'!$E$17+$C$1,$A$5:$A$505,$O$5:$O$505))-N120)</f>
        <v>22.222222222222221</v>
      </c>
      <c r="N120" s="11">
        <f t="shared" si="54"/>
        <v>1678.3750000000032</v>
      </c>
      <c r="O120" s="11">
        <f t="shared" si="55"/>
        <v>1578.6250000000032</v>
      </c>
      <c r="P120" s="9">
        <f>MIN('Input Data'!$E$12*LOOKUP($A120,'Input Data'!$B$58:$B$62,'Input Data'!$F$58:$F$62)/3600*$C$1,IF($A120&lt;'Input Data'!$E$16,0,LOOKUP($A120-'Input Data'!$E$16+$C$1,$A$5:$A$505,N$5:N$505)-O120))</f>
        <v>16.625</v>
      </c>
      <c r="Q120" s="10">
        <f>LOOKUP($A120,'Input Data'!$C$33:$C$37,'Input Data'!$F$33:$F$37)</f>
        <v>0.02</v>
      </c>
      <c r="R120" s="34">
        <f t="shared" si="56"/>
        <v>1</v>
      </c>
      <c r="S120" s="8">
        <f t="shared" si="57"/>
        <v>0.33250000000000002</v>
      </c>
      <c r="T120" s="11">
        <f t="shared" si="58"/>
        <v>16.2925</v>
      </c>
      <c r="U120" s="7">
        <f>MIN('Input Data'!$F$12*LOOKUP($A120,'Input Data'!$B$58:$B$62,'Input Data'!$G$58:$G$62)/3600*$C$1,IF($A120&lt;'Input Data'!$F$17,infinity,'Input Data'!$F$11*'Input Data'!$F$13+LOOKUP($A120-'Input Data'!$F$17+$C$1,$A$5:$A$505,$W$5:$W$505)-V120))</f>
        <v>5.5555555555555554</v>
      </c>
      <c r="V120" s="11">
        <f t="shared" si="59"/>
        <v>31.572500000000016</v>
      </c>
      <c r="W120" s="11">
        <f>IF($A120&lt;'Input Data'!$F$16,0,LOOKUP($A120-'Input Data'!$F$16,$A$5:$A$505,$V$5:$V$505))</f>
        <v>30.198666666666682</v>
      </c>
      <c r="X120" s="7">
        <f>MIN('Input Data'!$G$12*LOOKUP($A120,'Input Data'!$B$58:$B$62,'Input Data'!$H$58:$H$62)/3600*$C$1,IF($A120&lt;'Input Data'!$G$17,infinity,'Input Data'!$G$11*'Input Data'!$G$13+LOOKUP($A120-'Input Data'!$G$17+$C$1,$A$5:$A$505,$Z$5:$Z$505)-Y120))</f>
        <v>22.222222222222221</v>
      </c>
      <c r="Y120" s="11">
        <f t="shared" si="60"/>
        <v>1547.0525000000016</v>
      </c>
      <c r="Z120" s="11">
        <f t="shared" si="61"/>
        <v>1275</v>
      </c>
      <c r="AA120" s="9">
        <f>MIN('Input Data'!$G$12*LOOKUP($A120,'Input Data'!$B$58:$B$62,'Input Data'!$H$58:$H$62)/3600*$C$1,IF($A120&lt;'Input Data'!$G$16,0,LOOKUP($A120-'Input Data'!$G$16+$C$1,$A$5:$A$505,Y$5:Y$505)-Z120))</f>
        <v>22.222222222222221</v>
      </c>
      <c r="AB120" s="10">
        <f>LOOKUP($A120,'Input Data'!$C$33:$C$37,'Input Data'!$G$33:$G$37)</f>
        <v>0</v>
      </c>
      <c r="AC120" s="11">
        <f t="shared" si="62"/>
        <v>0.67500000000000004</v>
      </c>
      <c r="AD120" s="11">
        <f t="shared" si="63"/>
        <v>0</v>
      </c>
      <c r="AE120" s="12">
        <f t="shared" si="64"/>
        <v>15</v>
      </c>
      <c r="AF120" s="7">
        <f>MIN('Input Data'!$H$12*LOOKUP($A120,'Input Data'!$B$58:$B$62,'Input Data'!$I$58:$I$62)/3600*$C$1,IF($A120&lt;'Input Data'!$H$17,infinity,'Input Data'!$H$11*'Input Data'!$H$13+LOOKUP($A120-'Input Data'!$H$17+$C$1,$A$5:$A$505,AH$5:AH$505)-AG120))</f>
        <v>5.5555555555555554</v>
      </c>
      <c r="AG120" s="11">
        <f t="shared" si="65"/>
        <v>0</v>
      </c>
      <c r="AH120" s="11">
        <f>IF($A120&lt;'Input Data'!$H$16,0,LOOKUP($A120-'Input Data'!$H$16,$A$5:$A$505,AG$5:AG$505))</f>
        <v>0</v>
      </c>
      <c r="AI120" s="7">
        <f>MIN('Input Data'!$I$12*LOOKUP($A120,'Input Data'!$B$58:$B$62,'Input Data'!$J$58:$J$62)/3600*$C$1,IF($A120&lt;'Input Data'!$I$17,infinity,'Input Data'!$I$11*'Input Data'!$I$13+LOOKUP($A120-'Input Data'!$I$17+$C$1,$A$5:$A$505,AK$5:AK$505))-AJ120)</f>
        <v>15</v>
      </c>
      <c r="AJ120" s="11">
        <f t="shared" si="66"/>
        <v>1275</v>
      </c>
      <c r="AK120" s="34">
        <f>IF($A120&lt;'Input Data'!$I$16,0,LOOKUP($A120-'Input Data'!$I$16,$A$5:$A$505,AJ$5:AJ$505))</f>
        <v>1185</v>
      </c>
      <c r="AL120" s="17">
        <f>MIN('Input Data'!$I$12*LOOKUP($A120,'Input Data'!$B$58:$B$62,'Input Data'!$J$58:$J$62)/3600*$C$1,IF($A120&lt;'Input Data'!$I$16,0,LOOKUP($A120-'Input Data'!$I$16+$C$1,$A$5:$A$505,AJ$5:AJ$505)-AK120))</f>
        <v>15</v>
      </c>
    </row>
    <row r="121" spans="1:38" x14ac:dyDescent="0.3">
      <c r="A121" s="9">
        <f t="shared" si="48"/>
        <v>1160</v>
      </c>
      <c r="B121" s="10">
        <f>MIN('Input Data'!$C$12*LOOKUP($A121,'Input Data'!$B$58:$B$62,'Input Data'!$D$58:$D$62)/3600*$C$1,IF($A121&lt;'Input Data'!$C$17,infinity,'Input Data'!$C$11*'Input Data'!$C$13+LOOKUP($A121-'Input Data'!$C$17+$C$1,$A$5:$A$505,$D$5:$D$505))-C121)</f>
        <v>22.222222222222221</v>
      </c>
      <c r="C121" s="11">
        <f>C120+LOOKUP($A120,'Input Data'!$D$23:$D$27,'Input Data'!$F$23:$F$27)*$C$1/3600</f>
        <v>1994.2500000000032</v>
      </c>
      <c r="D121" s="11">
        <f t="shared" si="49"/>
        <v>1695.0000000000032</v>
      </c>
      <c r="E121" s="9">
        <f>MIN('Input Data'!$C$12*LOOKUP($A121,'Input Data'!$B$58:$B$62,'Input Data'!$D$58:$D$62)/3600*$C$1,IF($A121&lt;'Input Data'!$C$16,0,LOOKUP($A121-'Input Data'!$C$16+$C$1,$A$5:$A$505,C$5:C$505)-D121))</f>
        <v>16.625</v>
      </c>
      <c r="F121" s="10">
        <f>LOOKUP($A121,'Input Data'!$C$33:$C$37,'Input Data'!$E$33:$E$37)</f>
        <v>0</v>
      </c>
      <c r="G121" s="11">
        <f t="shared" si="50"/>
        <v>1</v>
      </c>
      <c r="H121" s="11">
        <f t="shared" si="68"/>
        <v>0</v>
      </c>
      <c r="I121" s="12">
        <f t="shared" si="52"/>
        <v>16.625</v>
      </c>
      <c r="J121" s="7">
        <f>MIN('Input Data'!$D$12*LOOKUP($A121,'Input Data'!$B$58:$B$62,'Input Data'!$E$58:$E$62)/3600*$C$1,IF($A121&lt;'Input Data'!$D$17,infinity,'Input Data'!$D$11*'Input Data'!$D$13+LOOKUP($A121-'Input Data'!$D$17+$C$1,$A$5:$A$505,$L$5:$L$505)-K121))</f>
        <v>5.5555555555555554</v>
      </c>
      <c r="K121" s="11">
        <f t="shared" si="53"/>
        <v>0</v>
      </c>
      <c r="L121" s="11">
        <f>IF($A121&lt;'Input Data'!$D$16,0,LOOKUP($A121-'Input Data'!$D$16,$A$5:$A$505,$K$5:$K$505))</f>
        <v>0</v>
      </c>
      <c r="M121" s="7">
        <f>MIN('Input Data'!$E$12*LOOKUP($A121,'Input Data'!$B$58:$B$62,'Input Data'!$F$58:$F$62)/3600*$C$1,IF($A121&lt;'Input Data'!$E$17,infinity,'Input Data'!$E$11*'Input Data'!$E$13+LOOKUP($A121-'Input Data'!$E$17+$C$1,$A$5:$A$505,$O$5:$O$505))-N121)</f>
        <v>22.222222222222221</v>
      </c>
      <c r="N121" s="11">
        <f t="shared" si="54"/>
        <v>1695.0000000000032</v>
      </c>
      <c r="O121" s="11">
        <f t="shared" si="55"/>
        <v>1595.2500000000032</v>
      </c>
      <c r="P121" s="9">
        <f>MIN('Input Data'!$E$12*LOOKUP($A121,'Input Data'!$B$58:$B$62,'Input Data'!$F$58:$F$62)/3600*$C$1,IF($A121&lt;'Input Data'!$E$16,0,LOOKUP($A121-'Input Data'!$E$16+$C$1,$A$5:$A$505,N$5:N$505)-O121))</f>
        <v>16.625</v>
      </c>
      <c r="Q121" s="10">
        <f>LOOKUP($A121,'Input Data'!$C$33:$C$37,'Input Data'!$F$33:$F$37)</f>
        <v>0.02</v>
      </c>
      <c r="R121" s="34">
        <f t="shared" si="56"/>
        <v>1</v>
      </c>
      <c r="S121" s="8">
        <f t="shared" si="57"/>
        <v>0.33250000000000002</v>
      </c>
      <c r="T121" s="11">
        <f t="shared" si="58"/>
        <v>16.2925</v>
      </c>
      <c r="U121" s="7">
        <f>MIN('Input Data'!$F$12*LOOKUP($A121,'Input Data'!$B$58:$B$62,'Input Data'!$G$58:$G$62)/3600*$C$1,IF($A121&lt;'Input Data'!$F$17,infinity,'Input Data'!$F$11*'Input Data'!$F$13+LOOKUP($A121-'Input Data'!$F$17+$C$1,$A$5:$A$505,$W$5:$W$505)-V121))</f>
        <v>5.5555555555555554</v>
      </c>
      <c r="V121" s="11">
        <f t="shared" si="59"/>
        <v>31.905000000000015</v>
      </c>
      <c r="W121" s="11">
        <f>IF($A121&lt;'Input Data'!$F$16,0,LOOKUP($A121-'Input Data'!$F$16,$A$5:$A$505,$V$5:$V$505))</f>
        <v>30.545777777777793</v>
      </c>
      <c r="X121" s="7">
        <f>MIN('Input Data'!$G$12*LOOKUP($A121,'Input Data'!$B$58:$B$62,'Input Data'!$H$58:$H$62)/3600*$C$1,IF($A121&lt;'Input Data'!$G$17,infinity,'Input Data'!$G$11*'Input Data'!$G$13+LOOKUP($A121-'Input Data'!$G$17+$C$1,$A$5:$A$505,$Z$5:$Z$505)-Y121))</f>
        <v>22.222222222222221</v>
      </c>
      <c r="Y121" s="11">
        <f t="shared" si="60"/>
        <v>1563.3450000000016</v>
      </c>
      <c r="Z121" s="11">
        <f t="shared" si="61"/>
        <v>1290</v>
      </c>
      <c r="AA121" s="9">
        <f>MIN('Input Data'!$G$12*LOOKUP($A121,'Input Data'!$B$58:$B$62,'Input Data'!$H$58:$H$62)/3600*$C$1,IF($A121&lt;'Input Data'!$G$16,0,LOOKUP($A121-'Input Data'!$G$16+$C$1,$A$5:$A$505,Y$5:Y$505)-Z121))</f>
        <v>22.222222222222221</v>
      </c>
      <c r="AB121" s="10">
        <f>LOOKUP($A121,'Input Data'!$C$33:$C$37,'Input Data'!$G$33:$G$37)</f>
        <v>0</v>
      </c>
      <c r="AC121" s="11">
        <f t="shared" si="62"/>
        <v>0.67500000000000004</v>
      </c>
      <c r="AD121" s="11">
        <f t="shared" si="63"/>
        <v>0</v>
      </c>
      <c r="AE121" s="12">
        <f t="shared" si="64"/>
        <v>15</v>
      </c>
      <c r="AF121" s="7">
        <f>MIN('Input Data'!$H$12*LOOKUP($A121,'Input Data'!$B$58:$B$62,'Input Data'!$I$58:$I$62)/3600*$C$1,IF($A121&lt;'Input Data'!$H$17,infinity,'Input Data'!$H$11*'Input Data'!$H$13+LOOKUP($A121-'Input Data'!$H$17+$C$1,$A$5:$A$505,AH$5:AH$505)-AG121))</f>
        <v>5.5555555555555554</v>
      </c>
      <c r="AG121" s="11">
        <f t="shared" si="65"/>
        <v>0</v>
      </c>
      <c r="AH121" s="11">
        <f>IF($A121&lt;'Input Data'!$H$16,0,LOOKUP($A121-'Input Data'!$H$16,$A$5:$A$505,AG$5:AG$505))</f>
        <v>0</v>
      </c>
      <c r="AI121" s="7">
        <f>MIN('Input Data'!$I$12*LOOKUP($A121,'Input Data'!$B$58:$B$62,'Input Data'!$J$58:$J$62)/3600*$C$1,IF($A121&lt;'Input Data'!$I$17,infinity,'Input Data'!$I$11*'Input Data'!$I$13+LOOKUP($A121-'Input Data'!$I$17+$C$1,$A$5:$A$505,AK$5:AK$505))-AJ121)</f>
        <v>15</v>
      </c>
      <c r="AJ121" s="11">
        <f t="shared" si="66"/>
        <v>1290</v>
      </c>
      <c r="AK121" s="34">
        <f>IF($A121&lt;'Input Data'!$I$16,0,LOOKUP($A121-'Input Data'!$I$16,$A$5:$A$505,AJ$5:AJ$505))</f>
        <v>1200</v>
      </c>
      <c r="AL121" s="17">
        <f>MIN('Input Data'!$I$12*LOOKUP($A121,'Input Data'!$B$58:$B$62,'Input Data'!$J$58:$J$62)/3600*$C$1,IF($A121&lt;'Input Data'!$I$16,0,LOOKUP($A121-'Input Data'!$I$16+$C$1,$A$5:$A$505,AJ$5:AJ$505)-AK121))</f>
        <v>15</v>
      </c>
    </row>
    <row r="122" spans="1:38" x14ac:dyDescent="0.3">
      <c r="A122" s="9">
        <f t="shared" si="48"/>
        <v>1170</v>
      </c>
      <c r="B122" s="10">
        <f>MIN('Input Data'!$C$12*LOOKUP($A122,'Input Data'!$B$58:$B$62,'Input Data'!$D$58:$D$62)/3600*$C$1,IF($A122&lt;'Input Data'!$C$17,infinity,'Input Data'!$C$11*'Input Data'!$C$13+LOOKUP($A122-'Input Data'!$C$17+$C$1,$A$5:$A$505,$D$5:$D$505))-C122)</f>
        <v>22.222222222222221</v>
      </c>
      <c r="C122" s="11">
        <f>C121+LOOKUP($A121,'Input Data'!$D$23:$D$27,'Input Data'!$F$23:$F$27)*$C$1/3600</f>
        <v>2010.8750000000032</v>
      </c>
      <c r="D122" s="11">
        <f t="shared" si="49"/>
        <v>1711.6250000000032</v>
      </c>
      <c r="E122" s="9">
        <f>MIN('Input Data'!$C$12*LOOKUP($A122,'Input Data'!$B$58:$B$62,'Input Data'!$D$58:$D$62)/3600*$C$1,IF($A122&lt;'Input Data'!$C$16,0,LOOKUP($A122-'Input Data'!$C$16+$C$1,$A$5:$A$505,C$5:C$505)-D122))</f>
        <v>16.625</v>
      </c>
      <c r="F122" s="10">
        <f>LOOKUP($A122,'Input Data'!$C$33:$C$37,'Input Data'!$E$33:$E$37)</f>
        <v>0</v>
      </c>
      <c r="G122" s="11">
        <f t="shared" si="50"/>
        <v>1</v>
      </c>
      <c r="H122" s="11">
        <f t="shared" si="68"/>
        <v>0</v>
      </c>
      <c r="I122" s="12">
        <f t="shared" si="52"/>
        <v>16.625</v>
      </c>
      <c r="J122" s="7">
        <f>MIN('Input Data'!$D$12*LOOKUP($A122,'Input Data'!$B$58:$B$62,'Input Data'!$E$58:$E$62)/3600*$C$1,IF($A122&lt;'Input Data'!$D$17,infinity,'Input Data'!$D$11*'Input Data'!$D$13+LOOKUP($A122-'Input Data'!$D$17+$C$1,$A$5:$A$505,$L$5:$L$505)-K122))</f>
        <v>5.5555555555555554</v>
      </c>
      <c r="K122" s="11">
        <f t="shared" si="53"/>
        <v>0</v>
      </c>
      <c r="L122" s="11">
        <f>IF($A122&lt;'Input Data'!$D$16,0,LOOKUP($A122-'Input Data'!$D$16,$A$5:$A$505,$K$5:$K$505))</f>
        <v>0</v>
      </c>
      <c r="M122" s="7">
        <f>MIN('Input Data'!$E$12*LOOKUP($A122,'Input Data'!$B$58:$B$62,'Input Data'!$F$58:$F$62)/3600*$C$1,IF($A122&lt;'Input Data'!$E$17,infinity,'Input Data'!$E$11*'Input Data'!$E$13+LOOKUP($A122-'Input Data'!$E$17+$C$1,$A$5:$A$505,$O$5:$O$505))-N122)</f>
        <v>22.222222222222221</v>
      </c>
      <c r="N122" s="11">
        <f t="shared" si="54"/>
        <v>1711.6250000000032</v>
      </c>
      <c r="O122" s="11">
        <f t="shared" si="55"/>
        <v>1611.8750000000032</v>
      </c>
      <c r="P122" s="9">
        <f>MIN('Input Data'!$E$12*LOOKUP($A122,'Input Data'!$B$58:$B$62,'Input Data'!$F$58:$F$62)/3600*$C$1,IF($A122&lt;'Input Data'!$E$16,0,LOOKUP($A122-'Input Data'!$E$16+$C$1,$A$5:$A$505,N$5:N$505)-O122))</f>
        <v>16.625</v>
      </c>
      <c r="Q122" s="10">
        <f>LOOKUP($A122,'Input Data'!$C$33:$C$37,'Input Data'!$F$33:$F$37)</f>
        <v>0.02</v>
      </c>
      <c r="R122" s="34">
        <f t="shared" si="56"/>
        <v>1</v>
      </c>
      <c r="S122" s="8">
        <f t="shared" si="57"/>
        <v>0.33250000000000002</v>
      </c>
      <c r="T122" s="11">
        <f t="shared" si="58"/>
        <v>16.2925</v>
      </c>
      <c r="U122" s="7">
        <f>MIN('Input Data'!$F$12*LOOKUP($A122,'Input Data'!$B$58:$B$62,'Input Data'!$G$58:$G$62)/3600*$C$1,IF($A122&lt;'Input Data'!$F$17,infinity,'Input Data'!$F$11*'Input Data'!$F$13+LOOKUP($A122-'Input Data'!$F$17+$C$1,$A$5:$A$505,$W$5:$W$505)-V122))</f>
        <v>5.5555555555555554</v>
      </c>
      <c r="V122" s="11">
        <f t="shared" si="59"/>
        <v>32.237500000000018</v>
      </c>
      <c r="W122" s="11">
        <f>IF($A122&lt;'Input Data'!$F$16,0,LOOKUP($A122-'Input Data'!$F$16,$A$5:$A$505,$V$5:$V$505))</f>
        <v>30.892888888888905</v>
      </c>
      <c r="X122" s="7">
        <f>MIN('Input Data'!$G$12*LOOKUP($A122,'Input Data'!$B$58:$B$62,'Input Data'!$H$58:$H$62)/3600*$C$1,IF($A122&lt;'Input Data'!$G$17,infinity,'Input Data'!$G$11*'Input Data'!$G$13+LOOKUP($A122-'Input Data'!$G$17+$C$1,$A$5:$A$505,$Z$5:$Z$505)-Y122))</f>
        <v>22.222222222222221</v>
      </c>
      <c r="Y122" s="11">
        <f t="shared" si="60"/>
        <v>1579.6375000000016</v>
      </c>
      <c r="Z122" s="11">
        <f t="shared" si="61"/>
        <v>1305</v>
      </c>
      <c r="AA122" s="9">
        <f>MIN('Input Data'!$G$12*LOOKUP($A122,'Input Data'!$B$58:$B$62,'Input Data'!$H$58:$H$62)/3600*$C$1,IF($A122&lt;'Input Data'!$G$16,0,LOOKUP($A122-'Input Data'!$G$16+$C$1,$A$5:$A$505,Y$5:Y$505)-Z122))</f>
        <v>22.222222222222221</v>
      </c>
      <c r="AB122" s="10">
        <f>LOOKUP($A122,'Input Data'!$C$33:$C$37,'Input Data'!$G$33:$G$37)</f>
        <v>0</v>
      </c>
      <c r="AC122" s="11">
        <f t="shared" si="62"/>
        <v>0.67500000000000004</v>
      </c>
      <c r="AD122" s="11">
        <f t="shared" si="63"/>
        <v>0</v>
      </c>
      <c r="AE122" s="12">
        <f t="shared" si="64"/>
        <v>15</v>
      </c>
      <c r="AF122" s="7">
        <f>MIN('Input Data'!$H$12*LOOKUP($A122,'Input Data'!$B$58:$B$62,'Input Data'!$I$58:$I$62)/3600*$C$1,IF($A122&lt;'Input Data'!$H$17,infinity,'Input Data'!$H$11*'Input Data'!$H$13+LOOKUP($A122-'Input Data'!$H$17+$C$1,$A$5:$A$505,AH$5:AH$505)-AG122))</f>
        <v>5.5555555555555554</v>
      </c>
      <c r="AG122" s="11">
        <f t="shared" si="65"/>
        <v>0</v>
      </c>
      <c r="AH122" s="11">
        <f>IF($A122&lt;'Input Data'!$H$16,0,LOOKUP($A122-'Input Data'!$H$16,$A$5:$A$505,AG$5:AG$505))</f>
        <v>0</v>
      </c>
      <c r="AI122" s="7">
        <f>MIN('Input Data'!$I$12*LOOKUP($A122,'Input Data'!$B$58:$B$62,'Input Data'!$J$58:$J$62)/3600*$C$1,IF($A122&lt;'Input Data'!$I$17,infinity,'Input Data'!$I$11*'Input Data'!$I$13+LOOKUP($A122-'Input Data'!$I$17+$C$1,$A$5:$A$505,AK$5:AK$505))-AJ122)</f>
        <v>15</v>
      </c>
      <c r="AJ122" s="11">
        <f t="shared" si="66"/>
        <v>1305</v>
      </c>
      <c r="AK122" s="34">
        <f>IF($A122&lt;'Input Data'!$I$16,0,LOOKUP($A122-'Input Data'!$I$16,$A$5:$A$505,AJ$5:AJ$505))</f>
        <v>1215</v>
      </c>
      <c r="AL122" s="17">
        <f>MIN('Input Data'!$I$12*LOOKUP($A122,'Input Data'!$B$58:$B$62,'Input Data'!$J$58:$J$62)/3600*$C$1,IF($A122&lt;'Input Data'!$I$16,0,LOOKUP($A122-'Input Data'!$I$16+$C$1,$A$5:$A$505,AJ$5:AJ$505)-AK122))</f>
        <v>15</v>
      </c>
    </row>
    <row r="123" spans="1:38" x14ac:dyDescent="0.3">
      <c r="A123" s="9">
        <f t="shared" si="48"/>
        <v>1180</v>
      </c>
      <c r="B123" s="10">
        <f>MIN('Input Data'!$C$12*LOOKUP($A123,'Input Data'!$B$58:$B$62,'Input Data'!$D$58:$D$62)/3600*$C$1,IF($A123&lt;'Input Data'!$C$17,infinity,'Input Data'!$C$11*'Input Data'!$C$13+LOOKUP($A123-'Input Data'!$C$17+$C$1,$A$5:$A$505,$D$5:$D$505))-C123)</f>
        <v>22.222222222222221</v>
      </c>
      <c r="C123" s="11">
        <f>C122+LOOKUP($A122,'Input Data'!$D$23:$D$27,'Input Data'!$F$23:$F$27)*$C$1/3600</f>
        <v>2027.5000000000032</v>
      </c>
      <c r="D123" s="11">
        <f t="shared" si="49"/>
        <v>1728.2500000000032</v>
      </c>
      <c r="E123" s="9">
        <f>MIN('Input Data'!$C$12*LOOKUP($A123,'Input Data'!$B$58:$B$62,'Input Data'!$D$58:$D$62)/3600*$C$1,IF($A123&lt;'Input Data'!$C$16,0,LOOKUP($A123-'Input Data'!$C$16+$C$1,$A$5:$A$505,C$5:C$505)-D123))</f>
        <v>16.625</v>
      </c>
      <c r="F123" s="10">
        <f>LOOKUP($A123,'Input Data'!$C$33:$C$37,'Input Data'!$E$33:$E$37)</f>
        <v>0</v>
      </c>
      <c r="G123" s="11">
        <f t="shared" si="50"/>
        <v>1</v>
      </c>
      <c r="H123" s="11">
        <f t="shared" si="68"/>
        <v>0</v>
      </c>
      <c r="I123" s="12">
        <f t="shared" si="52"/>
        <v>16.625</v>
      </c>
      <c r="J123" s="7">
        <f>MIN('Input Data'!$D$12*LOOKUP($A123,'Input Data'!$B$58:$B$62,'Input Data'!$E$58:$E$62)/3600*$C$1,IF($A123&lt;'Input Data'!$D$17,infinity,'Input Data'!$D$11*'Input Data'!$D$13+LOOKUP($A123-'Input Data'!$D$17+$C$1,$A$5:$A$505,$L$5:$L$505)-K123))</f>
        <v>5.5555555555555554</v>
      </c>
      <c r="K123" s="11">
        <f t="shared" si="53"/>
        <v>0</v>
      </c>
      <c r="L123" s="11">
        <f>IF($A123&lt;'Input Data'!$D$16,0,LOOKUP($A123-'Input Data'!$D$16,$A$5:$A$505,$K$5:$K$505))</f>
        <v>0</v>
      </c>
      <c r="M123" s="7">
        <f>MIN('Input Data'!$E$12*LOOKUP($A123,'Input Data'!$B$58:$B$62,'Input Data'!$F$58:$F$62)/3600*$C$1,IF($A123&lt;'Input Data'!$E$17,infinity,'Input Data'!$E$11*'Input Data'!$E$13+LOOKUP($A123-'Input Data'!$E$17+$C$1,$A$5:$A$505,$O$5:$O$505))-N123)</f>
        <v>22.222222222222221</v>
      </c>
      <c r="N123" s="11">
        <f t="shared" si="54"/>
        <v>1728.2500000000032</v>
      </c>
      <c r="O123" s="11">
        <f t="shared" si="55"/>
        <v>1628.5000000000032</v>
      </c>
      <c r="P123" s="9">
        <f>MIN('Input Data'!$E$12*LOOKUP($A123,'Input Data'!$B$58:$B$62,'Input Data'!$F$58:$F$62)/3600*$C$1,IF($A123&lt;'Input Data'!$E$16,0,LOOKUP($A123-'Input Data'!$E$16+$C$1,$A$5:$A$505,N$5:N$505)-O123))</f>
        <v>16.625</v>
      </c>
      <c r="Q123" s="10">
        <f>LOOKUP($A123,'Input Data'!$C$33:$C$37,'Input Data'!$F$33:$F$37)</f>
        <v>0.02</v>
      </c>
      <c r="R123" s="34">
        <f t="shared" si="56"/>
        <v>1</v>
      </c>
      <c r="S123" s="8">
        <f t="shared" si="57"/>
        <v>0.33250000000000002</v>
      </c>
      <c r="T123" s="11">
        <f t="shared" si="58"/>
        <v>16.2925</v>
      </c>
      <c r="U123" s="7">
        <f>MIN('Input Data'!$F$12*LOOKUP($A123,'Input Data'!$B$58:$B$62,'Input Data'!$G$58:$G$62)/3600*$C$1,IF($A123&lt;'Input Data'!$F$17,infinity,'Input Data'!$F$11*'Input Data'!$F$13+LOOKUP($A123-'Input Data'!$F$17+$C$1,$A$5:$A$505,$W$5:$W$505)-V123))</f>
        <v>5.5555555555555554</v>
      </c>
      <c r="V123" s="11">
        <f t="shared" si="59"/>
        <v>32.570000000000022</v>
      </c>
      <c r="W123" s="11">
        <f>IF($A123&lt;'Input Data'!$F$16,0,LOOKUP($A123-'Input Data'!$F$16,$A$5:$A$505,$V$5:$V$505))</f>
        <v>31.240000000000016</v>
      </c>
      <c r="X123" s="7">
        <f>MIN('Input Data'!$G$12*LOOKUP($A123,'Input Data'!$B$58:$B$62,'Input Data'!$H$58:$H$62)/3600*$C$1,IF($A123&lt;'Input Data'!$G$17,infinity,'Input Data'!$G$11*'Input Data'!$G$13+LOOKUP($A123-'Input Data'!$G$17+$C$1,$A$5:$A$505,$Z$5:$Z$505)-Y123))</f>
        <v>22.222222222222221</v>
      </c>
      <c r="Y123" s="11">
        <f t="shared" si="60"/>
        <v>1595.9300000000017</v>
      </c>
      <c r="Z123" s="11">
        <f t="shared" si="61"/>
        <v>1320</v>
      </c>
      <c r="AA123" s="9">
        <f>MIN('Input Data'!$G$12*LOOKUP($A123,'Input Data'!$B$58:$B$62,'Input Data'!$H$58:$H$62)/3600*$C$1,IF($A123&lt;'Input Data'!$G$16,0,LOOKUP($A123-'Input Data'!$G$16+$C$1,$A$5:$A$505,Y$5:Y$505)-Z123))</f>
        <v>22.222222222222221</v>
      </c>
      <c r="AB123" s="10">
        <f>LOOKUP($A123,'Input Data'!$C$33:$C$37,'Input Data'!$G$33:$G$37)</f>
        <v>0</v>
      </c>
      <c r="AC123" s="11">
        <f t="shared" si="62"/>
        <v>0.67500000000000004</v>
      </c>
      <c r="AD123" s="11">
        <f t="shared" si="63"/>
        <v>0</v>
      </c>
      <c r="AE123" s="12">
        <f t="shared" si="64"/>
        <v>15</v>
      </c>
      <c r="AF123" s="7">
        <f>MIN('Input Data'!$H$12*LOOKUP($A123,'Input Data'!$B$58:$B$62,'Input Data'!$I$58:$I$62)/3600*$C$1,IF($A123&lt;'Input Data'!$H$17,infinity,'Input Data'!$H$11*'Input Data'!$H$13+LOOKUP($A123-'Input Data'!$H$17+$C$1,$A$5:$A$505,AH$5:AH$505)-AG123))</f>
        <v>5.5555555555555554</v>
      </c>
      <c r="AG123" s="11">
        <f t="shared" si="65"/>
        <v>0</v>
      </c>
      <c r="AH123" s="11">
        <f>IF($A123&lt;'Input Data'!$H$16,0,LOOKUP($A123-'Input Data'!$H$16,$A$5:$A$505,AG$5:AG$505))</f>
        <v>0</v>
      </c>
      <c r="AI123" s="7">
        <f>MIN('Input Data'!$I$12*LOOKUP($A123,'Input Data'!$B$58:$B$62,'Input Data'!$J$58:$J$62)/3600*$C$1,IF($A123&lt;'Input Data'!$I$17,infinity,'Input Data'!$I$11*'Input Data'!$I$13+LOOKUP($A123-'Input Data'!$I$17+$C$1,$A$5:$A$505,AK$5:AK$505))-AJ123)</f>
        <v>15</v>
      </c>
      <c r="AJ123" s="11">
        <f t="shared" si="66"/>
        <v>1320</v>
      </c>
      <c r="AK123" s="34">
        <f>IF($A123&lt;'Input Data'!$I$16,0,LOOKUP($A123-'Input Data'!$I$16,$A$5:$A$505,AJ$5:AJ$505))</f>
        <v>1230</v>
      </c>
      <c r="AL123" s="17">
        <f>MIN('Input Data'!$I$12*LOOKUP($A123,'Input Data'!$B$58:$B$62,'Input Data'!$J$58:$J$62)/3600*$C$1,IF($A123&lt;'Input Data'!$I$16,0,LOOKUP($A123-'Input Data'!$I$16+$C$1,$A$5:$A$505,AJ$5:AJ$505)-AK123))</f>
        <v>15</v>
      </c>
    </row>
    <row r="124" spans="1:38" x14ac:dyDescent="0.3">
      <c r="A124" s="9">
        <f t="shared" si="48"/>
        <v>1190</v>
      </c>
      <c r="B124" s="10">
        <f>MIN('Input Data'!$C$12*LOOKUP($A124,'Input Data'!$B$58:$B$62,'Input Data'!$D$58:$D$62)/3600*$C$1,IF($A124&lt;'Input Data'!$C$17,infinity,'Input Data'!$C$11*'Input Data'!$C$13+LOOKUP($A124-'Input Data'!$C$17+$C$1,$A$5:$A$505,$D$5:$D$505))-C124)</f>
        <v>22.222222222222221</v>
      </c>
      <c r="C124" s="11">
        <f>C123+LOOKUP($A123,'Input Data'!$D$23:$D$27,'Input Data'!$F$23:$F$27)*$C$1/3600</f>
        <v>2044.1250000000032</v>
      </c>
      <c r="D124" s="11">
        <f t="shared" si="49"/>
        <v>1744.8750000000032</v>
      </c>
      <c r="E124" s="9">
        <f>MIN('Input Data'!$C$12*LOOKUP($A124,'Input Data'!$B$58:$B$62,'Input Data'!$D$58:$D$62)/3600*$C$1,IF($A124&lt;'Input Data'!$C$16,0,LOOKUP($A124-'Input Data'!$C$16+$C$1,$A$5:$A$505,C$5:C$505)-D124))</f>
        <v>16.625</v>
      </c>
      <c r="F124" s="10">
        <f>LOOKUP($A124,'Input Data'!$C$33:$C$37,'Input Data'!$E$33:$E$37)</f>
        <v>0</v>
      </c>
      <c r="G124" s="11">
        <f t="shared" si="50"/>
        <v>1</v>
      </c>
      <c r="H124" s="11">
        <f t="shared" si="68"/>
        <v>0</v>
      </c>
      <c r="I124" s="12">
        <f t="shared" si="52"/>
        <v>16.625</v>
      </c>
      <c r="J124" s="7">
        <f>MIN('Input Data'!$D$12*LOOKUP($A124,'Input Data'!$B$58:$B$62,'Input Data'!$E$58:$E$62)/3600*$C$1,IF($A124&lt;'Input Data'!$D$17,infinity,'Input Data'!$D$11*'Input Data'!$D$13+LOOKUP($A124-'Input Data'!$D$17+$C$1,$A$5:$A$505,$L$5:$L$505)-K124))</f>
        <v>5.5555555555555554</v>
      </c>
      <c r="K124" s="11">
        <f t="shared" si="53"/>
        <v>0</v>
      </c>
      <c r="L124" s="11">
        <f>IF($A124&lt;'Input Data'!$D$16,0,LOOKUP($A124-'Input Data'!$D$16,$A$5:$A$505,$K$5:$K$505))</f>
        <v>0</v>
      </c>
      <c r="M124" s="7">
        <f>MIN('Input Data'!$E$12*LOOKUP($A124,'Input Data'!$B$58:$B$62,'Input Data'!$F$58:$F$62)/3600*$C$1,IF($A124&lt;'Input Data'!$E$17,infinity,'Input Data'!$E$11*'Input Data'!$E$13+LOOKUP($A124-'Input Data'!$E$17+$C$1,$A$5:$A$505,$O$5:$O$505))-N124)</f>
        <v>22.222222222222221</v>
      </c>
      <c r="N124" s="11">
        <f t="shared" si="54"/>
        <v>1744.8750000000032</v>
      </c>
      <c r="O124" s="11">
        <f t="shared" si="55"/>
        <v>1645.1250000000032</v>
      </c>
      <c r="P124" s="9">
        <f>MIN('Input Data'!$E$12*LOOKUP($A124,'Input Data'!$B$58:$B$62,'Input Data'!$F$58:$F$62)/3600*$C$1,IF($A124&lt;'Input Data'!$E$16,0,LOOKUP($A124-'Input Data'!$E$16+$C$1,$A$5:$A$505,N$5:N$505)-O124))</f>
        <v>16.625</v>
      </c>
      <c r="Q124" s="10">
        <f>LOOKUP($A124,'Input Data'!$C$33:$C$37,'Input Data'!$F$33:$F$37)</f>
        <v>0.02</v>
      </c>
      <c r="R124" s="34">
        <f t="shared" si="56"/>
        <v>1</v>
      </c>
      <c r="S124" s="8">
        <f t="shared" si="57"/>
        <v>0.33250000000000002</v>
      </c>
      <c r="T124" s="11">
        <f t="shared" si="58"/>
        <v>16.2925</v>
      </c>
      <c r="U124" s="7">
        <f>MIN('Input Data'!$F$12*LOOKUP($A124,'Input Data'!$B$58:$B$62,'Input Data'!$G$58:$G$62)/3600*$C$1,IF($A124&lt;'Input Data'!$F$17,infinity,'Input Data'!$F$11*'Input Data'!$F$13+LOOKUP($A124-'Input Data'!$F$17+$C$1,$A$5:$A$505,$W$5:$W$505)-V124))</f>
        <v>5.5555555555555554</v>
      </c>
      <c r="V124" s="11">
        <f t="shared" si="59"/>
        <v>32.902500000000025</v>
      </c>
      <c r="W124" s="11">
        <f>IF($A124&lt;'Input Data'!$F$16,0,LOOKUP($A124-'Input Data'!$F$16,$A$5:$A$505,$V$5:$V$505))</f>
        <v>31.572500000000016</v>
      </c>
      <c r="X124" s="7">
        <f>MIN('Input Data'!$G$12*LOOKUP($A124,'Input Data'!$B$58:$B$62,'Input Data'!$H$58:$H$62)/3600*$C$1,IF($A124&lt;'Input Data'!$G$17,infinity,'Input Data'!$G$11*'Input Data'!$G$13+LOOKUP($A124-'Input Data'!$G$17+$C$1,$A$5:$A$505,$Z$5:$Z$505)-Y124))</f>
        <v>22.222222222222221</v>
      </c>
      <c r="Y124" s="11">
        <f t="shared" si="60"/>
        <v>1612.2225000000017</v>
      </c>
      <c r="Z124" s="11">
        <f t="shared" si="61"/>
        <v>1335</v>
      </c>
      <c r="AA124" s="9">
        <f>MIN('Input Data'!$G$12*LOOKUP($A124,'Input Data'!$B$58:$B$62,'Input Data'!$H$58:$H$62)/3600*$C$1,IF($A124&lt;'Input Data'!$G$16,0,LOOKUP($A124-'Input Data'!$G$16+$C$1,$A$5:$A$505,Y$5:Y$505)-Z124))</f>
        <v>22.222222222222221</v>
      </c>
      <c r="AB124" s="10">
        <f>LOOKUP($A124,'Input Data'!$C$33:$C$37,'Input Data'!$G$33:$G$37)</f>
        <v>0</v>
      </c>
      <c r="AC124" s="11">
        <f t="shared" si="62"/>
        <v>0.67500000000000004</v>
      </c>
      <c r="AD124" s="11">
        <f t="shared" si="63"/>
        <v>0</v>
      </c>
      <c r="AE124" s="12">
        <f t="shared" si="64"/>
        <v>15</v>
      </c>
      <c r="AF124" s="7">
        <f>MIN('Input Data'!$H$12*LOOKUP($A124,'Input Data'!$B$58:$B$62,'Input Data'!$I$58:$I$62)/3600*$C$1,IF($A124&lt;'Input Data'!$H$17,infinity,'Input Data'!$H$11*'Input Data'!$H$13+LOOKUP($A124-'Input Data'!$H$17+$C$1,$A$5:$A$505,AH$5:AH$505)-AG124))</f>
        <v>5.5555555555555554</v>
      </c>
      <c r="AG124" s="11">
        <f t="shared" si="65"/>
        <v>0</v>
      </c>
      <c r="AH124" s="11">
        <f>IF($A124&lt;'Input Data'!$H$16,0,LOOKUP($A124-'Input Data'!$H$16,$A$5:$A$505,AG$5:AG$505))</f>
        <v>0</v>
      </c>
      <c r="AI124" s="7">
        <f>MIN('Input Data'!$I$12*LOOKUP($A124,'Input Data'!$B$58:$B$62,'Input Data'!$J$58:$J$62)/3600*$C$1,IF($A124&lt;'Input Data'!$I$17,infinity,'Input Data'!$I$11*'Input Data'!$I$13+LOOKUP($A124-'Input Data'!$I$17+$C$1,$A$5:$A$505,AK$5:AK$505))-AJ124)</f>
        <v>15</v>
      </c>
      <c r="AJ124" s="11">
        <f t="shared" si="66"/>
        <v>1335</v>
      </c>
      <c r="AK124" s="34">
        <f>IF($A124&lt;'Input Data'!$I$16,0,LOOKUP($A124-'Input Data'!$I$16,$A$5:$A$505,AJ$5:AJ$505))</f>
        <v>1245</v>
      </c>
      <c r="AL124" s="17">
        <f>MIN('Input Data'!$I$12*LOOKUP($A124,'Input Data'!$B$58:$B$62,'Input Data'!$J$58:$J$62)/3600*$C$1,IF($A124&lt;'Input Data'!$I$16,0,LOOKUP($A124-'Input Data'!$I$16+$C$1,$A$5:$A$505,AJ$5:AJ$505)-AK124))</f>
        <v>15</v>
      </c>
    </row>
    <row r="125" spans="1:38" x14ac:dyDescent="0.3">
      <c r="A125" s="9">
        <f t="shared" si="48"/>
        <v>1200</v>
      </c>
      <c r="B125" s="10">
        <f>MIN('Input Data'!$C$12*LOOKUP($A125,'Input Data'!$B$58:$B$62,'Input Data'!$D$58:$D$62)/3600*$C$1,IF($A125&lt;'Input Data'!$C$17,infinity,'Input Data'!$C$11*'Input Data'!$C$13+LOOKUP($A125-'Input Data'!$C$17+$C$1,$A$5:$A$505,$D$5:$D$505))-C125)</f>
        <v>22.222222222222221</v>
      </c>
      <c r="C125" s="11">
        <f>C124+LOOKUP($A124,'Input Data'!$D$23:$D$27,'Input Data'!$F$23:$F$27)*$C$1/3600</f>
        <v>2060.7500000000032</v>
      </c>
      <c r="D125" s="11">
        <f t="shared" si="49"/>
        <v>1761.5000000000032</v>
      </c>
      <c r="E125" s="9">
        <f>MIN('Input Data'!$C$12*LOOKUP($A125,'Input Data'!$B$58:$B$62,'Input Data'!$D$58:$D$62)/3600*$C$1,IF($A125&lt;'Input Data'!$C$16,0,LOOKUP($A125-'Input Data'!$C$16+$C$1,$A$5:$A$505,C$5:C$505)-D125))</f>
        <v>16.625</v>
      </c>
      <c r="F125" s="10">
        <f>LOOKUP($A125,'Input Data'!$C$33:$C$37,'Input Data'!$E$33:$E$37)</f>
        <v>0</v>
      </c>
      <c r="G125" s="11">
        <f t="shared" si="50"/>
        <v>1</v>
      </c>
      <c r="H125" s="11">
        <f t="shared" si="68"/>
        <v>0</v>
      </c>
      <c r="I125" s="12">
        <f t="shared" si="52"/>
        <v>16.625</v>
      </c>
      <c r="J125" s="7">
        <f>MIN('Input Data'!$D$12*LOOKUP($A125,'Input Data'!$B$58:$B$62,'Input Data'!$E$58:$E$62)/3600*$C$1,IF($A125&lt;'Input Data'!$D$17,infinity,'Input Data'!$D$11*'Input Data'!$D$13+LOOKUP($A125-'Input Data'!$D$17+$C$1,$A$5:$A$505,$L$5:$L$505)-K125))</f>
        <v>5.5555555555555554</v>
      </c>
      <c r="K125" s="11">
        <f t="shared" si="53"/>
        <v>0</v>
      </c>
      <c r="L125" s="11">
        <f>IF($A125&lt;'Input Data'!$D$16,0,LOOKUP($A125-'Input Data'!$D$16,$A$5:$A$505,$K$5:$K$505))</f>
        <v>0</v>
      </c>
      <c r="M125" s="7">
        <f>MIN('Input Data'!$E$12*LOOKUP($A125,'Input Data'!$B$58:$B$62,'Input Data'!$F$58:$F$62)/3600*$C$1,IF($A125&lt;'Input Data'!$E$17,infinity,'Input Data'!$E$11*'Input Data'!$E$13+LOOKUP($A125-'Input Data'!$E$17+$C$1,$A$5:$A$505,$O$5:$O$505))-N125)</f>
        <v>22.222222222222221</v>
      </c>
      <c r="N125" s="11">
        <f t="shared" si="54"/>
        <v>1761.5000000000032</v>
      </c>
      <c r="O125" s="11">
        <f t="shared" si="55"/>
        <v>1661.7500000000032</v>
      </c>
      <c r="P125" s="9">
        <f>MIN('Input Data'!$E$12*LOOKUP($A125,'Input Data'!$B$58:$B$62,'Input Data'!$F$58:$F$62)/3600*$C$1,IF($A125&lt;'Input Data'!$E$16,0,LOOKUP($A125-'Input Data'!$E$16+$C$1,$A$5:$A$505,N$5:N$505)-O125))</f>
        <v>16.625</v>
      </c>
      <c r="Q125" s="10">
        <f>LOOKUP($A125,'Input Data'!$C$33:$C$37,'Input Data'!$F$33:$F$37)</f>
        <v>0.02</v>
      </c>
      <c r="R125" s="34">
        <f t="shared" si="56"/>
        <v>1</v>
      </c>
      <c r="S125" s="8">
        <f t="shared" si="57"/>
        <v>0.33250000000000002</v>
      </c>
      <c r="T125" s="11">
        <f t="shared" si="58"/>
        <v>16.2925</v>
      </c>
      <c r="U125" s="7">
        <f>MIN('Input Data'!$F$12*LOOKUP($A125,'Input Data'!$B$58:$B$62,'Input Data'!$G$58:$G$62)/3600*$C$1,IF($A125&lt;'Input Data'!$F$17,infinity,'Input Data'!$F$11*'Input Data'!$F$13+LOOKUP($A125-'Input Data'!$F$17+$C$1,$A$5:$A$505,$W$5:$W$505)-V125))</f>
        <v>5.5555555555555554</v>
      </c>
      <c r="V125" s="11">
        <f t="shared" si="59"/>
        <v>33.235000000000028</v>
      </c>
      <c r="W125" s="11">
        <f>IF($A125&lt;'Input Data'!$F$16,0,LOOKUP($A125-'Input Data'!$F$16,$A$5:$A$505,$V$5:$V$505))</f>
        <v>31.905000000000015</v>
      </c>
      <c r="X125" s="7">
        <f>MIN('Input Data'!$G$12*LOOKUP($A125,'Input Data'!$B$58:$B$62,'Input Data'!$H$58:$H$62)/3600*$C$1,IF($A125&lt;'Input Data'!$G$17,infinity,'Input Data'!$G$11*'Input Data'!$G$13+LOOKUP($A125-'Input Data'!$G$17+$C$1,$A$5:$A$505,$Z$5:$Z$505)-Y125))</f>
        <v>22.222222222222221</v>
      </c>
      <c r="Y125" s="11">
        <f t="shared" si="60"/>
        <v>1628.5150000000017</v>
      </c>
      <c r="Z125" s="11">
        <f t="shared" si="61"/>
        <v>1350</v>
      </c>
      <c r="AA125" s="9">
        <f>MIN('Input Data'!$G$12*LOOKUP($A125,'Input Data'!$B$58:$B$62,'Input Data'!$H$58:$H$62)/3600*$C$1,IF($A125&lt;'Input Data'!$G$16,0,LOOKUP($A125-'Input Data'!$G$16+$C$1,$A$5:$A$505,Y$5:Y$505)-Z125))</f>
        <v>22.222222222222221</v>
      </c>
      <c r="AB125" s="10">
        <f>LOOKUP($A125,'Input Data'!$C$33:$C$37,'Input Data'!$G$33:$G$37)</f>
        <v>0</v>
      </c>
      <c r="AC125" s="11">
        <f t="shared" si="62"/>
        <v>0.67500000000000004</v>
      </c>
      <c r="AD125" s="11">
        <f t="shared" si="63"/>
        <v>0</v>
      </c>
      <c r="AE125" s="12">
        <f t="shared" si="64"/>
        <v>15</v>
      </c>
      <c r="AF125" s="7">
        <f>MIN('Input Data'!$H$12*LOOKUP($A125,'Input Data'!$B$58:$B$62,'Input Data'!$I$58:$I$62)/3600*$C$1,IF($A125&lt;'Input Data'!$H$17,infinity,'Input Data'!$H$11*'Input Data'!$H$13+LOOKUP($A125-'Input Data'!$H$17+$C$1,$A$5:$A$505,AH$5:AH$505)-AG125))</f>
        <v>5.5555555555555554</v>
      </c>
      <c r="AG125" s="11">
        <f t="shared" si="65"/>
        <v>0</v>
      </c>
      <c r="AH125" s="11">
        <f>IF($A125&lt;'Input Data'!$H$16,0,LOOKUP($A125-'Input Data'!$H$16,$A$5:$A$505,AG$5:AG$505))</f>
        <v>0</v>
      </c>
      <c r="AI125" s="7">
        <f>MIN('Input Data'!$I$12*LOOKUP($A125,'Input Data'!$B$58:$B$62,'Input Data'!$J$58:$J$62)/3600*$C$1,IF($A125&lt;'Input Data'!$I$17,infinity,'Input Data'!$I$11*'Input Data'!$I$13+LOOKUP($A125-'Input Data'!$I$17+$C$1,$A$5:$A$505,AK$5:AK$505))-AJ125)</f>
        <v>15</v>
      </c>
      <c r="AJ125" s="11">
        <f t="shared" si="66"/>
        <v>1350</v>
      </c>
      <c r="AK125" s="34">
        <f>IF($A125&lt;'Input Data'!$I$16,0,LOOKUP($A125-'Input Data'!$I$16,$A$5:$A$505,AJ$5:AJ$505))</f>
        <v>1260</v>
      </c>
      <c r="AL125" s="17">
        <f>MIN('Input Data'!$I$12*LOOKUP($A125,'Input Data'!$B$58:$B$62,'Input Data'!$J$58:$J$62)/3600*$C$1,IF($A125&lt;'Input Data'!$I$16,0,LOOKUP($A125-'Input Data'!$I$16+$C$1,$A$5:$A$505,AJ$5:AJ$505)-AK125))</f>
        <v>15</v>
      </c>
    </row>
    <row r="126" spans="1:38" x14ac:dyDescent="0.3">
      <c r="A126" s="9">
        <f t="shared" si="48"/>
        <v>1210</v>
      </c>
      <c r="B126" s="10">
        <f>MIN('Input Data'!$C$12*LOOKUP($A126,'Input Data'!$B$58:$B$62,'Input Data'!$D$58:$D$62)/3600*$C$1,IF($A126&lt;'Input Data'!$C$17,infinity,'Input Data'!$C$11*'Input Data'!$C$13+LOOKUP($A126-'Input Data'!$C$17+$C$1,$A$5:$A$505,$D$5:$D$505))-C126)</f>
        <v>22.222222222222221</v>
      </c>
      <c r="C126" s="11">
        <f>C125+LOOKUP($A125,'Input Data'!$D$23:$D$27,'Input Data'!$F$23:$F$27)*$C$1/3600</f>
        <v>2077.3750000000032</v>
      </c>
      <c r="D126" s="11">
        <f t="shared" si="49"/>
        <v>1778.1250000000032</v>
      </c>
      <c r="E126" s="9">
        <f>MIN('Input Data'!$C$12*LOOKUP($A126,'Input Data'!$B$58:$B$62,'Input Data'!$D$58:$D$62)/3600*$C$1,IF($A126&lt;'Input Data'!$C$16,0,LOOKUP($A126-'Input Data'!$C$16+$C$1,$A$5:$A$505,C$5:C$505)-D126))</f>
        <v>16.625</v>
      </c>
      <c r="F126" s="10">
        <f>LOOKUP($A126,'Input Data'!$C$33:$C$37,'Input Data'!$E$33:$E$37)</f>
        <v>0</v>
      </c>
      <c r="G126" s="11">
        <f t="shared" si="50"/>
        <v>1</v>
      </c>
      <c r="H126" s="11">
        <f t="shared" si="68"/>
        <v>0</v>
      </c>
      <c r="I126" s="12">
        <f t="shared" si="52"/>
        <v>16.625</v>
      </c>
      <c r="J126" s="7">
        <f>MIN('Input Data'!$D$12*LOOKUP($A126,'Input Data'!$B$58:$B$62,'Input Data'!$E$58:$E$62)/3600*$C$1,IF($A126&lt;'Input Data'!$D$17,infinity,'Input Data'!$D$11*'Input Data'!$D$13+LOOKUP($A126-'Input Data'!$D$17+$C$1,$A$5:$A$505,$L$5:$L$505)-K126))</f>
        <v>5.5555555555555554</v>
      </c>
      <c r="K126" s="11">
        <f t="shared" si="53"/>
        <v>0</v>
      </c>
      <c r="L126" s="11">
        <f>IF($A126&lt;'Input Data'!$D$16,0,LOOKUP($A126-'Input Data'!$D$16,$A$5:$A$505,$K$5:$K$505))</f>
        <v>0</v>
      </c>
      <c r="M126" s="7">
        <f>MIN('Input Data'!$E$12*LOOKUP($A126,'Input Data'!$B$58:$B$62,'Input Data'!$F$58:$F$62)/3600*$C$1,IF($A126&lt;'Input Data'!$E$17,infinity,'Input Data'!$E$11*'Input Data'!$E$13+LOOKUP($A126-'Input Data'!$E$17+$C$1,$A$5:$A$505,$O$5:$O$505))-N126)</f>
        <v>22.222222222222221</v>
      </c>
      <c r="N126" s="11">
        <f t="shared" si="54"/>
        <v>1778.1250000000032</v>
      </c>
      <c r="O126" s="11">
        <f t="shared" si="55"/>
        <v>1678.3750000000032</v>
      </c>
      <c r="P126" s="9">
        <f>MIN('Input Data'!$E$12*LOOKUP($A126,'Input Data'!$B$58:$B$62,'Input Data'!$F$58:$F$62)/3600*$C$1,IF($A126&lt;'Input Data'!$E$16,0,LOOKUP($A126-'Input Data'!$E$16+$C$1,$A$5:$A$505,N$5:N$505)-O126))</f>
        <v>16.625</v>
      </c>
      <c r="Q126" s="10">
        <f>LOOKUP($A126,'Input Data'!$C$33:$C$37,'Input Data'!$F$33:$F$37)</f>
        <v>0.02</v>
      </c>
      <c r="R126" s="34">
        <f t="shared" si="56"/>
        <v>1</v>
      </c>
      <c r="S126" s="8">
        <f t="shared" si="57"/>
        <v>0.33250000000000002</v>
      </c>
      <c r="T126" s="11">
        <f t="shared" si="58"/>
        <v>16.2925</v>
      </c>
      <c r="U126" s="7">
        <f>MIN('Input Data'!$F$12*LOOKUP($A126,'Input Data'!$B$58:$B$62,'Input Data'!$G$58:$G$62)/3600*$C$1,IF($A126&lt;'Input Data'!$F$17,infinity,'Input Data'!$F$11*'Input Data'!$F$13+LOOKUP($A126-'Input Data'!$F$17+$C$1,$A$5:$A$505,$W$5:$W$505)-V126))</f>
        <v>5.5555555555555554</v>
      </c>
      <c r="V126" s="11">
        <f t="shared" si="59"/>
        <v>33.567500000000031</v>
      </c>
      <c r="W126" s="11">
        <f>IF($A126&lt;'Input Data'!$F$16,0,LOOKUP($A126-'Input Data'!$F$16,$A$5:$A$505,$V$5:$V$505))</f>
        <v>32.237500000000018</v>
      </c>
      <c r="X126" s="7">
        <f>MIN('Input Data'!$G$12*LOOKUP($A126,'Input Data'!$B$58:$B$62,'Input Data'!$H$58:$H$62)/3600*$C$1,IF($A126&lt;'Input Data'!$G$17,infinity,'Input Data'!$G$11*'Input Data'!$G$13+LOOKUP($A126-'Input Data'!$G$17+$C$1,$A$5:$A$505,$Z$5:$Z$505)-Y126))</f>
        <v>22.222222222222221</v>
      </c>
      <c r="Y126" s="11">
        <f t="shared" si="60"/>
        <v>1644.8075000000017</v>
      </c>
      <c r="Z126" s="11">
        <f t="shared" si="61"/>
        <v>1365</v>
      </c>
      <c r="AA126" s="9">
        <f>MIN('Input Data'!$G$12*LOOKUP($A126,'Input Data'!$B$58:$B$62,'Input Data'!$H$58:$H$62)/3600*$C$1,IF($A126&lt;'Input Data'!$G$16,0,LOOKUP($A126-'Input Data'!$G$16+$C$1,$A$5:$A$505,Y$5:Y$505)-Z126))</f>
        <v>22.222222222222221</v>
      </c>
      <c r="AB126" s="10">
        <f>LOOKUP($A126,'Input Data'!$C$33:$C$37,'Input Data'!$G$33:$G$37)</f>
        <v>0</v>
      </c>
      <c r="AC126" s="11">
        <f t="shared" si="62"/>
        <v>0.67500000000000004</v>
      </c>
      <c r="AD126" s="11">
        <f t="shared" si="63"/>
        <v>0</v>
      </c>
      <c r="AE126" s="12">
        <f t="shared" si="64"/>
        <v>15</v>
      </c>
      <c r="AF126" s="7">
        <f>MIN('Input Data'!$H$12*LOOKUP($A126,'Input Data'!$B$58:$B$62,'Input Data'!$I$58:$I$62)/3600*$C$1,IF($A126&lt;'Input Data'!$H$17,infinity,'Input Data'!$H$11*'Input Data'!$H$13+LOOKUP($A126-'Input Data'!$H$17+$C$1,$A$5:$A$505,AH$5:AH$505)-AG126))</f>
        <v>5.5555555555555554</v>
      </c>
      <c r="AG126" s="11">
        <f t="shared" si="65"/>
        <v>0</v>
      </c>
      <c r="AH126" s="11">
        <f>IF($A126&lt;'Input Data'!$H$16,0,LOOKUP($A126-'Input Data'!$H$16,$A$5:$A$505,AG$5:AG$505))</f>
        <v>0</v>
      </c>
      <c r="AI126" s="7">
        <f>MIN('Input Data'!$I$12*LOOKUP($A126,'Input Data'!$B$58:$B$62,'Input Data'!$J$58:$J$62)/3600*$C$1,IF($A126&lt;'Input Data'!$I$17,infinity,'Input Data'!$I$11*'Input Data'!$I$13+LOOKUP($A126-'Input Data'!$I$17+$C$1,$A$5:$A$505,AK$5:AK$505))-AJ126)</f>
        <v>15</v>
      </c>
      <c r="AJ126" s="11">
        <f t="shared" si="66"/>
        <v>1365</v>
      </c>
      <c r="AK126" s="34">
        <f>IF($A126&lt;'Input Data'!$I$16,0,LOOKUP($A126-'Input Data'!$I$16,$A$5:$A$505,AJ$5:AJ$505))</f>
        <v>1275</v>
      </c>
      <c r="AL126" s="17">
        <f>MIN('Input Data'!$I$12*LOOKUP($A126,'Input Data'!$B$58:$B$62,'Input Data'!$J$58:$J$62)/3600*$C$1,IF($A126&lt;'Input Data'!$I$16,0,LOOKUP($A126-'Input Data'!$I$16+$C$1,$A$5:$A$505,AJ$5:AJ$505)-AK126))</f>
        <v>15</v>
      </c>
    </row>
    <row r="127" spans="1:38" x14ac:dyDescent="0.3">
      <c r="A127" s="9">
        <f t="shared" si="48"/>
        <v>1220</v>
      </c>
      <c r="B127" s="10">
        <f>MIN('Input Data'!$C$12*LOOKUP($A127,'Input Data'!$B$58:$B$62,'Input Data'!$D$58:$D$62)/3600*$C$1,IF($A127&lt;'Input Data'!$C$17,infinity,'Input Data'!$C$11*'Input Data'!$C$13+LOOKUP($A127-'Input Data'!$C$17+$C$1,$A$5:$A$505,$D$5:$D$505))-C127)</f>
        <v>22.222222222222221</v>
      </c>
      <c r="C127" s="11">
        <f>C126+LOOKUP($A126,'Input Data'!$D$23:$D$27,'Input Data'!$F$23:$F$27)*$C$1/3600</f>
        <v>2094.0000000000032</v>
      </c>
      <c r="D127" s="11">
        <f t="shared" si="49"/>
        <v>1794.7500000000032</v>
      </c>
      <c r="E127" s="9">
        <f>MIN('Input Data'!$C$12*LOOKUP($A127,'Input Data'!$B$58:$B$62,'Input Data'!$D$58:$D$62)/3600*$C$1,IF($A127&lt;'Input Data'!$C$16,0,LOOKUP($A127-'Input Data'!$C$16+$C$1,$A$5:$A$505,C$5:C$505)-D127))</f>
        <v>16.625</v>
      </c>
      <c r="F127" s="10">
        <f>LOOKUP($A127,'Input Data'!$C$33:$C$37,'Input Data'!$E$33:$E$37)</f>
        <v>0</v>
      </c>
      <c r="G127" s="11">
        <f t="shared" si="50"/>
        <v>1</v>
      </c>
      <c r="H127" s="11">
        <f t="shared" si="68"/>
        <v>0</v>
      </c>
      <c r="I127" s="12">
        <f t="shared" si="52"/>
        <v>16.625</v>
      </c>
      <c r="J127" s="7">
        <f>MIN('Input Data'!$D$12*LOOKUP($A127,'Input Data'!$B$58:$B$62,'Input Data'!$E$58:$E$62)/3600*$C$1,IF($A127&lt;'Input Data'!$D$17,infinity,'Input Data'!$D$11*'Input Data'!$D$13+LOOKUP($A127-'Input Data'!$D$17+$C$1,$A$5:$A$505,$L$5:$L$505)-K127))</f>
        <v>5.5555555555555554</v>
      </c>
      <c r="K127" s="11">
        <f t="shared" si="53"/>
        <v>0</v>
      </c>
      <c r="L127" s="11">
        <f>IF($A127&lt;'Input Data'!$D$16,0,LOOKUP($A127-'Input Data'!$D$16,$A$5:$A$505,$K$5:$K$505))</f>
        <v>0</v>
      </c>
      <c r="M127" s="7">
        <f>MIN('Input Data'!$E$12*LOOKUP($A127,'Input Data'!$B$58:$B$62,'Input Data'!$F$58:$F$62)/3600*$C$1,IF($A127&lt;'Input Data'!$E$17,infinity,'Input Data'!$E$11*'Input Data'!$E$13+LOOKUP($A127-'Input Data'!$E$17+$C$1,$A$5:$A$505,$O$5:$O$505))-N127)</f>
        <v>22.222222222222221</v>
      </c>
      <c r="N127" s="11">
        <f t="shared" si="54"/>
        <v>1794.7500000000032</v>
      </c>
      <c r="O127" s="11">
        <f t="shared" si="55"/>
        <v>1695.0000000000032</v>
      </c>
      <c r="P127" s="9">
        <f>MIN('Input Data'!$E$12*LOOKUP($A127,'Input Data'!$B$58:$B$62,'Input Data'!$F$58:$F$62)/3600*$C$1,IF($A127&lt;'Input Data'!$E$16,0,LOOKUP($A127-'Input Data'!$E$16+$C$1,$A$5:$A$505,N$5:N$505)-O127))</f>
        <v>16.625</v>
      </c>
      <c r="Q127" s="10">
        <f>LOOKUP($A127,'Input Data'!$C$33:$C$37,'Input Data'!$F$33:$F$37)</f>
        <v>0.02</v>
      </c>
      <c r="R127" s="34">
        <f t="shared" si="56"/>
        <v>1</v>
      </c>
      <c r="S127" s="8">
        <f t="shared" si="57"/>
        <v>0.33250000000000002</v>
      </c>
      <c r="T127" s="11">
        <f t="shared" si="58"/>
        <v>16.2925</v>
      </c>
      <c r="U127" s="7">
        <f>MIN('Input Data'!$F$12*LOOKUP($A127,'Input Data'!$B$58:$B$62,'Input Data'!$G$58:$G$62)/3600*$C$1,IF($A127&lt;'Input Data'!$F$17,infinity,'Input Data'!$F$11*'Input Data'!$F$13+LOOKUP($A127-'Input Data'!$F$17+$C$1,$A$5:$A$505,$W$5:$W$505)-V127))</f>
        <v>5.5555555555555554</v>
      </c>
      <c r="V127" s="11">
        <f t="shared" si="59"/>
        <v>33.900000000000034</v>
      </c>
      <c r="W127" s="11">
        <f>IF($A127&lt;'Input Data'!$F$16,0,LOOKUP($A127-'Input Data'!$F$16,$A$5:$A$505,$V$5:$V$505))</f>
        <v>32.570000000000022</v>
      </c>
      <c r="X127" s="7">
        <f>MIN('Input Data'!$G$12*LOOKUP($A127,'Input Data'!$B$58:$B$62,'Input Data'!$H$58:$H$62)/3600*$C$1,IF($A127&lt;'Input Data'!$G$17,infinity,'Input Data'!$G$11*'Input Data'!$G$13+LOOKUP($A127-'Input Data'!$G$17+$C$1,$A$5:$A$505,$Z$5:$Z$505)-Y127))</f>
        <v>22.222222222222221</v>
      </c>
      <c r="Y127" s="11">
        <f t="shared" si="60"/>
        <v>1661.1000000000017</v>
      </c>
      <c r="Z127" s="11">
        <f t="shared" si="61"/>
        <v>1380</v>
      </c>
      <c r="AA127" s="9">
        <f>MIN('Input Data'!$G$12*LOOKUP($A127,'Input Data'!$B$58:$B$62,'Input Data'!$H$58:$H$62)/3600*$C$1,IF($A127&lt;'Input Data'!$G$16,0,LOOKUP($A127-'Input Data'!$G$16+$C$1,$A$5:$A$505,Y$5:Y$505)-Z127))</f>
        <v>22.222222222222221</v>
      </c>
      <c r="AB127" s="10">
        <f>LOOKUP($A127,'Input Data'!$C$33:$C$37,'Input Data'!$G$33:$G$37)</f>
        <v>0</v>
      </c>
      <c r="AC127" s="11">
        <f t="shared" si="62"/>
        <v>0.67500000000000004</v>
      </c>
      <c r="AD127" s="11">
        <f t="shared" si="63"/>
        <v>0</v>
      </c>
      <c r="AE127" s="12">
        <f t="shared" si="64"/>
        <v>15</v>
      </c>
      <c r="AF127" s="7">
        <f>MIN('Input Data'!$H$12*LOOKUP($A127,'Input Data'!$B$58:$B$62,'Input Data'!$I$58:$I$62)/3600*$C$1,IF($A127&lt;'Input Data'!$H$17,infinity,'Input Data'!$H$11*'Input Data'!$H$13+LOOKUP($A127-'Input Data'!$H$17+$C$1,$A$5:$A$505,AH$5:AH$505)-AG127))</f>
        <v>5.5555555555555554</v>
      </c>
      <c r="AG127" s="11">
        <f t="shared" si="65"/>
        <v>0</v>
      </c>
      <c r="AH127" s="11">
        <f>IF($A127&lt;'Input Data'!$H$16,0,LOOKUP($A127-'Input Data'!$H$16,$A$5:$A$505,AG$5:AG$505))</f>
        <v>0</v>
      </c>
      <c r="AI127" s="7">
        <f>MIN('Input Data'!$I$12*LOOKUP($A127,'Input Data'!$B$58:$B$62,'Input Data'!$J$58:$J$62)/3600*$C$1,IF($A127&lt;'Input Data'!$I$17,infinity,'Input Data'!$I$11*'Input Data'!$I$13+LOOKUP($A127-'Input Data'!$I$17+$C$1,$A$5:$A$505,AK$5:AK$505))-AJ127)</f>
        <v>15</v>
      </c>
      <c r="AJ127" s="11">
        <f t="shared" si="66"/>
        <v>1380</v>
      </c>
      <c r="AK127" s="34">
        <f>IF($A127&lt;'Input Data'!$I$16,0,LOOKUP($A127-'Input Data'!$I$16,$A$5:$A$505,AJ$5:AJ$505))</f>
        <v>1290</v>
      </c>
      <c r="AL127" s="17">
        <f>MIN('Input Data'!$I$12*LOOKUP($A127,'Input Data'!$B$58:$B$62,'Input Data'!$J$58:$J$62)/3600*$C$1,IF($A127&lt;'Input Data'!$I$16,0,LOOKUP($A127-'Input Data'!$I$16+$C$1,$A$5:$A$505,AJ$5:AJ$505)-AK127))</f>
        <v>15</v>
      </c>
    </row>
    <row r="128" spans="1:38" x14ac:dyDescent="0.3">
      <c r="A128" s="9">
        <f t="shared" si="48"/>
        <v>1230</v>
      </c>
      <c r="B128" s="10">
        <f>MIN('Input Data'!$C$12*LOOKUP($A128,'Input Data'!$B$58:$B$62,'Input Data'!$D$58:$D$62)/3600*$C$1,IF($A128&lt;'Input Data'!$C$17,infinity,'Input Data'!$C$11*'Input Data'!$C$13+LOOKUP($A128-'Input Data'!$C$17+$C$1,$A$5:$A$505,$D$5:$D$505))-C128)</f>
        <v>22.222222222222221</v>
      </c>
      <c r="C128" s="11">
        <f>C127+LOOKUP($A127,'Input Data'!$D$23:$D$27,'Input Data'!$F$23:$F$27)*$C$1/3600</f>
        <v>2110.6250000000032</v>
      </c>
      <c r="D128" s="11">
        <f t="shared" si="49"/>
        <v>1811.3750000000032</v>
      </c>
      <c r="E128" s="9">
        <f>MIN('Input Data'!$C$12*LOOKUP($A128,'Input Data'!$B$58:$B$62,'Input Data'!$D$58:$D$62)/3600*$C$1,IF($A128&lt;'Input Data'!$C$16,0,LOOKUP($A128-'Input Data'!$C$16+$C$1,$A$5:$A$505,C$5:C$505)-D128))</f>
        <v>16.625</v>
      </c>
      <c r="F128" s="10">
        <f>LOOKUP($A128,'Input Data'!$C$33:$C$37,'Input Data'!$E$33:$E$37)</f>
        <v>0</v>
      </c>
      <c r="G128" s="11">
        <f t="shared" si="50"/>
        <v>1</v>
      </c>
      <c r="H128" s="11">
        <f t="shared" si="68"/>
        <v>0</v>
      </c>
      <c r="I128" s="12">
        <f t="shared" si="52"/>
        <v>16.625</v>
      </c>
      <c r="J128" s="7">
        <f>MIN('Input Data'!$D$12*LOOKUP($A128,'Input Data'!$B$58:$B$62,'Input Data'!$E$58:$E$62)/3600*$C$1,IF($A128&lt;'Input Data'!$D$17,infinity,'Input Data'!$D$11*'Input Data'!$D$13+LOOKUP($A128-'Input Data'!$D$17+$C$1,$A$5:$A$505,$L$5:$L$505)-K128))</f>
        <v>5.5555555555555554</v>
      </c>
      <c r="K128" s="11">
        <f t="shared" si="53"/>
        <v>0</v>
      </c>
      <c r="L128" s="11">
        <f>IF($A128&lt;'Input Data'!$D$16,0,LOOKUP($A128-'Input Data'!$D$16,$A$5:$A$505,$K$5:$K$505))</f>
        <v>0</v>
      </c>
      <c r="M128" s="7">
        <f>MIN('Input Data'!$E$12*LOOKUP($A128,'Input Data'!$B$58:$B$62,'Input Data'!$F$58:$F$62)/3600*$C$1,IF($A128&lt;'Input Data'!$E$17,infinity,'Input Data'!$E$11*'Input Data'!$E$13+LOOKUP($A128-'Input Data'!$E$17+$C$1,$A$5:$A$505,$O$5:$O$505))-N128)</f>
        <v>22.222222222222221</v>
      </c>
      <c r="N128" s="11">
        <f t="shared" si="54"/>
        <v>1811.3750000000032</v>
      </c>
      <c r="O128" s="11">
        <f t="shared" si="55"/>
        <v>1711.6250000000032</v>
      </c>
      <c r="P128" s="9">
        <f>MIN('Input Data'!$E$12*LOOKUP($A128,'Input Data'!$B$58:$B$62,'Input Data'!$F$58:$F$62)/3600*$C$1,IF($A128&lt;'Input Data'!$E$16,0,LOOKUP($A128-'Input Data'!$E$16+$C$1,$A$5:$A$505,N$5:N$505)-O128))</f>
        <v>16.625</v>
      </c>
      <c r="Q128" s="10">
        <f>LOOKUP($A128,'Input Data'!$C$33:$C$37,'Input Data'!$F$33:$F$37)</f>
        <v>0.02</v>
      </c>
      <c r="R128" s="34">
        <f t="shared" si="56"/>
        <v>1</v>
      </c>
      <c r="S128" s="8">
        <f t="shared" si="57"/>
        <v>0.33250000000000002</v>
      </c>
      <c r="T128" s="11">
        <f t="shared" si="58"/>
        <v>16.2925</v>
      </c>
      <c r="U128" s="7">
        <f>MIN('Input Data'!$F$12*LOOKUP($A128,'Input Data'!$B$58:$B$62,'Input Data'!$G$58:$G$62)/3600*$C$1,IF($A128&lt;'Input Data'!$F$17,infinity,'Input Data'!$F$11*'Input Data'!$F$13+LOOKUP($A128-'Input Data'!$F$17+$C$1,$A$5:$A$505,$W$5:$W$505)-V128))</f>
        <v>5.5555555555555554</v>
      </c>
      <c r="V128" s="11">
        <f t="shared" si="59"/>
        <v>34.232500000000037</v>
      </c>
      <c r="W128" s="11">
        <f>IF($A128&lt;'Input Data'!$F$16,0,LOOKUP($A128-'Input Data'!$F$16,$A$5:$A$505,$V$5:$V$505))</f>
        <v>32.902500000000025</v>
      </c>
      <c r="X128" s="7">
        <f>MIN('Input Data'!$G$12*LOOKUP($A128,'Input Data'!$B$58:$B$62,'Input Data'!$H$58:$H$62)/3600*$C$1,IF($A128&lt;'Input Data'!$G$17,infinity,'Input Data'!$G$11*'Input Data'!$G$13+LOOKUP($A128-'Input Data'!$G$17+$C$1,$A$5:$A$505,$Z$5:$Z$505)-Y128))</f>
        <v>22.222222222222221</v>
      </c>
      <c r="Y128" s="11">
        <f t="shared" si="60"/>
        <v>1677.3925000000017</v>
      </c>
      <c r="Z128" s="11">
        <f t="shared" si="61"/>
        <v>1395</v>
      </c>
      <c r="AA128" s="9">
        <f>MIN('Input Data'!$G$12*LOOKUP($A128,'Input Data'!$B$58:$B$62,'Input Data'!$H$58:$H$62)/3600*$C$1,IF($A128&lt;'Input Data'!$G$16,0,LOOKUP($A128-'Input Data'!$G$16+$C$1,$A$5:$A$505,Y$5:Y$505)-Z128))</f>
        <v>22.222222222222221</v>
      </c>
      <c r="AB128" s="10">
        <f>LOOKUP($A128,'Input Data'!$C$33:$C$37,'Input Data'!$G$33:$G$37)</f>
        <v>0</v>
      </c>
      <c r="AC128" s="11">
        <f t="shared" si="62"/>
        <v>0.67500000000000004</v>
      </c>
      <c r="AD128" s="11">
        <f t="shared" si="63"/>
        <v>0</v>
      </c>
      <c r="AE128" s="12">
        <f t="shared" si="64"/>
        <v>15</v>
      </c>
      <c r="AF128" s="7">
        <f>MIN('Input Data'!$H$12*LOOKUP($A128,'Input Data'!$B$58:$B$62,'Input Data'!$I$58:$I$62)/3600*$C$1,IF($A128&lt;'Input Data'!$H$17,infinity,'Input Data'!$H$11*'Input Data'!$H$13+LOOKUP($A128-'Input Data'!$H$17+$C$1,$A$5:$A$505,AH$5:AH$505)-AG128))</f>
        <v>5.5555555555555554</v>
      </c>
      <c r="AG128" s="11">
        <f t="shared" si="65"/>
        <v>0</v>
      </c>
      <c r="AH128" s="11">
        <f>IF($A128&lt;'Input Data'!$H$16,0,LOOKUP($A128-'Input Data'!$H$16,$A$5:$A$505,AG$5:AG$505))</f>
        <v>0</v>
      </c>
      <c r="AI128" s="7">
        <f>MIN('Input Data'!$I$12*LOOKUP($A128,'Input Data'!$B$58:$B$62,'Input Data'!$J$58:$J$62)/3600*$C$1,IF($A128&lt;'Input Data'!$I$17,infinity,'Input Data'!$I$11*'Input Data'!$I$13+LOOKUP($A128-'Input Data'!$I$17+$C$1,$A$5:$A$505,AK$5:AK$505))-AJ128)</f>
        <v>15</v>
      </c>
      <c r="AJ128" s="11">
        <f t="shared" si="66"/>
        <v>1395</v>
      </c>
      <c r="AK128" s="34">
        <f>IF($A128&lt;'Input Data'!$I$16,0,LOOKUP($A128-'Input Data'!$I$16,$A$5:$A$505,AJ$5:AJ$505))</f>
        <v>1305</v>
      </c>
      <c r="AL128" s="17">
        <f>MIN('Input Data'!$I$12*LOOKUP($A128,'Input Data'!$B$58:$B$62,'Input Data'!$J$58:$J$62)/3600*$C$1,IF($A128&lt;'Input Data'!$I$16,0,LOOKUP($A128-'Input Data'!$I$16+$C$1,$A$5:$A$505,AJ$5:AJ$505)-AK128))</f>
        <v>15</v>
      </c>
    </row>
    <row r="129" spans="1:38" x14ac:dyDescent="0.3">
      <c r="A129" s="9">
        <f t="shared" si="48"/>
        <v>1240</v>
      </c>
      <c r="B129" s="10">
        <f>MIN('Input Data'!$C$12*LOOKUP($A129,'Input Data'!$B$58:$B$62,'Input Data'!$D$58:$D$62)/3600*$C$1,IF($A129&lt;'Input Data'!$C$17,infinity,'Input Data'!$C$11*'Input Data'!$C$13+LOOKUP($A129-'Input Data'!$C$17+$C$1,$A$5:$A$505,$D$5:$D$505))-C129)</f>
        <v>22.222222222222221</v>
      </c>
      <c r="C129" s="11">
        <f>C128+LOOKUP($A128,'Input Data'!$D$23:$D$27,'Input Data'!$F$23:$F$27)*$C$1/3600</f>
        <v>2127.2500000000032</v>
      </c>
      <c r="D129" s="11">
        <f t="shared" si="49"/>
        <v>1828.0000000000032</v>
      </c>
      <c r="E129" s="9">
        <f>MIN('Input Data'!$C$12*LOOKUP($A129,'Input Data'!$B$58:$B$62,'Input Data'!$D$58:$D$62)/3600*$C$1,IF($A129&lt;'Input Data'!$C$16,0,LOOKUP($A129-'Input Data'!$C$16+$C$1,$A$5:$A$505,C$5:C$505)-D129))</f>
        <v>16.625</v>
      </c>
      <c r="F129" s="10">
        <f>LOOKUP($A129,'Input Data'!$C$33:$C$37,'Input Data'!$E$33:$E$37)</f>
        <v>0</v>
      </c>
      <c r="G129" s="11">
        <f t="shared" si="50"/>
        <v>1</v>
      </c>
      <c r="H129" s="11">
        <f t="shared" si="68"/>
        <v>0</v>
      </c>
      <c r="I129" s="12">
        <f t="shared" si="52"/>
        <v>16.625</v>
      </c>
      <c r="J129" s="7">
        <f>MIN('Input Data'!$D$12*LOOKUP($A129,'Input Data'!$B$58:$B$62,'Input Data'!$E$58:$E$62)/3600*$C$1,IF($A129&lt;'Input Data'!$D$17,infinity,'Input Data'!$D$11*'Input Data'!$D$13+LOOKUP($A129-'Input Data'!$D$17+$C$1,$A$5:$A$505,$L$5:$L$505)-K129))</f>
        <v>5.5555555555555554</v>
      </c>
      <c r="K129" s="11">
        <f t="shared" si="53"/>
        <v>0</v>
      </c>
      <c r="L129" s="11">
        <f>IF($A129&lt;'Input Data'!$D$16,0,LOOKUP($A129-'Input Data'!$D$16,$A$5:$A$505,$K$5:$K$505))</f>
        <v>0</v>
      </c>
      <c r="M129" s="7">
        <f>MIN('Input Data'!$E$12*LOOKUP($A129,'Input Data'!$B$58:$B$62,'Input Data'!$F$58:$F$62)/3600*$C$1,IF($A129&lt;'Input Data'!$E$17,infinity,'Input Data'!$E$11*'Input Data'!$E$13+LOOKUP($A129-'Input Data'!$E$17+$C$1,$A$5:$A$505,$O$5:$O$505))-N129)</f>
        <v>22.222222222222221</v>
      </c>
      <c r="N129" s="11">
        <f t="shared" si="54"/>
        <v>1828.0000000000032</v>
      </c>
      <c r="O129" s="11">
        <f t="shared" si="55"/>
        <v>1728.2500000000032</v>
      </c>
      <c r="P129" s="9">
        <f>MIN('Input Data'!$E$12*LOOKUP($A129,'Input Data'!$B$58:$B$62,'Input Data'!$F$58:$F$62)/3600*$C$1,IF($A129&lt;'Input Data'!$E$16,0,LOOKUP($A129-'Input Data'!$E$16+$C$1,$A$5:$A$505,N$5:N$505)-O129))</f>
        <v>16.625</v>
      </c>
      <c r="Q129" s="10">
        <f>LOOKUP($A129,'Input Data'!$C$33:$C$37,'Input Data'!$F$33:$F$37)</f>
        <v>0.02</v>
      </c>
      <c r="R129" s="34">
        <f t="shared" si="56"/>
        <v>1</v>
      </c>
      <c r="S129" s="8">
        <f t="shared" si="57"/>
        <v>0.33250000000000002</v>
      </c>
      <c r="T129" s="11">
        <f t="shared" si="58"/>
        <v>16.2925</v>
      </c>
      <c r="U129" s="7">
        <f>MIN('Input Data'!$F$12*LOOKUP($A129,'Input Data'!$B$58:$B$62,'Input Data'!$G$58:$G$62)/3600*$C$1,IF($A129&lt;'Input Data'!$F$17,infinity,'Input Data'!$F$11*'Input Data'!$F$13+LOOKUP($A129-'Input Data'!$F$17+$C$1,$A$5:$A$505,$W$5:$W$505)-V129))</f>
        <v>5.5555555555555554</v>
      </c>
      <c r="V129" s="11">
        <f t="shared" si="59"/>
        <v>34.56500000000004</v>
      </c>
      <c r="W129" s="11">
        <f>IF($A129&lt;'Input Data'!$F$16,0,LOOKUP($A129-'Input Data'!$F$16,$A$5:$A$505,$V$5:$V$505))</f>
        <v>33.235000000000028</v>
      </c>
      <c r="X129" s="7">
        <f>MIN('Input Data'!$G$12*LOOKUP($A129,'Input Data'!$B$58:$B$62,'Input Data'!$H$58:$H$62)/3600*$C$1,IF($A129&lt;'Input Data'!$G$17,infinity,'Input Data'!$G$11*'Input Data'!$G$13+LOOKUP($A129-'Input Data'!$G$17+$C$1,$A$5:$A$505,$Z$5:$Z$505)-Y129))</f>
        <v>22.222222222222221</v>
      </c>
      <c r="Y129" s="11">
        <f t="shared" si="60"/>
        <v>1693.6850000000018</v>
      </c>
      <c r="Z129" s="11">
        <f t="shared" si="61"/>
        <v>1410</v>
      </c>
      <c r="AA129" s="9">
        <f>MIN('Input Data'!$G$12*LOOKUP($A129,'Input Data'!$B$58:$B$62,'Input Data'!$H$58:$H$62)/3600*$C$1,IF($A129&lt;'Input Data'!$G$16,0,LOOKUP($A129-'Input Data'!$G$16+$C$1,$A$5:$A$505,Y$5:Y$505)-Z129))</f>
        <v>22.222222222222221</v>
      </c>
      <c r="AB129" s="10">
        <f>LOOKUP($A129,'Input Data'!$C$33:$C$37,'Input Data'!$G$33:$G$37)</f>
        <v>0</v>
      </c>
      <c r="AC129" s="11">
        <f t="shared" si="62"/>
        <v>0.67500000000000004</v>
      </c>
      <c r="AD129" s="11">
        <f t="shared" si="63"/>
        <v>0</v>
      </c>
      <c r="AE129" s="12">
        <f t="shared" si="64"/>
        <v>15</v>
      </c>
      <c r="AF129" s="7">
        <f>MIN('Input Data'!$H$12*LOOKUP($A129,'Input Data'!$B$58:$B$62,'Input Data'!$I$58:$I$62)/3600*$C$1,IF($A129&lt;'Input Data'!$H$17,infinity,'Input Data'!$H$11*'Input Data'!$H$13+LOOKUP($A129-'Input Data'!$H$17+$C$1,$A$5:$A$505,AH$5:AH$505)-AG129))</f>
        <v>5.5555555555555554</v>
      </c>
      <c r="AG129" s="11">
        <f t="shared" si="65"/>
        <v>0</v>
      </c>
      <c r="AH129" s="11">
        <f>IF($A129&lt;'Input Data'!$H$16,0,LOOKUP($A129-'Input Data'!$H$16,$A$5:$A$505,AG$5:AG$505))</f>
        <v>0</v>
      </c>
      <c r="AI129" s="7">
        <f>MIN('Input Data'!$I$12*LOOKUP($A129,'Input Data'!$B$58:$B$62,'Input Data'!$J$58:$J$62)/3600*$C$1,IF($A129&lt;'Input Data'!$I$17,infinity,'Input Data'!$I$11*'Input Data'!$I$13+LOOKUP($A129-'Input Data'!$I$17+$C$1,$A$5:$A$505,AK$5:AK$505))-AJ129)</f>
        <v>15</v>
      </c>
      <c r="AJ129" s="11">
        <f t="shared" si="66"/>
        <v>1410</v>
      </c>
      <c r="AK129" s="34">
        <f>IF($A129&lt;'Input Data'!$I$16,0,LOOKUP($A129-'Input Data'!$I$16,$A$5:$A$505,AJ$5:AJ$505))</f>
        <v>1320</v>
      </c>
      <c r="AL129" s="17">
        <f>MIN('Input Data'!$I$12*LOOKUP($A129,'Input Data'!$B$58:$B$62,'Input Data'!$J$58:$J$62)/3600*$C$1,IF($A129&lt;'Input Data'!$I$16,0,LOOKUP($A129-'Input Data'!$I$16+$C$1,$A$5:$A$505,AJ$5:AJ$505)-AK129))</f>
        <v>15</v>
      </c>
    </row>
    <row r="130" spans="1:38" x14ac:dyDescent="0.3">
      <c r="A130" s="9">
        <f t="shared" si="48"/>
        <v>1250</v>
      </c>
      <c r="B130" s="10">
        <f>MIN('Input Data'!$C$12*LOOKUP($A130,'Input Data'!$B$58:$B$62,'Input Data'!$D$58:$D$62)/3600*$C$1,IF($A130&lt;'Input Data'!$C$17,infinity,'Input Data'!$C$11*'Input Data'!$C$13+LOOKUP($A130-'Input Data'!$C$17+$C$1,$A$5:$A$505,$D$5:$D$505))-C130)</f>
        <v>22.222222222222221</v>
      </c>
      <c r="C130" s="11">
        <f>C129+LOOKUP($A129,'Input Data'!$D$23:$D$27,'Input Data'!$F$23:$F$27)*$C$1/3600</f>
        <v>2143.8750000000032</v>
      </c>
      <c r="D130" s="11">
        <f t="shared" si="49"/>
        <v>1844.6250000000032</v>
      </c>
      <c r="E130" s="9">
        <f>MIN('Input Data'!$C$12*LOOKUP($A130,'Input Data'!$B$58:$B$62,'Input Data'!$D$58:$D$62)/3600*$C$1,IF($A130&lt;'Input Data'!$C$16,0,LOOKUP($A130-'Input Data'!$C$16+$C$1,$A$5:$A$505,C$5:C$505)-D130))</f>
        <v>16.625</v>
      </c>
      <c r="F130" s="10">
        <f>LOOKUP($A130,'Input Data'!$C$33:$C$37,'Input Data'!$E$33:$E$37)</f>
        <v>0</v>
      </c>
      <c r="G130" s="11">
        <f t="shared" si="50"/>
        <v>1</v>
      </c>
      <c r="H130" s="11">
        <f t="shared" si="68"/>
        <v>0</v>
      </c>
      <c r="I130" s="12">
        <f t="shared" si="52"/>
        <v>16.625</v>
      </c>
      <c r="J130" s="7">
        <f>MIN('Input Data'!$D$12*LOOKUP($A130,'Input Data'!$B$58:$B$62,'Input Data'!$E$58:$E$62)/3600*$C$1,IF($A130&lt;'Input Data'!$D$17,infinity,'Input Data'!$D$11*'Input Data'!$D$13+LOOKUP($A130-'Input Data'!$D$17+$C$1,$A$5:$A$505,$L$5:$L$505)-K130))</f>
        <v>5.5555555555555554</v>
      </c>
      <c r="K130" s="11">
        <f t="shared" si="53"/>
        <v>0</v>
      </c>
      <c r="L130" s="11">
        <f>IF($A130&lt;'Input Data'!$D$16,0,LOOKUP($A130-'Input Data'!$D$16,$A$5:$A$505,$K$5:$K$505))</f>
        <v>0</v>
      </c>
      <c r="M130" s="7">
        <f>MIN('Input Data'!$E$12*LOOKUP($A130,'Input Data'!$B$58:$B$62,'Input Data'!$F$58:$F$62)/3600*$C$1,IF($A130&lt;'Input Data'!$E$17,infinity,'Input Data'!$E$11*'Input Data'!$E$13+LOOKUP($A130-'Input Data'!$E$17+$C$1,$A$5:$A$505,$O$5:$O$505))-N130)</f>
        <v>22.222222222222221</v>
      </c>
      <c r="N130" s="11">
        <f t="shared" si="54"/>
        <v>1844.6250000000032</v>
      </c>
      <c r="O130" s="11">
        <f t="shared" si="55"/>
        <v>1744.8750000000032</v>
      </c>
      <c r="P130" s="9">
        <f>MIN('Input Data'!$E$12*LOOKUP($A130,'Input Data'!$B$58:$B$62,'Input Data'!$F$58:$F$62)/3600*$C$1,IF($A130&lt;'Input Data'!$E$16,0,LOOKUP($A130-'Input Data'!$E$16+$C$1,$A$5:$A$505,N$5:N$505)-O130))</f>
        <v>16.625</v>
      </c>
      <c r="Q130" s="10">
        <f>LOOKUP($A130,'Input Data'!$C$33:$C$37,'Input Data'!$F$33:$F$37)</f>
        <v>0.02</v>
      </c>
      <c r="R130" s="34">
        <f t="shared" si="56"/>
        <v>1</v>
      </c>
      <c r="S130" s="8">
        <f t="shared" si="57"/>
        <v>0.33250000000000002</v>
      </c>
      <c r="T130" s="11">
        <f t="shared" si="58"/>
        <v>16.2925</v>
      </c>
      <c r="U130" s="7">
        <f>MIN('Input Data'!$F$12*LOOKUP($A130,'Input Data'!$B$58:$B$62,'Input Data'!$G$58:$G$62)/3600*$C$1,IF($A130&lt;'Input Data'!$F$17,infinity,'Input Data'!$F$11*'Input Data'!$F$13+LOOKUP($A130-'Input Data'!$F$17+$C$1,$A$5:$A$505,$W$5:$W$505)-V130))</f>
        <v>5.5555555555555554</v>
      </c>
      <c r="V130" s="11">
        <f t="shared" si="59"/>
        <v>34.897500000000043</v>
      </c>
      <c r="W130" s="11">
        <f>IF($A130&lt;'Input Data'!$F$16,0,LOOKUP($A130-'Input Data'!$F$16,$A$5:$A$505,$V$5:$V$505))</f>
        <v>33.567500000000031</v>
      </c>
      <c r="X130" s="7">
        <f>MIN('Input Data'!$G$12*LOOKUP($A130,'Input Data'!$B$58:$B$62,'Input Data'!$H$58:$H$62)/3600*$C$1,IF($A130&lt;'Input Data'!$G$17,infinity,'Input Data'!$G$11*'Input Data'!$G$13+LOOKUP($A130-'Input Data'!$G$17+$C$1,$A$5:$A$505,$Z$5:$Z$505)-Y130))</f>
        <v>22.222222222222221</v>
      </c>
      <c r="Y130" s="11">
        <f t="shared" si="60"/>
        <v>1709.9775000000018</v>
      </c>
      <c r="Z130" s="11">
        <f t="shared" si="61"/>
        <v>1425</v>
      </c>
      <c r="AA130" s="9">
        <f>MIN('Input Data'!$G$12*LOOKUP($A130,'Input Data'!$B$58:$B$62,'Input Data'!$H$58:$H$62)/3600*$C$1,IF($A130&lt;'Input Data'!$G$16,0,LOOKUP($A130-'Input Data'!$G$16+$C$1,$A$5:$A$505,Y$5:Y$505)-Z130))</f>
        <v>22.222222222222221</v>
      </c>
      <c r="AB130" s="10">
        <f>LOOKUP($A130,'Input Data'!$C$33:$C$37,'Input Data'!$G$33:$G$37)</f>
        <v>0</v>
      </c>
      <c r="AC130" s="11">
        <f t="shared" si="62"/>
        <v>0.67500000000000004</v>
      </c>
      <c r="AD130" s="11">
        <f t="shared" si="63"/>
        <v>0</v>
      </c>
      <c r="AE130" s="12">
        <f t="shared" si="64"/>
        <v>15</v>
      </c>
      <c r="AF130" s="7">
        <f>MIN('Input Data'!$H$12*LOOKUP($A130,'Input Data'!$B$58:$B$62,'Input Data'!$I$58:$I$62)/3600*$C$1,IF($A130&lt;'Input Data'!$H$17,infinity,'Input Data'!$H$11*'Input Data'!$H$13+LOOKUP($A130-'Input Data'!$H$17+$C$1,$A$5:$A$505,AH$5:AH$505)-AG130))</f>
        <v>5.5555555555555554</v>
      </c>
      <c r="AG130" s="11">
        <f t="shared" si="65"/>
        <v>0</v>
      </c>
      <c r="AH130" s="11">
        <f>IF($A130&lt;'Input Data'!$H$16,0,LOOKUP($A130-'Input Data'!$H$16,$A$5:$A$505,AG$5:AG$505))</f>
        <v>0</v>
      </c>
      <c r="AI130" s="7">
        <f>MIN('Input Data'!$I$12*LOOKUP($A130,'Input Data'!$B$58:$B$62,'Input Data'!$J$58:$J$62)/3600*$C$1,IF($A130&lt;'Input Data'!$I$17,infinity,'Input Data'!$I$11*'Input Data'!$I$13+LOOKUP($A130-'Input Data'!$I$17+$C$1,$A$5:$A$505,AK$5:AK$505))-AJ130)</f>
        <v>15</v>
      </c>
      <c r="AJ130" s="11">
        <f t="shared" si="66"/>
        <v>1425</v>
      </c>
      <c r="AK130" s="34">
        <f>IF($A130&lt;'Input Data'!$I$16,0,LOOKUP($A130-'Input Data'!$I$16,$A$5:$A$505,AJ$5:AJ$505))</f>
        <v>1335</v>
      </c>
      <c r="AL130" s="17">
        <f>MIN('Input Data'!$I$12*LOOKUP($A130,'Input Data'!$B$58:$B$62,'Input Data'!$J$58:$J$62)/3600*$C$1,IF($A130&lt;'Input Data'!$I$16,0,LOOKUP($A130-'Input Data'!$I$16+$C$1,$A$5:$A$505,AJ$5:AJ$505)-AK130))</f>
        <v>15</v>
      </c>
    </row>
    <row r="131" spans="1:38" x14ac:dyDescent="0.3">
      <c r="A131" s="9">
        <f t="shared" si="48"/>
        <v>1260</v>
      </c>
      <c r="B131" s="10">
        <f>MIN('Input Data'!$C$12*LOOKUP($A131,'Input Data'!$B$58:$B$62,'Input Data'!$D$58:$D$62)/3600*$C$1,IF($A131&lt;'Input Data'!$C$17,infinity,'Input Data'!$C$11*'Input Data'!$C$13+LOOKUP($A131-'Input Data'!$C$17+$C$1,$A$5:$A$505,$D$5:$D$505))-C131)</f>
        <v>22.222222222222221</v>
      </c>
      <c r="C131" s="11">
        <f>C130+LOOKUP($A130,'Input Data'!$D$23:$D$27,'Input Data'!$F$23:$F$27)*$C$1/3600</f>
        <v>2160.5000000000032</v>
      </c>
      <c r="D131" s="11">
        <f t="shared" si="49"/>
        <v>1861.2500000000032</v>
      </c>
      <c r="E131" s="9">
        <f>MIN('Input Data'!$C$12*LOOKUP($A131,'Input Data'!$B$58:$B$62,'Input Data'!$D$58:$D$62)/3600*$C$1,IF($A131&lt;'Input Data'!$C$16,0,LOOKUP($A131-'Input Data'!$C$16+$C$1,$A$5:$A$505,C$5:C$505)-D131))</f>
        <v>16.625</v>
      </c>
      <c r="F131" s="10">
        <f>LOOKUP($A131,'Input Data'!$C$33:$C$37,'Input Data'!$E$33:$E$37)</f>
        <v>0</v>
      </c>
      <c r="G131" s="11">
        <f t="shared" si="50"/>
        <v>1</v>
      </c>
      <c r="H131" s="11">
        <f t="shared" si="68"/>
        <v>0</v>
      </c>
      <c r="I131" s="12">
        <f t="shared" si="52"/>
        <v>16.625</v>
      </c>
      <c r="J131" s="7">
        <f>MIN('Input Data'!$D$12*LOOKUP($A131,'Input Data'!$B$58:$B$62,'Input Data'!$E$58:$E$62)/3600*$C$1,IF($A131&lt;'Input Data'!$D$17,infinity,'Input Data'!$D$11*'Input Data'!$D$13+LOOKUP($A131-'Input Data'!$D$17+$C$1,$A$5:$A$505,$L$5:$L$505)-K131))</f>
        <v>5.5555555555555554</v>
      </c>
      <c r="K131" s="11">
        <f t="shared" si="53"/>
        <v>0</v>
      </c>
      <c r="L131" s="11">
        <f>IF($A131&lt;'Input Data'!$D$16,0,LOOKUP($A131-'Input Data'!$D$16,$A$5:$A$505,$K$5:$K$505))</f>
        <v>0</v>
      </c>
      <c r="M131" s="7">
        <f>MIN('Input Data'!$E$12*LOOKUP($A131,'Input Data'!$B$58:$B$62,'Input Data'!$F$58:$F$62)/3600*$C$1,IF($A131&lt;'Input Data'!$E$17,infinity,'Input Data'!$E$11*'Input Data'!$E$13+LOOKUP($A131-'Input Data'!$E$17+$C$1,$A$5:$A$505,$O$5:$O$505))-N131)</f>
        <v>22.222222222222221</v>
      </c>
      <c r="N131" s="11">
        <f t="shared" si="54"/>
        <v>1861.2500000000032</v>
      </c>
      <c r="O131" s="11">
        <f t="shared" si="55"/>
        <v>1761.5000000000032</v>
      </c>
      <c r="P131" s="9">
        <f>MIN('Input Data'!$E$12*LOOKUP($A131,'Input Data'!$B$58:$B$62,'Input Data'!$F$58:$F$62)/3600*$C$1,IF($A131&lt;'Input Data'!$E$16,0,LOOKUP($A131-'Input Data'!$E$16+$C$1,$A$5:$A$505,N$5:N$505)-O131))</f>
        <v>16.625</v>
      </c>
      <c r="Q131" s="10">
        <f>LOOKUP($A131,'Input Data'!$C$33:$C$37,'Input Data'!$F$33:$F$37)</f>
        <v>0.02</v>
      </c>
      <c r="R131" s="34">
        <f t="shared" si="56"/>
        <v>1</v>
      </c>
      <c r="S131" s="8">
        <f t="shared" si="57"/>
        <v>0.33250000000000002</v>
      </c>
      <c r="T131" s="11">
        <f t="shared" si="58"/>
        <v>16.2925</v>
      </c>
      <c r="U131" s="7">
        <f>MIN('Input Data'!$F$12*LOOKUP($A131,'Input Data'!$B$58:$B$62,'Input Data'!$G$58:$G$62)/3600*$C$1,IF($A131&lt;'Input Data'!$F$17,infinity,'Input Data'!$F$11*'Input Data'!$F$13+LOOKUP($A131-'Input Data'!$F$17+$C$1,$A$5:$A$505,$W$5:$W$505)-V131))</f>
        <v>5.5555555555555554</v>
      </c>
      <c r="V131" s="11">
        <f t="shared" si="59"/>
        <v>35.230000000000047</v>
      </c>
      <c r="W131" s="11">
        <f>IF($A131&lt;'Input Data'!$F$16,0,LOOKUP($A131-'Input Data'!$F$16,$A$5:$A$505,$V$5:$V$505))</f>
        <v>33.900000000000034</v>
      </c>
      <c r="X131" s="7">
        <f>MIN('Input Data'!$G$12*LOOKUP($A131,'Input Data'!$B$58:$B$62,'Input Data'!$H$58:$H$62)/3600*$C$1,IF($A131&lt;'Input Data'!$G$17,infinity,'Input Data'!$G$11*'Input Data'!$G$13+LOOKUP($A131-'Input Data'!$G$17+$C$1,$A$5:$A$505,$Z$5:$Z$505)-Y131))</f>
        <v>22.222222222222221</v>
      </c>
      <c r="Y131" s="11">
        <f t="shared" si="60"/>
        <v>1726.2700000000018</v>
      </c>
      <c r="Z131" s="11">
        <f t="shared" si="61"/>
        <v>1440</v>
      </c>
      <c r="AA131" s="9">
        <f>MIN('Input Data'!$G$12*LOOKUP($A131,'Input Data'!$B$58:$B$62,'Input Data'!$H$58:$H$62)/3600*$C$1,IF($A131&lt;'Input Data'!$G$16,0,LOOKUP($A131-'Input Data'!$G$16+$C$1,$A$5:$A$505,Y$5:Y$505)-Z131))</f>
        <v>22.222222222222221</v>
      </c>
      <c r="AB131" s="10">
        <f>LOOKUP($A131,'Input Data'!$C$33:$C$37,'Input Data'!$G$33:$G$37)</f>
        <v>0</v>
      </c>
      <c r="AC131" s="11">
        <f t="shared" si="62"/>
        <v>0.67500000000000004</v>
      </c>
      <c r="AD131" s="11">
        <f t="shared" si="63"/>
        <v>0</v>
      </c>
      <c r="AE131" s="12">
        <f t="shared" si="64"/>
        <v>15</v>
      </c>
      <c r="AF131" s="7">
        <f>MIN('Input Data'!$H$12*LOOKUP($A131,'Input Data'!$B$58:$B$62,'Input Data'!$I$58:$I$62)/3600*$C$1,IF($A131&lt;'Input Data'!$H$17,infinity,'Input Data'!$H$11*'Input Data'!$H$13+LOOKUP($A131-'Input Data'!$H$17+$C$1,$A$5:$A$505,AH$5:AH$505)-AG131))</f>
        <v>5.5555555555555554</v>
      </c>
      <c r="AG131" s="11">
        <f t="shared" si="65"/>
        <v>0</v>
      </c>
      <c r="AH131" s="11">
        <f>IF($A131&lt;'Input Data'!$H$16,0,LOOKUP($A131-'Input Data'!$H$16,$A$5:$A$505,AG$5:AG$505))</f>
        <v>0</v>
      </c>
      <c r="AI131" s="7">
        <f>MIN('Input Data'!$I$12*LOOKUP($A131,'Input Data'!$B$58:$B$62,'Input Data'!$J$58:$J$62)/3600*$C$1,IF($A131&lt;'Input Data'!$I$17,infinity,'Input Data'!$I$11*'Input Data'!$I$13+LOOKUP($A131-'Input Data'!$I$17+$C$1,$A$5:$A$505,AK$5:AK$505))-AJ131)</f>
        <v>15</v>
      </c>
      <c r="AJ131" s="11">
        <f t="shared" si="66"/>
        <v>1440</v>
      </c>
      <c r="AK131" s="34">
        <f>IF($A131&lt;'Input Data'!$I$16,0,LOOKUP($A131-'Input Data'!$I$16,$A$5:$A$505,AJ$5:AJ$505))</f>
        <v>1350</v>
      </c>
      <c r="AL131" s="17">
        <f>MIN('Input Data'!$I$12*LOOKUP($A131,'Input Data'!$B$58:$B$62,'Input Data'!$J$58:$J$62)/3600*$C$1,IF($A131&lt;'Input Data'!$I$16,0,LOOKUP($A131-'Input Data'!$I$16+$C$1,$A$5:$A$505,AJ$5:AJ$505)-AK131))</f>
        <v>15</v>
      </c>
    </row>
    <row r="132" spans="1:38" x14ac:dyDescent="0.3">
      <c r="A132" s="9">
        <f t="shared" si="48"/>
        <v>1270</v>
      </c>
      <c r="B132" s="10">
        <f>MIN('Input Data'!$C$12*LOOKUP($A132,'Input Data'!$B$58:$B$62,'Input Data'!$D$58:$D$62)/3600*$C$1,IF($A132&lt;'Input Data'!$C$17,infinity,'Input Data'!$C$11*'Input Data'!$C$13+LOOKUP($A132-'Input Data'!$C$17+$C$1,$A$5:$A$505,$D$5:$D$505))-C132)</f>
        <v>22.222222222222221</v>
      </c>
      <c r="C132" s="11">
        <f>C131+LOOKUP($A131,'Input Data'!$D$23:$D$27,'Input Data'!$F$23:$F$27)*$C$1/3600</f>
        <v>2177.1250000000032</v>
      </c>
      <c r="D132" s="11">
        <f t="shared" si="49"/>
        <v>1877.8750000000032</v>
      </c>
      <c r="E132" s="9">
        <f>MIN('Input Data'!$C$12*LOOKUP($A132,'Input Data'!$B$58:$B$62,'Input Data'!$D$58:$D$62)/3600*$C$1,IF($A132&lt;'Input Data'!$C$16,0,LOOKUP($A132-'Input Data'!$C$16+$C$1,$A$5:$A$505,C$5:C$505)-D132))</f>
        <v>16.625</v>
      </c>
      <c r="F132" s="10">
        <f>LOOKUP($A132,'Input Data'!$C$33:$C$37,'Input Data'!$E$33:$E$37)</f>
        <v>0</v>
      </c>
      <c r="G132" s="11">
        <f t="shared" si="50"/>
        <v>1</v>
      </c>
      <c r="H132" s="11">
        <f t="shared" si="68"/>
        <v>0</v>
      </c>
      <c r="I132" s="12">
        <f t="shared" si="52"/>
        <v>16.625</v>
      </c>
      <c r="J132" s="7">
        <f>MIN('Input Data'!$D$12*LOOKUP($A132,'Input Data'!$B$58:$B$62,'Input Data'!$E$58:$E$62)/3600*$C$1,IF($A132&lt;'Input Data'!$D$17,infinity,'Input Data'!$D$11*'Input Data'!$D$13+LOOKUP($A132-'Input Data'!$D$17+$C$1,$A$5:$A$505,$L$5:$L$505)-K132))</f>
        <v>5.5555555555555554</v>
      </c>
      <c r="K132" s="11">
        <f t="shared" si="53"/>
        <v>0</v>
      </c>
      <c r="L132" s="11">
        <f>IF($A132&lt;'Input Data'!$D$16,0,LOOKUP($A132-'Input Data'!$D$16,$A$5:$A$505,$K$5:$K$505))</f>
        <v>0</v>
      </c>
      <c r="M132" s="7">
        <f>MIN('Input Data'!$E$12*LOOKUP($A132,'Input Data'!$B$58:$B$62,'Input Data'!$F$58:$F$62)/3600*$C$1,IF($A132&lt;'Input Data'!$E$17,infinity,'Input Data'!$E$11*'Input Data'!$E$13+LOOKUP($A132-'Input Data'!$E$17+$C$1,$A$5:$A$505,$O$5:$O$505))-N132)</f>
        <v>22.222222222222221</v>
      </c>
      <c r="N132" s="11">
        <f t="shared" si="54"/>
        <v>1877.8750000000032</v>
      </c>
      <c r="O132" s="11">
        <f t="shared" si="55"/>
        <v>1778.1250000000032</v>
      </c>
      <c r="P132" s="9">
        <f>MIN('Input Data'!$E$12*LOOKUP($A132,'Input Data'!$B$58:$B$62,'Input Data'!$F$58:$F$62)/3600*$C$1,IF($A132&lt;'Input Data'!$E$16,0,LOOKUP($A132-'Input Data'!$E$16+$C$1,$A$5:$A$505,N$5:N$505)-O132))</f>
        <v>16.625</v>
      </c>
      <c r="Q132" s="10">
        <f>LOOKUP($A132,'Input Data'!$C$33:$C$37,'Input Data'!$F$33:$F$37)</f>
        <v>0.02</v>
      </c>
      <c r="R132" s="34">
        <f t="shared" si="56"/>
        <v>1</v>
      </c>
      <c r="S132" s="8">
        <f t="shared" si="57"/>
        <v>0.33250000000000002</v>
      </c>
      <c r="T132" s="11">
        <f t="shared" si="58"/>
        <v>16.2925</v>
      </c>
      <c r="U132" s="7">
        <f>MIN('Input Data'!$F$12*LOOKUP($A132,'Input Data'!$B$58:$B$62,'Input Data'!$G$58:$G$62)/3600*$C$1,IF($A132&lt;'Input Data'!$F$17,infinity,'Input Data'!$F$11*'Input Data'!$F$13+LOOKUP($A132-'Input Data'!$F$17+$C$1,$A$5:$A$505,$W$5:$W$505)-V132))</f>
        <v>5.5555555555555554</v>
      </c>
      <c r="V132" s="11">
        <f t="shared" si="59"/>
        <v>35.56250000000005</v>
      </c>
      <c r="W132" s="11">
        <f>IF($A132&lt;'Input Data'!$F$16,0,LOOKUP($A132-'Input Data'!$F$16,$A$5:$A$505,$V$5:$V$505))</f>
        <v>34.232500000000037</v>
      </c>
      <c r="X132" s="7">
        <f>MIN('Input Data'!$G$12*LOOKUP($A132,'Input Data'!$B$58:$B$62,'Input Data'!$H$58:$H$62)/3600*$C$1,IF($A132&lt;'Input Data'!$G$17,infinity,'Input Data'!$G$11*'Input Data'!$G$13+LOOKUP($A132-'Input Data'!$G$17+$C$1,$A$5:$A$505,$Z$5:$Z$505)-Y132))</f>
        <v>22.222222222222221</v>
      </c>
      <c r="Y132" s="11">
        <f t="shared" si="60"/>
        <v>1742.5625000000018</v>
      </c>
      <c r="Z132" s="11">
        <f t="shared" si="61"/>
        <v>1455</v>
      </c>
      <c r="AA132" s="9">
        <f>MIN('Input Data'!$G$12*LOOKUP($A132,'Input Data'!$B$58:$B$62,'Input Data'!$H$58:$H$62)/3600*$C$1,IF($A132&lt;'Input Data'!$G$16,0,LOOKUP($A132-'Input Data'!$G$16+$C$1,$A$5:$A$505,Y$5:Y$505)-Z132))</f>
        <v>22.222222222222221</v>
      </c>
      <c r="AB132" s="10">
        <f>LOOKUP($A132,'Input Data'!$C$33:$C$37,'Input Data'!$G$33:$G$37)</f>
        <v>0</v>
      </c>
      <c r="AC132" s="11">
        <f t="shared" si="62"/>
        <v>0.67500000000000004</v>
      </c>
      <c r="AD132" s="11">
        <f t="shared" si="63"/>
        <v>0</v>
      </c>
      <c r="AE132" s="12">
        <f t="shared" si="64"/>
        <v>15</v>
      </c>
      <c r="AF132" s="7">
        <f>MIN('Input Data'!$H$12*LOOKUP($A132,'Input Data'!$B$58:$B$62,'Input Data'!$I$58:$I$62)/3600*$C$1,IF($A132&lt;'Input Data'!$H$17,infinity,'Input Data'!$H$11*'Input Data'!$H$13+LOOKUP($A132-'Input Data'!$H$17+$C$1,$A$5:$A$505,AH$5:AH$505)-AG132))</f>
        <v>5.5555555555555554</v>
      </c>
      <c r="AG132" s="11">
        <f t="shared" si="65"/>
        <v>0</v>
      </c>
      <c r="AH132" s="11">
        <f>IF($A132&lt;'Input Data'!$H$16,0,LOOKUP($A132-'Input Data'!$H$16,$A$5:$A$505,AG$5:AG$505))</f>
        <v>0</v>
      </c>
      <c r="AI132" s="7">
        <f>MIN('Input Data'!$I$12*LOOKUP($A132,'Input Data'!$B$58:$B$62,'Input Data'!$J$58:$J$62)/3600*$C$1,IF($A132&lt;'Input Data'!$I$17,infinity,'Input Data'!$I$11*'Input Data'!$I$13+LOOKUP($A132-'Input Data'!$I$17+$C$1,$A$5:$A$505,AK$5:AK$505))-AJ132)</f>
        <v>15</v>
      </c>
      <c r="AJ132" s="11">
        <f t="shared" si="66"/>
        <v>1455</v>
      </c>
      <c r="AK132" s="34">
        <f>IF($A132&lt;'Input Data'!$I$16,0,LOOKUP($A132-'Input Data'!$I$16,$A$5:$A$505,AJ$5:AJ$505))</f>
        <v>1365</v>
      </c>
      <c r="AL132" s="17">
        <f>MIN('Input Data'!$I$12*LOOKUP($A132,'Input Data'!$B$58:$B$62,'Input Data'!$J$58:$J$62)/3600*$C$1,IF($A132&lt;'Input Data'!$I$16,0,LOOKUP($A132-'Input Data'!$I$16+$C$1,$A$5:$A$505,AJ$5:AJ$505)-AK132))</f>
        <v>15</v>
      </c>
    </row>
    <row r="133" spans="1:38" x14ac:dyDescent="0.3">
      <c r="A133" s="9">
        <f t="shared" si="48"/>
        <v>1280</v>
      </c>
      <c r="B133" s="10">
        <f>MIN('Input Data'!$C$12*LOOKUP($A133,'Input Data'!$B$58:$B$62,'Input Data'!$D$58:$D$62)/3600*$C$1,IF($A133&lt;'Input Data'!$C$17,infinity,'Input Data'!$C$11*'Input Data'!$C$13+LOOKUP($A133-'Input Data'!$C$17+$C$1,$A$5:$A$505,$D$5:$D$505))-C133)</f>
        <v>22.222222222222221</v>
      </c>
      <c r="C133" s="11">
        <f>C132+LOOKUP($A132,'Input Data'!$D$23:$D$27,'Input Data'!$F$23:$F$27)*$C$1/3600</f>
        <v>2193.7500000000032</v>
      </c>
      <c r="D133" s="11">
        <f t="shared" si="49"/>
        <v>1894.5000000000032</v>
      </c>
      <c r="E133" s="9">
        <f>MIN('Input Data'!$C$12*LOOKUP($A133,'Input Data'!$B$58:$B$62,'Input Data'!$D$58:$D$62)/3600*$C$1,IF($A133&lt;'Input Data'!$C$16,0,LOOKUP($A133-'Input Data'!$C$16+$C$1,$A$5:$A$505,C$5:C$505)-D133))</f>
        <v>16.625</v>
      </c>
      <c r="F133" s="10">
        <f>LOOKUP($A133,'Input Data'!$C$33:$C$37,'Input Data'!$E$33:$E$37)</f>
        <v>0</v>
      </c>
      <c r="G133" s="11">
        <f t="shared" si="50"/>
        <v>1</v>
      </c>
      <c r="H133" s="11">
        <f t="shared" si="68"/>
        <v>0</v>
      </c>
      <c r="I133" s="12">
        <f t="shared" si="52"/>
        <v>16.625</v>
      </c>
      <c r="J133" s="7">
        <f>MIN('Input Data'!$D$12*LOOKUP($A133,'Input Data'!$B$58:$B$62,'Input Data'!$E$58:$E$62)/3600*$C$1,IF($A133&lt;'Input Data'!$D$17,infinity,'Input Data'!$D$11*'Input Data'!$D$13+LOOKUP($A133-'Input Data'!$D$17+$C$1,$A$5:$A$505,$L$5:$L$505)-K133))</f>
        <v>5.5555555555555554</v>
      </c>
      <c r="K133" s="11">
        <f t="shared" si="53"/>
        <v>0</v>
      </c>
      <c r="L133" s="11">
        <f>IF($A133&lt;'Input Data'!$D$16,0,LOOKUP($A133-'Input Data'!$D$16,$A$5:$A$505,$K$5:$K$505))</f>
        <v>0</v>
      </c>
      <c r="M133" s="7">
        <f>MIN('Input Data'!$E$12*LOOKUP($A133,'Input Data'!$B$58:$B$62,'Input Data'!$F$58:$F$62)/3600*$C$1,IF($A133&lt;'Input Data'!$E$17,infinity,'Input Data'!$E$11*'Input Data'!$E$13+LOOKUP($A133-'Input Data'!$E$17+$C$1,$A$5:$A$505,$O$5:$O$505))-N133)</f>
        <v>22.222222222222221</v>
      </c>
      <c r="N133" s="11">
        <f t="shared" si="54"/>
        <v>1894.5000000000032</v>
      </c>
      <c r="O133" s="11">
        <f t="shared" si="55"/>
        <v>1794.7500000000032</v>
      </c>
      <c r="P133" s="9">
        <f>MIN('Input Data'!$E$12*LOOKUP($A133,'Input Data'!$B$58:$B$62,'Input Data'!$F$58:$F$62)/3600*$C$1,IF($A133&lt;'Input Data'!$E$16,0,LOOKUP($A133-'Input Data'!$E$16+$C$1,$A$5:$A$505,N$5:N$505)-O133))</f>
        <v>16.625</v>
      </c>
      <c r="Q133" s="10">
        <f>LOOKUP($A133,'Input Data'!$C$33:$C$37,'Input Data'!$F$33:$F$37)</f>
        <v>0.02</v>
      </c>
      <c r="R133" s="34">
        <f t="shared" si="56"/>
        <v>1</v>
      </c>
      <c r="S133" s="8">
        <f t="shared" si="57"/>
        <v>0.33250000000000002</v>
      </c>
      <c r="T133" s="11">
        <f t="shared" si="58"/>
        <v>16.2925</v>
      </c>
      <c r="U133" s="7">
        <f>MIN('Input Data'!$F$12*LOOKUP($A133,'Input Data'!$B$58:$B$62,'Input Data'!$G$58:$G$62)/3600*$C$1,IF($A133&lt;'Input Data'!$F$17,infinity,'Input Data'!$F$11*'Input Data'!$F$13+LOOKUP($A133-'Input Data'!$F$17+$C$1,$A$5:$A$505,$W$5:$W$505)-V133))</f>
        <v>5.5555555555555554</v>
      </c>
      <c r="V133" s="11">
        <f t="shared" si="59"/>
        <v>35.895000000000053</v>
      </c>
      <c r="W133" s="11">
        <f>IF($A133&lt;'Input Data'!$F$16,0,LOOKUP($A133-'Input Data'!$F$16,$A$5:$A$505,$V$5:$V$505))</f>
        <v>34.56500000000004</v>
      </c>
      <c r="X133" s="7">
        <f>MIN('Input Data'!$G$12*LOOKUP($A133,'Input Data'!$B$58:$B$62,'Input Data'!$H$58:$H$62)/3600*$C$1,IF($A133&lt;'Input Data'!$G$17,infinity,'Input Data'!$G$11*'Input Data'!$G$13+LOOKUP($A133-'Input Data'!$G$17+$C$1,$A$5:$A$505,$Z$5:$Z$505)-Y133))</f>
        <v>22.222222222222221</v>
      </c>
      <c r="Y133" s="11">
        <f t="shared" si="60"/>
        <v>1758.8550000000018</v>
      </c>
      <c r="Z133" s="11">
        <f t="shared" si="61"/>
        <v>1470</v>
      </c>
      <c r="AA133" s="9">
        <f>MIN('Input Data'!$G$12*LOOKUP($A133,'Input Data'!$B$58:$B$62,'Input Data'!$H$58:$H$62)/3600*$C$1,IF($A133&lt;'Input Data'!$G$16,0,LOOKUP($A133-'Input Data'!$G$16+$C$1,$A$5:$A$505,Y$5:Y$505)-Z133))</f>
        <v>22.222222222222221</v>
      </c>
      <c r="AB133" s="10">
        <f>LOOKUP($A133,'Input Data'!$C$33:$C$37,'Input Data'!$G$33:$G$37)</f>
        <v>0</v>
      </c>
      <c r="AC133" s="11">
        <f t="shared" si="62"/>
        <v>0.67500000000000004</v>
      </c>
      <c r="AD133" s="11">
        <f t="shared" si="63"/>
        <v>0</v>
      </c>
      <c r="AE133" s="12">
        <f t="shared" si="64"/>
        <v>15</v>
      </c>
      <c r="AF133" s="7">
        <f>MIN('Input Data'!$H$12*LOOKUP($A133,'Input Data'!$B$58:$B$62,'Input Data'!$I$58:$I$62)/3600*$C$1,IF($A133&lt;'Input Data'!$H$17,infinity,'Input Data'!$H$11*'Input Data'!$H$13+LOOKUP($A133-'Input Data'!$H$17+$C$1,$A$5:$A$505,AH$5:AH$505)-AG133))</f>
        <v>5.5555555555555554</v>
      </c>
      <c r="AG133" s="11">
        <f t="shared" si="65"/>
        <v>0</v>
      </c>
      <c r="AH133" s="11">
        <f>IF($A133&lt;'Input Data'!$H$16,0,LOOKUP($A133-'Input Data'!$H$16,$A$5:$A$505,AG$5:AG$505))</f>
        <v>0</v>
      </c>
      <c r="AI133" s="7">
        <f>MIN('Input Data'!$I$12*LOOKUP($A133,'Input Data'!$B$58:$B$62,'Input Data'!$J$58:$J$62)/3600*$C$1,IF($A133&lt;'Input Data'!$I$17,infinity,'Input Data'!$I$11*'Input Data'!$I$13+LOOKUP($A133-'Input Data'!$I$17+$C$1,$A$5:$A$505,AK$5:AK$505))-AJ133)</f>
        <v>15</v>
      </c>
      <c r="AJ133" s="11">
        <f t="shared" si="66"/>
        <v>1470</v>
      </c>
      <c r="AK133" s="34">
        <f>IF($A133&lt;'Input Data'!$I$16,0,LOOKUP($A133-'Input Data'!$I$16,$A$5:$A$505,AJ$5:AJ$505))</f>
        <v>1380</v>
      </c>
      <c r="AL133" s="17">
        <f>MIN('Input Data'!$I$12*LOOKUP($A133,'Input Data'!$B$58:$B$62,'Input Data'!$J$58:$J$62)/3600*$C$1,IF($A133&lt;'Input Data'!$I$16,0,LOOKUP($A133-'Input Data'!$I$16+$C$1,$A$5:$A$505,AJ$5:AJ$505)-AK133))</f>
        <v>15</v>
      </c>
    </row>
    <row r="134" spans="1:38" x14ac:dyDescent="0.3">
      <c r="A134" s="9">
        <f t="shared" si="48"/>
        <v>1290</v>
      </c>
      <c r="B134" s="10">
        <f>MIN('Input Data'!$C$12*LOOKUP($A134,'Input Data'!$B$58:$B$62,'Input Data'!$D$58:$D$62)/3600*$C$1,IF($A134&lt;'Input Data'!$C$17,infinity,'Input Data'!$C$11*'Input Data'!$C$13+LOOKUP($A134-'Input Data'!$C$17+$C$1,$A$5:$A$505,$D$5:$D$505))-C134)</f>
        <v>22.222222222222221</v>
      </c>
      <c r="C134" s="11">
        <f>C133+LOOKUP($A133,'Input Data'!$D$23:$D$27,'Input Data'!$F$23:$F$27)*$C$1/3600</f>
        <v>2210.3750000000032</v>
      </c>
      <c r="D134" s="11">
        <f t="shared" si="49"/>
        <v>1911.1250000000032</v>
      </c>
      <c r="E134" s="9">
        <f>MIN('Input Data'!$C$12*LOOKUP($A134,'Input Data'!$B$58:$B$62,'Input Data'!$D$58:$D$62)/3600*$C$1,IF($A134&lt;'Input Data'!$C$16,0,LOOKUP($A134-'Input Data'!$C$16+$C$1,$A$5:$A$505,C$5:C$505)-D134))</f>
        <v>16.625</v>
      </c>
      <c r="F134" s="10">
        <f>LOOKUP($A134,'Input Data'!$C$33:$C$37,'Input Data'!$E$33:$E$37)</f>
        <v>0</v>
      </c>
      <c r="G134" s="11">
        <f t="shared" si="50"/>
        <v>1</v>
      </c>
      <c r="H134" s="11">
        <f t="shared" si="68"/>
        <v>0</v>
      </c>
      <c r="I134" s="12">
        <f t="shared" si="52"/>
        <v>16.625</v>
      </c>
      <c r="J134" s="7">
        <f>MIN('Input Data'!$D$12*LOOKUP($A134,'Input Data'!$B$58:$B$62,'Input Data'!$E$58:$E$62)/3600*$C$1,IF($A134&lt;'Input Data'!$D$17,infinity,'Input Data'!$D$11*'Input Data'!$D$13+LOOKUP($A134-'Input Data'!$D$17+$C$1,$A$5:$A$505,$L$5:$L$505)-K134))</f>
        <v>5.5555555555555554</v>
      </c>
      <c r="K134" s="11">
        <f t="shared" si="53"/>
        <v>0</v>
      </c>
      <c r="L134" s="11">
        <f>IF($A134&lt;'Input Data'!$D$16,0,LOOKUP($A134-'Input Data'!$D$16,$A$5:$A$505,$K$5:$K$505))</f>
        <v>0</v>
      </c>
      <c r="M134" s="7">
        <f>MIN('Input Data'!$E$12*LOOKUP($A134,'Input Data'!$B$58:$B$62,'Input Data'!$F$58:$F$62)/3600*$C$1,IF($A134&lt;'Input Data'!$E$17,infinity,'Input Data'!$E$11*'Input Data'!$E$13+LOOKUP($A134-'Input Data'!$E$17+$C$1,$A$5:$A$505,$O$5:$O$505))-N134)</f>
        <v>22.222222222222221</v>
      </c>
      <c r="N134" s="11">
        <f t="shared" si="54"/>
        <v>1911.1250000000032</v>
      </c>
      <c r="O134" s="11">
        <f t="shared" si="55"/>
        <v>1811.3750000000032</v>
      </c>
      <c r="P134" s="9">
        <f>MIN('Input Data'!$E$12*LOOKUP($A134,'Input Data'!$B$58:$B$62,'Input Data'!$F$58:$F$62)/3600*$C$1,IF($A134&lt;'Input Data'!$E$16,0,LOOKUP($A134-'Input Data'!$E$16+$C$1,$A$5:$A$505,N$5:N$505)-O134))</f>
        <v>16.625</v>
      </c>
      <c r="Q134" s="10">
        <f>LOOKUP($A134,'Input Data'!$C$33:$C$37,'Input Data'!$F$33:$F$37)</f>
        <v>0.02</v>
      </c>
      <c r="R134" s="34">
        <f t="shared" si="56"/>
        <v>1</v>
      </c>
      <c r="S134" s="8">
        <f t="shared" si="57"/>
        <v>0.33250000000000002</v>
      </c>
      <c r="T134" s="11">
        <f t="shared" si="58"/>
        <v>16.2925</v>
      </c>
      <c r="U134" s="7">
        <f>MIN('Input Data'!$F$12*LOOKUP($A134,'Input Data'!$B$58:$B$62,'Input Data'!$G$58:$G$62)/3600*$C$1,IF($A134&lt;'Input Data'!$F$17,infinity,'Input Data'!$F$11*'Input Data'!$F$13+LOOKUP($A134-'Input Data'!$F$17+$C$1,$A$5:$A$505,$W$5:$W$505)-V134))</f>
        <v>5.5555555555555554</v>
      </c>
      <c r="V134" s="11">
        <f t="shared" si="59"/>
        <v>36.227500000000056</v>
      </c>
      <c r="W134" s="11">
        <f>IF($A134&lt;'Input Data'!$F$16,0,LOOKUP($A134-'Input Data'!$F$16,$A$5:$A$505,$V$5:$V$505))</f>
        <v>34.897500000000043</v>
      </c>
      <c r="X134" s="7">
        <f>MIN('Input Data'!$G$12*LOOKUP($A134,'Input Data'!$B$58:$B$62,'Input Data'!$H$58:$H$62)/3600*$C$1,IF($A134&lt;'Input Data'!$G$17,infinity,'Input Data'!$G$11*'Input Data'!$G$13+LOOKUP($A134-'Input Data'!$G$17+$C$1,$A$5:$A$505,$Z$5:$Z$505)-Y134))</f>
        <v>22.222222222222221</v>
      </c>
      <c r="Y134" s="11">
        <f t="shared" si="60"/>
        <v>1775.1475000000019</v>
      </c>
      <c r="Z134" s="11">
        <f t="shared" si="61"/>
        <v>1485</v>
      </c>
      <c r="AA134" s="9">
        <f>MIN('Input Data'!$G$12*LOOKUP($A134,'Input Data'!$B$58:$B$62,'Input Data'!$H$58:$H$62)/3600*$C$1,IF($A134&lt;'Input Data'!$G$16,0,LOOKUP($A134-'Input Data'!$G$16+$C$1,$A$5:$A$505,Y$5:Y$505)-Z134))</f>
        <v>22.222222222222221</v>
      </c>
      <c r="AB134" s="10">
        <f>LOOKUP($A134,'Input Data'!$C$33:$C$37,'Input Data'!$G$33:$G$37)</f>
        <v>0</v>
      </c>
      <c r="AC134" s="11">
        <f t="shared" si="62"/>
        <v>0.67500000000000004</v>
      </c>
      <c r="AD134" s="11">
        <f t="shared" si="63"/>
        <v>0</v>
      </c>
      <c r="AE134" s="12">
        <f t="shared" si="64"/>
        <v>15</v>
      </c>
      <c r="AF134" s="7">
        <f>MIN('Input Data'!$H$12*LOOKUP($A134,'Input Data'!$B$58:$B$62,'Input Data'!$I$58:$I$62)/3600*$C$1,IF($A134&lt;'Input Data'!$H$17,infinity,'Input Data'!$H$11*'Input Data'!$H$13+LOOKUP($A134-'Input Data'!$H$17+$C$1,$A$5:$A$505,AH$5:AH$505)-AG134))</f>
        <v>5.5555555555555554</v>
      </c>
      <c r="AG134" s="11">
        <f t="shared" si="65"/>
        <v>0</v>
      </c>
      <c r="AH134" s="11">
        <f>IF($A134&lt;'Input Data'!$H$16,0,LOOKUP($A134-'Input Data'!$H$16,$A$5:$A$505,AG$5:AG$505))</f>
        <v>0</v>
      </c>
      <c r="AI134" s="7">
        <f>MIN('Input Data'!$I$12*LOOKUP($A134,'Input Data'!$B$58:$B$62,'Input Data'!$J$58:$J$62)/3600*$C$1,IF($A134&lt;'Input Data'!$I$17,infinity,'Input Data'!$I$11*'Input Data'!$I$13+LOOKUP($A134-'Input Data'!$I$17+$C$1,$A$5:$A$505,AK$5:AK$505))-AJ134)</f>
        <v>15</v>
      </c>
      <c r="AJ134" s="11">
        <f t="shared" si="66"/>
        <v>1485</v>
      </c>
      <c r="AK134" s="34">
        <f>IF($A134&lt;'Input Data'!$I$16,0,LOOKUP($A134-'Input Data'!$I$16,$A$5:$A$505,AJ$5:AJ$505))</f>
        <v>1395</v>
      </c>
      <c r="AL134" s="17">
        <f>MIN('Input Data'!$I$12*LOOKUP($A134,'Input Data'!$B$58:$B$62,'Input Data'!$J$58:$J$62)/3600*$C$1,IF($A134&lt;'Input Data'!$I$16,0,LOOKUP($A134-'Input Data'!$I$16+$C$1,$A$5:$A$505,AJ$5:AJ$505)-AK134))</f>
        <v>15</v>
      </c>
    </row>
    <row r="135" spans="1:38" x14ac:dyDescent="0.3">
      <c r="A135" s="9">
        <f t="shared" si="48"/>
        <v>1300</v>
      </c>
      <c r="B135" s="10">
        <f>MIN('Input Data'!$C$12*LOOKUP($A135,'Input Data'!$B$58:$B$62,'Input Data'!$D$58:$D$62)/3600*$C$1,IF($A135&lt;'Input Data'!$C$17,infinity,'Input Data'!$C$11*'Input Data'!$C$13+LOOKUP($A135-'Input Data'!$C$17+$C$1,$A$5:$A$505,$D$5:$D$505))-C135)</f>
        <v>22.222222222222221</v>
      </c>
      <c r="C135" s="11">
        <f>C134+LOOKUP($A134,'Input Data'!$D$23:$D$27,'Input Data'!$F$23:$F$27)*$C$1/3600</f>
        <v>2227.0000000000032</v>
      </c>
      <c r="D135" s="11">
        <f t="shared" si="49"/>
        <v>1927.7500000000032</v>
      </c>
      <c r="E135" s="9">
        <f>MIN('Input Data'!$C$12*LOOKUP($A135,'Input Data'!$B$58:$B$62,'Input Data'!$D$58:$D$62)/3600*$C$1,IF($A135&lt;'Input Data'!$C$16,0,LOOKUP($A135-'Input Data'!$C$16+$C$1,$A$5:$A$505,C$5:C$505)-D135))</f>
        <v>16.625</v>
      </c>
      <c r="F135" s="10">
        <f>LOOKUP($A135,'Input Data'!$C$33:$C$37,'Input Data'!$E$33:$E$37)</f>
        <v>0</v>
      </c>
      <c r="G135" s="11">
        <f t="shared" si="50"/>
        <v>1</v>
      </c>
      <c r="H135" s="11">
        <f t="shared" si="68"/>
        <v>0</v>
      </c>
      <c r="I135" s="12">
        <f t="shared" si="52"/>
        <v>16.625</v>
      </c>
      <c r="J135" s="7">
        <f>MIN('Input Data'!$D$12*LOOKUP($A135,'Input Data'!$B$58:$B$62,'Input Data'!$E$58:$E$62)/3600*$C$1,IF($A135&lt;'Input Data'!$D$17,infinity,'Input Data'!$D$11*'Input Data'!$D$13+LOOKUP($A135-'Input Data'!$D$17+$C$1,$A$5:$A$505,$L$5:$L$505)-K135))</f>
        <v>5.5555555555555554</v>
      </c>
      <c r="K135" s="11">
        <f t="shared" si="53"/>
        <v>0</v>
      </c>
      <c r="L135" s="11">
        <f>IF($A135&lt;'Input Data'!$D$16,0,LOOKUP($A135-'Input Data'!$D$16,$A$5:$A$505,$K$5:$K$505))</f>
        <v>0</v>
      </c>
      <c r="M135" s="7">
        <f>MIN('Input Data'!$E$12*LOOKUP($A135,'Input Data'!$B$58:$B$62,'Input Data'!$F$58:$F$62)/3600*$C$1,IF($A135&lt;'Input Data'!$E$17,infinity,'Input Data'!$E$11*'Input Data'!$E$13+LOOKUP($A135-'Input Data'!$E$17+$C$1,$A$5:$A$505,$O$5:$O$505))-N135)</f>
        <v>22.222222222222221</v>
      </c>
      <c r="N135" s="11">
        <f t="shared" si="54"/>
        <v>1927.7500000000032</v>
      </c>
      <c r="O135" s="11">
        <f t="shared" si="55"/>
        <v>1828.0000000000032</v>
      </c>
      <c r="P135" s="9">
        <f>MIN('Input Data'!$E$12*LOOKUP($A135,'Input Data'!$B$58:$B$62,'Input Data'!$F$58:$F$62)/3600*$C$1,IF($A135&lt;'Input Data'!$E$16,0,LOOKUP($A135-'Input Data'!$E$16+$C$1,$A$5:$A$505,N$5:N$505)-O135))</f>
        <v>16.625</v>
      </c>
      <c r="Q135" s="10">
        <f>LOOKUP($A135,'Input Data'!$C$33:$C$37,'Input Data'!$F$33:$F$37)</f>
        <v>0.02</v>
      </c>
      <c r="R135" s="34">
        <f t="shared" si="56"/>
        <v>1</v>
      </c>
      <c r="S135" s="8">
        <f t="shared" si="57"/>
        <v>0.33250000000000002</v>
      </c>
      <c r="T135" s="11">
        <f t="shared" si="58"/>
        <v>16.2925</v>
      </c>
      <c r="U135" s="7">
        <f>MIN('Input Data'!$F$12*LOOKUP($A135,'Input Data'!$B$58:$B$62,'Input Data'!$G$58:$G$62)/3600*$C$1,IF($A135&lt;'Input Data'!$F$17,infinity,'Input Data'!$F$11*'Input Data'!$F$13+LOOKUP($A135-'Input Data'!$F$17+$C$1,$A$5:$A$505,$W$5:$W$505)-V135))</f>
        <v>5.5555555555555554</v>
      </c>
      <c r="V135" s="11">
        <f t="shared" si="59"/>
        <v>36.560000000000059</v>
      </c>
      <c r="W135" s="11">
        <f>IF($A135&lt;'Input Data'!$F$16,0,LOOKUP($A135-'Input Data'!$F$16,$A$5:$A$505,$V$5:$V$505))</f>
        <v>35.230000000000047</v>
      </c>
      <c r="X135" s="7">
        <f>MIN('Input Data'!$G$12*LOOKUP($A135,'Input Data'!$B$58:$B$62,'Input Data'!$H$58:$H$62)/3600*$C$1,IF($A135&lt;'Input Data'!$G$17,infinity,'Input Data'!$G$11*'Input Data'!$G$13+LOOKUP($A135-'Input Data'!$G$17+$C$1,$A$5:$A$505,$Z$5:$Z$505)-Y135))</f>
        <v>22.222222222222221</v>
      </c>
      <c r="Y135" s="11">
        <f t="shared" si="60"/>
        <v>1791.4400000000019</v>
      </c>
      <c r="Z135" s="11">
        <f t="shared" si="61"/>
        <v>1500</v>
      </c>
      <c r="AA135" s="9">
        <f>MIN('Input Data'!$G$12*LOOKUP($A135,'Input Data'!$B$58:$B$62,'Input Data'!$H$58:$H$62)/3600*$C$1,IF($A135&lt;'Input Data'!$G$16,0,LOOKUP($A135-'Input Data'!$G$16+$C$1,$A$5:$A$505,Y$5:Y$505)-Z135))</f>
        <v>22.222222222222221</v>
      </c>
      <c r="AB135" s="10">
        <f>LOOKUP($A135,'Input Data'!$C$33:$C$37,'Input Data'!$G$33:$G$37)</f>
        <v>0</v>
      </c>
      <c r="AC135" s="11">
        <f t="shared" si="62"/>
        <v>0.67500000000000004</v>
      </c>
      <c r="AD135" s="11">
        <f t="shared" si="63"/>
        <v>0</v>
      </c>
      <c r="AE135" s="12">
        <f t="shared" si="64"/>
        <v>15</v>
      </c>
      <c r="AF135" s="7">
        <f>MIN('Input Data'!$H$12*LOOKUP($A135,'Input Data'!$B$58:$B$62,'Input Data'!$I$58:$I$62)/3600*$C$1,IF($A135&lt;'Input Data'!$H$17,infinity,'Input Data'!$H$11*'Input Data'!$H$13+LOOKUP($A135-'Input Data'!$H$17+$C$1,$A$5:$A$505,AH$5:AH$505)-AG135))</f>
        <v>5.5555555555555554</v>
      </c>
      <c r="AG135" s="11">
        <f t="shared" si="65"/>
        <v>0</v>
      </c>
      <c r="AH135" s="11">
        <f>IF($A135&lt;'Input Data'!$H$16,0,LOOKUP($A135-'Input Data'!$H$16,$A$5:$A$505,AG$5:AG$505))</f>
        <v>0</v>
      </c>
      <c r="AI135" s="7">
        <f>MIN('Input Data'!$I$12*LOOKUP($A135,'Input Data'!$B$58:$B$62,'Input Data'!$J$58:$J$62)/3600*$C$1,IF($A135&lt;'Input Data'!$I$17,infinity,'Input Data'!$I$11*'Input Data'!$I$13+LOOKUP($A135-'Input Data'!$I$17+$C$1,$A$5:$A$505,AK$5:AK$505))-AJ135)</f>
        <v>15</v>
      </c>
      <c r="AJ135" s="11">
        <f t="shared" si="66"/>
        <v>1500</v>
      </c>
      <c r="AK135" s="34">
        <f>IF($A135&lt;'Input Data'!$I$16,0,LOOKUP($A135-'Input Data'!$I$16,$A$5:$A$505,AJ$5:AJ$505))</f>
        <v>1410</v>
      </c>
      <c r="AL135" s="17">
        <f>MIN('Input Data'!$I$12*LOOKUP($A135,'Input Data'!$B$58:$B$62,'Input Data'!$J$58:$J$62)/3600*$C$1,IF($A135&lt;'Input Data'!$I$16,0,LOOKUP($A135-'Input Data'!$I$16+$C$1,$A$5:$A$505,AJ$5:AJ$505)-AK135))</f>
        <v>15</v>
      </c>
    </row>
    <row r="136" spans="1:38" x14ac:dyDescent="0.3">
      <c r="A136" s="9">
        <f t="shared" si="48"/>
        <v>1310</v>
      </c>
      <c r="B136" s="10">
        <f>MIN('Input Data'!$C$12*LOOKUP($A136,'Input Data'!$B$58:$B$62,'Input Data'!$D$58:$D$62)/3600*$C$1,IF($A136&lt;'Input Data'!$C$17,infinity,'Input Data'!$C$11*'Input Data'!$C$13+LOOKUP($A136-'Input Data'!$C$17+$C$1,$A$5:$A$505,$D$5:$D$505))-C136)</f>
        <v>22.222222222222221</v>
      </c>
      <c r="C136" s="11">
        <f>C135+LOOKUP($A135,'Input Data'!$D$23:$D$27,'Input Data'!$F$23:$F$27)*$C$1/3600</f>
        <v>2243.6250000000032</v>
      </c>
      <c r="D136" s="11">
        <f t="shared" si="49"/>
        <v>1944.3750000000032</v>
      </c>
      <c r="E136" s="9">
        <f>MIN('Input Data'!$C$12*LOOKUP($A136,'Input Data'!$B$58:$B$62,'Input Data'!$D$58:$D$62)/3600*$C$1,IF($A136&lt;'Input Data'!$C$16,0,LOOKUP($A136-'Input Data'!$C$16+$C$1,$A$5:$A$505,C$5:C$505)-D136))</f>
        <v>16.625</v>
      </c>
      <c r="F136" s="10">
        <f>LOOKUP($A136,'Input Data'!$C$33:$C$37,'Input Data'!$E$33:$E$37)</f>
        <v>0</v>
      </c>
      <c r="G136" s="11">
        <f t="shared" si="50"/>
        <v>1</v>
      </c>
      <c r="H136" s="11">
        <f t="shared" si="68"/>
        <v>0</v>
      </c>
      <c r="I136" s="12">
        <f t="shared" si="52"/>
        <v>16.625</v>
      </c>
      <c r="J136" s="7">
        <f>MIN('Input Data'!$D$12*LOOKUP($A136,'Input Data'!$B$58:$B$62,'Input Data'!$E$58:$E$62)/3600*$C$1,IF($A136&lt;'Input Data'!$D$17,infinity,'Input Data'!$D$11*'Input Data'!$D$13+LOOKUP($A136-'Input Data'!$D$17+$C$1,$A$5:$A$505,$L$5:$L$505)-K136))</f>
        <v>5.5555555555555554</v>
      </c>
      <c r="K136" s="11">
        <f t="shared" si="53"/>
        <v>0</v>
      </c>
      <c r="L136" s="11">
        <f>IF($A136&lt;'Input Data'!$D$16,0,LOOKUP($A136-'Input Data'!$D$16,$A$5:$A$505,$K$5:$K$505))</f>
        <v>0</v>
      </c>
      <c r="M136" s="7">
        <f>MIN('Input Data'!$E$12*LOOKUP($A136,'Input Data'!$B$58:$B$62,'Input Data'!$F$58:$F$62)/3600*$C$1,IF($A136&lt;'Input Data'!$E$17,infinity,'Input Data'!$E$11*'Input Data'!$E$13+LOOKUP($A136-'Input Data'!$E$17+$C$1,$A$5:$A$505,$O$5:$O$505))-N136)</f>
        <v>22.222222222222221</v>
      </c>
      <c r="N136" s="11">
        <f t="shared" si="54"/>
        <v>1944.3750000000032</v>
      </c>
      <c r="O136" s="11">
        <f t="shared" si="55"/>
        <v>1844.6250000000032</v>
      </c>
      <c r="P136" s="9">
        <f>MIN('Input Data'!$E$12*LOOKUP($A136,'Input Data'!$B$58:$B$62,'Input Data'!$F$58:$F$62)/3600*$C$1,IF($A136&lt;'Input Data'!$E$16,0,LOOKUP($A136-'Input Data'!$E$16+$C$1,$A$5:$A$505,N$5:N$505)-O136))</f>
        <v>16.625</v>
      </c>
      <c r="Q136" s="10">
        <f>LOOKUP($A136,'Input Data'!$C$33:$C$37,'Input Data'!$F$33:$F$37)</f>
        <v>0.02</v>
      </c>
      <c r="R136" s="34">
        <f t="shared" si="56"/>
        <v>1</v>
      </c>
      <c r="S136" s="8">
        <f t="shared" si="57"/>
        <v>0.33250000000000002</v>
      </c>
      <c r="T136" s="11">
        <f t="shared" si="58"/>
        <v>16.2925</v>
      </c>
      <c r="U136" s="7">
        <f>MIN('Input Data'!$F$12*LOOKUP($A136,'Input Data'!$B$58:$B$62,'Input Data'!$G$58:$G$62)/3600*$C$1,IF($A136&lt;'Input Data'!$F$17,infinity,'Input Data'!$F$11*'Input Data'!$F$13+LOOKUP($A136-'Input Data'!$F$17+$C$1,$A$5:$A$505,$W$5:$W$505)-V136))</f>
        <v>5.5555555555555554</v>
      </c>
      <c r="V136" s="11">
        <f t="shared" si="59"/>
        <v>36.892500000000062</v>
      </c>
      <c r="W136" s="11">
        <f>IF($A136&lt;'Input Data'!$F$16,0,LOOKUP($A136-'Input Data'!$F$16,$A$5:$A$505,$V$5:$V$505))</f>
        <v>35.56250000000005</v>
      </c>
      <c r="X136" s="7">
        <f>MIN('Input Data'!$G$12*LOOKUP($A136,'Input Data'!$B$58:$B$62,'Input Data'!$H$58:$H$62)/3600*$C$1,IF($A136&lt;'Input Data'!$G$17,infinity,'Input Data'!$G$11*'Input Data'!$G$13+LOOKUP($A136-'Input Data'!$G$17+$C$1,$A$5:$A$505,$Z$5:$Z$505)-Y136))</f>
        <v>22.222222222222221</v>
      </c>
      <c r="Y136" s="11">
        <f t="shared" si="60"/>
        <v>1807.7325000000019</v>
      </c>
      <c r="Z136" s="11">
        <f t="shared" si="61"/>
        <v>1515</v>
      </c>
      <c r="AA136" s="9">
        <f>MIN('Input Data'!$G$12*LOOKUP($A136,'Input Data'!$B$58:$B$62,'Input Data'!$H$58:$H$62)/3600*$C$1,IF($A136&lt;'Input Data'!$G$16,0,LOOKUP($A136-'Input Data'!$G$16+$C$1,$A$5:$A$505,Y$5:Y$505)-Z136))</f>
        <v>22.222222222222221</v>
      </c>
      <c r="AB136" s="10">
        <f>LOOKUP($A136,'Input Data'!$C$33:$C$37,'Input Data'!$G$33:$G$37)</f>
        <v>0</v>
      </c>
      <c r="AC136" s="11">
        <f t="shared" si="62"/>
        <v>0.67500000000000004</v>
      </c>
      <c r="AD136" s="11">
        <f t="shared" si="63"/>
        <v>0</v>
      </c>
      <c r="AE136" s="12">
        <f t="shared" si="64"/>
        <v>15</v>
      </c>
      <c r="AF136" s="7">
        <f>MIN('Input Data'!$H$12*LOOKUP($A136,'Input Data'!$B$58:$B$62,'Input Data'!$I$58:$I$62)/3600*$C$1,IF($A136&lt;'Input Data'!$H$17,infinity,'Input Data'!$H$11*'Input Data'!$H$13+LOOKUP($A136-'Input Data'!$H$17+$C$1,$A$5:$A$505,AH$5:AH$505)-AG136))</f>
        <v>5.5555555555555554</v>
      </c>
      <c r="AG136" s="11">
        <f t="shared" si="65"/>
        <v>0</v>
      </c>
      <c r="AH136" s="11">
        <f>IF($A136&lt;'Input Data'!$H$16,0,LOOKUP($A136-'Input Data'!$H$16,$A$5:$A$505,AG$5:AG$505))</f>
        <v>0</v>
      </c>
      <c r="AI136" s="7">
        <f>MIN('Input Data'!$I$12*LOOKUP($A136,'Input Data'!$B$58:$B$62,'Input Data'!$J$58:$J$62)/3600*$C$1,IF($A136&lt;'Input Data'!$I$17,infinity,'Input Data'!$I$11*'Input Data'!$I$13+LOOKUP($A136-'Input Data'!$I$17+$C$1,$A$5:$A$505,AK$5:AK$505))-AJ136)</f>
        <v>15</v>
      </c>
      <c r="AJ136" s="11">
        <f t="shared" si="66"/>
        <v>1515</v>
      </c>
      <c r="AK136" s="34">
        <f>IF($A136&lt;'Input Data'!$I$16,0,LOOKUP($A136-'Input Data'!$I$16,$A$5:$A$505,AJ$5:AJ$505))</f>
        <v>1425</v>
      </c>
      <c r="AL136" s="17">
        <f>MIN('Input Data'!$I$12*LOOKUP($A136,'Input Data'!$B$58:$B$62,'Input Data'!$J$58:$J$62)/3600*$C$1,IF($A136&lt;'Input Data'!$I$16,0,LOOKUP($A136-'Input Data'!$I$16+$C$1,$A$5:$A$505,AJ$5:AJ$505)-AK136))</f>
        <v>15</v>
      </c>
    </row>
    <row r="137" spans="1:38" x14ac:dyDescent="0.3">
      <c r="A137" s="9">
        <f t="shared" si="48"/>
        <v>1320</v>
      </c>
      <c r="B137" s="10">
        <f>MIN('Input Data'!$C$12*LOOKUP($A137,'Input Data'!$B$58:$B$62,'Input Data'!$D$58:$D$62)/3600*$C$1,IF($A137&lt;'Input Data'!$C$17,infinity,'Input Data'!$C$11*'Input Data'!$C$13+LOOKUP($A137-'Input Data'!$C$17+$C$1,$A$5:$A$505,$D$5:$D$505))-C137)</f>
        <v>22.222222222222221</v>
      </c>
      <c r="C137" s="11">
        <f>C136+LOOKUP($A136,'Input Data'!$D$23:$D$27,'Input Data'!$F$23:$F$27)*$C$1/3600</f>
        <v>2260.2500000000032</v>
      </c>
      <c r="D137" s="11">
        <f t="shared" si="49"/>
        <v>1961.0000000000032</v>
      </c>
      <c r="E137" s="9">
        <f>MIN('Input Data'!$C$12*LOOKUP($A137,'Input Data'!$B$58:$B$62,'Input Data'!$D$58:$D$62)/3600*$C$1,IF($A137&lt;'Input Data'!$C$16,0,LOOKUP($A137-'Input Data'!$C$16+$C$1,$A$5:$A$505,C$5:C$505)-D137))</f>
        <v>16.625</v>
      </c>
      <c r="F137" s="10">
        <f>LOOKUP($A137,'Input Data'!$C$33:$C$37,'Input Data'!$E$33:$E$37)</f>
        <v>0</v>
      </c>
      <c r="G137" s="11">
        <f t="shared" si="50"/>
        <v>1</v>
      </c>
      <c r="H137" s="11">
        <f t="shared" si="68"/>
        <v>0</v>
      </c>
      <c r="I137" s="12">
        <f t="shared" si="52"/>
        <v>16.625</v>
      </c>
      <c r="J137" s="7">
        <f>MIN('Input Data'!$D$12*LOOKUP($A137,'Input Data'!$B$58:$B$62,'Input Data'!$E$58:$E$62)/3600*$C$1,IF($A137&lt;'Input Data'!$D$17,infinity,'Input Data'!$D$11*'Input Data'!$D$13+LOOKUP($A137-'Input Data'!$D$17+$C$1,$A$5:$A$505,$L$5:$L$505)-K137))</f>
        <v>5.5555555555555554</v>
      </c>
      <c r="K137" s="11">
        <f t="shared" si="53"/>
        <v>0</v>
      </c>
      <c r="L137" s="11">
        <f>IF($A137&lt;'Input Data'!$D$16,0,LOOKUP($A137-'Input Data'!$D$16,$A$5:$A$505,$K$5:$K$505))</f>
        <v>0</v>
      </c>
      <c r="M137" s="7">
        <f>MIN('Input Data'!$E$12*LOOKUP($A137,'Input Data'!$B$58:$B$62,'Input Data'!$F$58:$F$62)/3600*$C$1,IF($A137&lt;'Input Data'!$E$17,infinity,'Input Data'!$E$11*'Input Data'!$E$13+LOOKUP($A137-'Input Data'!$E$17+$C$1,$A$5:$A$505,$O$5:$O$505))-N137)</f>
        <v>22.222222222222221</v>
      </c>
      <c r="N137" s="11">
        <f t="shared" si="54"/>
        <v>1961.0000000000032</v>
      </c>
      <c r="O137" s="11">
        <f t="shared" si="55"/>
        <v>1861.2500000000032</v>
      </c>
      <c r="P137" s="9">
        <f>MIN('Input Data'!$E$12*LOOKUP($A137,'Input Data'!$B$58:$B$62,'Input Data'!$F$58:$F$62)/3600*$C$1,IF($A137&lt;'Input Data'!$E$16,0,LOOKUP($A137-'Input Data'!$E$16+$C$1,$A$5:$A$505,N$5:N$505)-O137))</f>
        <v>16.625</v>
      </c>
      <c r="Q137" s="10">
        <f>LOOKUP($A137,'Input Data'!$C$33:$C$37,'Input Data'!$F$33:$F$37)</f>
        <v>0.02</v>
      </c>
      <c r="R137" s="34">
        <f t="shared" si="56"/>
        <v>1</v>
      </c>
      <c r="S137" s="8">
        <f t="shared" si="57"/>
        <v>0.33250000000000002</v>
      </c>
      <c r="T137" s="11">
        <f t="shared" si="58"/>
        <v>16.2925</v>
      </c>
      <c r="U137" s="7">
        <f>MIN('Input Data'!$F$12*LOOKUP($A137,'Input Data'!$B$58:$B$62,'Input Data'!$G$58:$G$62)/3600*$C$1,IF($A137&lt;'Input Data'!$F$17,infinity,'Input Data'!$F$11*'Input Data'!$F$13+LOOKUP($A137-'Input Data'!$F$17+$C$1,$A$5:$A$505,$W$5:$W$505)-V137))</f>
        <v>5.5555555555555554</v>
      </c>
      <c r="V137" s="11">
        <f t="shared" si="59"/>
        <v>37.225000000000065</v>
      </c>
      <c r="W137" s="11">
        <f>IF($A137&lt;'Input Data'!$F$16,0,LOOKUP($A137-'Input Data'!$F$16,$A$5:$A$505,$V$5:$V$505))</f>
        <v>35.895000000000053</v>
      </c>
      <c r="X137" s="7">
        <f>MIN('Input Data'!$G$12*LOOKUP($A137,'Input Data'!$B$58:$B$62,'Input Data'!$H$58:$H$62)/3600*$C$1,IF($A137&lt;'Input Data'!$G$17,infinity,'Input Data'!$G$11*'Input Data'!$G$13+LOOKUP($A137-'Input Data'!$G$17+$C$1,$A$5:$A$505,$Z$5:$Z$505)-Y137))</f>
        <v>22.222222222222221</v>
      </c>
      <c r="Y137" s="11">
        <f t="shared" si="60"/>
        <v>1824.0250000000019</v>
      </c>
      <c r="Z137" s="11">
        <f t="shared" si="61"/>
        <v>1530</v>
      </c>
      <c r="AA137" s="9">
        <f>MIN('Input Data'!$G$12*LOOKUP($A137,'Input Data'!$B$58:$B$62,'Input Data'!$H$58:$H$62)/3600*$C$1,IF($A137&lt;'Input Data'!$G$16,0,LOOKUP($A137-'Input Data'!$G$16+$C$1,$A$5:$A$505,Y$5:Y$505)-Z137))</f>
        <v>22.222222222222221</v>
      </c>
      <c r="AB137" s="10">
        <f>LOOKUP($A137,'Input Data'!$C$33:$C$37,'Input Data'!$G$33:$G$37)</f>
        <v>0</v>
      </c>
      <c r="AC137" s="11">
        <f t="shared" si="62"/>
        <v>0.67500000000000004</v>
      </c>
      <c r="AD137" s="11">
        <f t="shared" si="63"/>
        <v>0</v>
      </c>
      <c r="AE137" s="12">
        <f t="shared" si="64"/>
        <v>15</v>
      </c>
      <c r="AF137" s="7">
        <f>MIN('Input Data'!$H$12*LOOKUP($A137,'Input Data'!$B$58:$B$62,'Input Data'!$I$58:$I$62)/3600*$C$1,IF($A137&lt;'Input Data'!$H$17,infinity,'Input Data'!$H$11*'Input Data'!$H$13+LOOKUP($A137-'Input Data'!$H$17+$C$1,$A$5:$A$505,AH$5:AH$505)-AG137))</f>
        <v>5.5555555555555554</v>
      </c>
      <c r="AG137" s="11">
        <f t="shared" si="65"/>
        <v>0</v>
      </c>
      <c r="AH137" s="11">
        <f>IF($A137&lt;'Input Data'!$H$16,0,LOOKUP($A137-'Input Data'!$H$16,$A$5:$A$505,AG$5:AG$505))</f>
        <v>0</v>
      </c>
      <c r="AI137" s="7">
        <f>MIN('Input Data'!$I$12*LOOKUP($A137,'Input Data'!$B$58:$B$62,'Input Data'!$J$58:$J$62)/3600*$C$1,IF($A137&lt;'Input Data'!$I$17,infinity,'Input Data'!$I$11*'Input Data'!$I$13+LOOKUP($A137-'Input Data'!$I$17+$C$1,$A$5:$A$505,AK$5:AK$505))-AJ137)</f>
        <v>15</v>
      </c>
      <c r="AJ137" s="11">
        <f t="shared" si="66"/>
        <v>1530</v>
      </c>
      <c r="AK137" s="34">
        <f>IF($A137&lt;'Input Data'!$I$16,0,LOOKUP($A137-'Input Data'!$I$16,$A$5:$A$505,AJ$5:AJ$505))</f>
        <v>1440</v>
      </c>
      <c r="AL137" s="17">
        <f>MIN('Input Data'!$I$12*LOOKUP($A137,'Input Data'!$B$58:$B$62,'Input Data'!$J$58:$J$62)/3600*$C$1,IF($A137&lt;'Input Data'!$I$16,0,LOOKUP($A137-'Input Data'!$I$16+$C$1,$A$5:$A$505,AJ$5:AJ$505)-AK137))</f>
        <v>15</v>
      </c>
    </row>
    <row r="138" spans="1:38" x14ac:dyDescent="0.3">
      <c r="A138" s="9">
        <f t="shared" si="48"/>
        <v>1330</v>
      </c>
      <c r="B138" s="10">
        <f>MIN('Input Data'!$C$12*LOOKUP($A138,'Input Data'!$B$58:$B$62,'Input Data'!$D$58:$D$62)/3600*$C$1,IF($A138&lt;'Input Data'!$C$17,infinity,'Input Data'!$C$11*'Input Data'!$C$13+LOOKUP($A138-'Input Data'!$C$17+$C$1,$A$5:$A$505,$D$5:$D$505))-C138)</f>
        <v>22.222222222222221</v>
      </c>
      <c r="C138" s="11">
        <f>C137+LOOKUP($A137,'Input Data'!$D$23:$D$27,'Input Data'!$F$23:$F$27)*$C$1/3600</f>
        <v>2276.8750000000032</v>
      </c>
      <c r="D138" s="11">
        <f t="shared" si="49"/>
        <v>1977.6250000000032</v>
      </c>
      <c r="E138" s="9">
        <f>MIN('Input Data'!$C$12*LOOKUP($A138,'Input Data'!$B$58:$B$62,'Input Data'!$D$58:$D$62)/3600*$C$1,IF($A138&lt;'Input Data'!$C$16,0,LOOKUP($A138-'Input Data'!$C$16+$C$1,$A$5:$A$505,C$5:C$505)-D138))</f>
        <v>16.625</v>
      </c>
      <c r="F138" s="10">
        <f>LOOKUP($A138,'Input Data'!$C$33:$C$37,'Input Data'!$E$33:$E$37)</f>
        <v>0</v>
      </c>
      <c r="G138" s="11">
        <f t="shared" si="50"/>
        <v>1</v>
      </c>
      <c r="H138" s="11">
        <f t="shared" si="68"/>
        <v>0</v>
      </c>
      <c r="I138" s="12">
        <f t="shared" si="52"/>
        <v>16.625</v>
      </c>
      <c r="J138" s="7">
        <f>MIN('Input Data'!$D$12*LOOKUP($A138,'Input Data'!$B$58:$B$62,'Input Data'!$E$58:$E$62)/3600*$C$1,IF($A138&lt;'Input Data'!$D$17,infinity,'Input Data'!$D$11*'Input Data'!$D$13+LOOKUP($A138-'Input Data'!$D$17+$C$1,$A$5:$A$505,$L$5:$L$505)-K138))</f>
        <v>5.5555555555555554</v>
      </c>
      <c r="K138" s="11">
        <f t="shared" si="53"/>
        <v>0</v>
      </c>
      <c r="L138" s="11">
        <f>IF($A138&lt;'Input Data'!$D$16,0,LOOKUP($A138-'Input Data'!$D$16,$A$5:$A$505,$K$5:$K$505))</f>
        <v>0</v>
      </c>
      <c r="M138" s="7">
        <f>MIN('Input Data'!$E$12*LOOKUP($A138,'Input Data'!$B$58:$B$62,'Input Data'!$F$58:$F$62)/3600*$C$1,IF($A138&lt;'Input Data'!$E$17,infinity,'Input Data'!$E$11*'Input Data'!$E$13+LOOKUP($A138-'Input Data'!$E$17+$C$1,$A$5:$A$505,$O$5:$O$505))-N138)</f>
        <v>22.222222222222221</v>
      </c>
      <c r="N138" s="11">
        <f t="shared" si="54"/>
        <v>1977.6250000000032</v>
      </c>
      <c r="O138" s="11">
        <f t="shared" si="55"/>
        <v>1877.8750000000032</v>
      </c>
      <c r="P138" s="9">
        <f>MIN('Input Data'!$E$12*LOOKUP($A138,'Input Data'!$B$58:$B$62,'Input Data'!$F$58:$F$62)/3600*$C$1,IF($A138&lt;'Input Data'!$E$16,0,LOOKUP($A138-'Input Data'!$E$16+$C$1,$A$5:$A$505,N$5:N$505)-O138))</f>
        <v>16.625</v>
      </c>
      <c r="Q138" s="10">
        <f>LOOKUP($A138,'Input Data'!$C$33:$C$37,'Input Data'!$F$33:$F$37)</f>
        <v>0.02</v>
      </c>
      <c r="R138" s="34">
        <f t="shared" si="56"/>
        <v>1</v>
      </c>
      <c r="S138" s="8">
        <f t="shared" si="57"/>
        <v>0.33250000000000002</v>
      </c>
      <c r="T138" s="11">
        <f t="shared" si="58"/>
        <v>16.2925</v>
      </c>
      <c r="U138" s="7">
        <f>MIN('Input Data'!$F$12*LOOKUP($A138,'Input Data'!$B$58:$B$62,'Input Data'!$G$58:$G$62)/3600*$C$1,IF($A138&lt;'Input Data'!$F$17,infinity,'Input Data'!$F$11*'Input Data'!$F$13+LOOKUP($A138-'Input Data'!$F$17+$C$1,$A$5:$A$505,$W$5:$W$505)-V138))</f>
        <v>5.5555555555555554</v>
      </c>
      <c r="V138" s="11">
        <f t="shared" si="59"/>
        <v>37.557500000000068</v>
      </c>
      <c r="W138" s="11">
        <f>IF($A138&lt;'Input Data'!$F$16,0,LOOKUP($A138-'Input Data'!$F$16,$A$5:$A$505,$V$5:$V$505))</f>
        <v>36.227500000000056</v>
      </c>
      <c r="X138" s="7">
        <f>MIN('Input Data'!$G$12*LOOKUP($A138,'Input Data'!$B$58:$B$62,'Input Data'!$H$58:$H$62)/3600*$C$1,IF($A138&lt;'Input Data'!$G$17,infinity,'Input Data'!$G$11*'Input Data'!$G$13+LOOKUP($A138-'Input Data'!$G$17+$C$1,$A$5:$A$505,$Z$5:$Z$505)-Y138))</f>
        <v>22.222222222222221</v>
      </c>
      <c r="Y138" s="11">
        <f t="shared" si="60"/>
        <v>1840.3175000000019</v>
      </c>
      <c r="Z138" s="11">
        <f t="shared" si="61"/>
        <v>1545</v>
      </c>
      <c r="AA138" s="9">
        <f>MIN('Input Data'!$G$12*LOOKUP($A138,'Input Data'!$B$58:$B$62,'Input Data'!$H$58:$H$62)/3600*$C$1,IF($A138&lt;'Input Data'!$G$16,0,LOOKUP($A138-'Input Data'!$G$16+$C$1,$A$5:$A$505,Y$5:Y$505)-Z138))</f>
        <v>22.222222222222221</v>
      </c>
      <c r="AB138" s="10">
        <f>LOOKUP($A138,'Input Data'!$C$33:$C$37,'Input Data'!$G$33:$G$37)</f>
        <v>0</v>
      </c>
      <c r="AC138" s="11">
        <f t="shared" si="62"/>
        <v>0.67500000000000004</v>
      </c>
      <c r="AD138" s="11">
        <f t="shared" si="63"/>
        <v>0</v>
      </c>
      <c r="AE138" s="12">
        <f t="shared" si="64"/>
        <v>15</v>
      </c>
      <c r="AF138" s="7">
        <f>MIN('Input Data'!$H$12*LOOKUP($A138,'Input Data'!$B$58:$B$62,'Input Data'!$I$58:$I$62)/3600*$C$1,IF($A138&lt;'Input Data'!$H$17,infinity,'Input Data'!$H$11*'Input Data'!$H$13+LOOKUP($A138-'Input Data'!$H$17+$C$1,$A$5:$A$505,AH$5:AH$505)-AG138))</f>
        <v>5.5555555555555554</v>
      </c>
      <c r="AG138" s="11">
        <f t="shared" si="65"/>
        <v>0</v>
      </c>
      <c r="AH138" s="11">
        <f>IF($A138&lt;'Input Data'!$H$16,0,LOOKUP($A138-'Input Data'!$H$16,$A$5:$A$505,AG$5:AG$505))</f>
        <v>0</v>
      </c>
      <c r="AI138" s="7">
        <f>MIN('Input Data'!$I$12*LOOKUP($A138,'Input Data'!$B$58:$B$62,'Input Data'!$J$58:$J$62)/3600*$C$1,IF($A138&lt;'Input Data'!$I$17,infinity,'Input Data'!$I$11*'Input Data'!$I$13+LOOKUP($A138-'Input Data'!$I$17+$C$1,$A$5:$A$505,AK$5:AK$505))-AJ138)</f>
        <v>15</v>
      </c>
      <c r="AJ138" s="11">
        <f t="shared" si="66"/>
        <v>1545</v>
      </c>
      <c r="AK138" s="34">
        <f>IF($A138&lt;'Input Data'!$I$16,0,LOOKUP($A138-'Input Data'!$I$16,$A$5:$A$505,AJ$5:AJ$505))</f>
        <v>1455</v>
      </c>
      <c r="AL138" s="17">
        <f>MIN('Input Data'!$I$12*LOOKUP($A138,'Input Data'!$B$58:$B$62,'Input Data'!$J$58:$J$62)/3600*$C$1,IF($A138&lt;'Input Data'!$I$16,0,LOOKUP($A138-'Input Data'!$I$16+$C$1,$A$5:$A$505,AJ$5:AJ$505)-AK138))</f>
        <v>15</v>
      </c>
    </row>
    <row r="139" spans="1:38" x14ac:dyDescent="0.3">
      <c r="A139" s="9">
        <f t="shared" si="48"/>
        <v>1340</v>
      </c>
      <c r="B139" s="10">
        <f>MIN('Input Data'!$C$12*LOOKUP($A139,'Input Data'!$B$58:$B$62,'Input Data'!$D$58:$D$62)/3600*$C$1,IF($A139&lt;'Input Data'!$C$17,infinity,'Input Data'!$C$11*'Input Data'!$C$13+LOOKUP($A139-'Input Data'!$C$17+$C$1,$A$5:$A$505,$D$5:$D$505))-C139)</f>
        <v>22.222222222222221</v>
      </c>
      <c r="C139" s="11">
        <f>C138+LOOKUP($A138,'Input Data'!$D$23:$D$27,'Input Data'!$F$23:$F$27)*$C$1/3600</f>
        <v>2293.5000000000032</v>
      </c>
      <c r="D139" s="11">
        <f t="shared" si="49"/>
        <v>1994.2500000000032</v>
      </c>
      <c r="E139" s="9">
        <f>MIN('Input Data'!$C$12*LOOKUP($A139,'Input Data'!$B$58:$B$62,'Input Data'!$D$58:$D$62)/3600*$C$1,IF($A139&lt;'Input Data'!$C$16,0,LOOKUP($A139-'Input Data'!$C$16+$C$1,$A$5:$A$505,C$5:C$505)-D139))</f>
        <v>16.625</v>
      </c>
      <c r="F139" s="10">
        <f>LOOKUP($A139,'Input Data'!$C$33:$C$37,'Input Data'!$E$33:$E$37)</f>
        <v>0</v>
      </c>
      <c r="G139" s="11">
        <f t="shared" si="50"/>
        <v>1</v>
      </c>
      <c r="H139" s="11">
        <f t="shared" si="68"/>
        <v>0</v>
      </c>
      <c r="I139" s="12">
        <f t="shared" si="52"/>
        <v>16.625</v>
      </c>
      <c r="J139" s="7">
        <f>MIN('Input Data'!$D$12*LOOKUP($A139,'Input Data'!$B$58:$B$62,'Input Data'!$E$58:$E$62)/3600*$C$1,IF($A139&lt;'Input Data'!$D$17,infinity,'Input Data'!$D$11*'Input Data'!$D$13+LOOKUP($A139-'Input Data'!$D$17+$C$1,$A$5:$A$505,$L$5:$L$505)-K139))</f>
        <v>5.5555555555555554</v>
      </c>
      <c r="K139" s="11">
        <f t="shared" si="53"/>
        <v>0</v>
      </c>
      <c r="L139" s="11">
        <f>IF($A139&lt;'Input Data'!$D$16,0,LOOKUP($A139-'Input Data'!$D$16,$A$5:$A$505,$K$5:$K$505))</f>
        <v>0</v>
      </c>
      <c r="M139" s="7">
        <f>MIN('Input Data'!$E$12*LOOKUP($A139,'Input Data'!$B$58:$B$62,'Input Data'!$F$58:$F$62)/3600*$C$1,IF($A139&lt;'Input Data'!$E$17,infinity,'Input Data'!$E$11*'Input Data'!$E$13+LOOKUP($A139-'Input Data'!$E$17+$C$1,$A$5:$A$505,$O$5:$O$505))-N139)</f>
        <v>22.222222222222221</v>
      </c>
      <c r="N139" s="11">
        <f t="shared" si="54"/>
        <v>1994.2500000000032</v>
      </c>
      <c r="O139" s="11">
        <f t="shared" si="55"/>
        <v>1894.5000000000032</v>
      </c>
      <c r="P139" s="9">
        <f>MIN('Input Data'!$E$12*LOOKUP($A139,'Input Data'!$B$58:$B$62,'Input Data'!$F$58:$F$62)/3600*$C$1,IF($A139&lt;'Input Data'!$E$16,0,LOOKUP($A139-'Input Data'!$E$16+$C$1,$A$5:$A$505,N$5:N$505)-O139))</f>
        <v>16.625</v>
      </c>
      <c r="Q139" s="10">
        <f>LOOKUP($A139,'Input Data'!$C$33:$C$37,'Input Data'!$F$33:$F$37)</f>
        <v>0.02</v>
      </c>
      <c r="R139" s="34">
        <f t="shared" si="56"/>
        <v>1</v>
      </c>
      <c r="S139" s="8">
        <f t="shared" si="57"/>
        <v>0.33250000000000002</v>
      </c>
      <c r="T139" s="11">
        <f t="shared" si="58"/>
        <v>16.2925</v>
      </c>
      <c r="U139" s="7">
        <f>MIN('Input Data'!$F$12*LOOKUP($A139,'Input Data'!$B$58:$B$62,'Input Data'!$G$58:$G$62)/3600*$C$1,IF($A139&lt;'Input Data'!$F$17,infinity,'Input Data'!$F$11*'Input Data'!$F$13+LOOKUP($A139-'Input Data'!$F$17+$C$1,$A$5:$A$505,$W$5:$W$505)-V139))</f>
        <v>5.5555555555555554</v>
      </c>
      <c r="V139" s="11">
        <f t="shared" si="59"/>
        <v>37.890000000000072</v>
      </c>
      <c r="W139" s="11">
        <f>IF($A139&lt;'Input Data'!$F$16,0,LOOKUP($A139-'Input Data'!$F$16,$A$5:$A$505,$V$5:$V$505))</f>
        <v>36.560000000000059</v>
      </c>
      <c r="X139" s="7">
        <f>MIN('Input Data'!$G$12*LOOKUP($A139,'Input Data'!$B$58:$B$62,'Input Data'!$H$58:$H$62)/3600*$C$1,IF($A139&lt;'Input Data'!$G$17,infinity,'Input Data'!$G$11*'Input Data'!$G$13+LOOKUP($A139-'Input Data'!$G$17+$C$1,$A$5:$A$505,$Z$5:$Z$505)-Y139))</f>
        <v>22.222222222222221</v>
      </c>
      <c r="Y139" s="11">
        <f t="shared" si="60"/>
        <v>1856.6100000000019</v>
      </c>
      <c r="Z139" s="11">
        <f t="shared" si="61"/>
        <v>1560</v>
      </c>
      <c r="AA139" s="9">
        <f>MIN('Input Data'!$G$12*LOOKUP($A139,'Input Data'!$B$58:$B$62,'Input Data'!$H$58:$H$62)/3600*$C$1,IF($A139&lt;'Input Data'!$G$16,0,LOOKUP($A139-'Input Data'!$G$16+$C$1,$A$5:$A$505,Y$5:Y$505)-Z139))</f>
        <v>22.222222222222221</v>
      </c>
      <c r="AB139" s="10">
        <f>LOOKUP($A139,'Input Data'!$C$33:$C$37,'Input Data'!$G$33:$G$37)</f>
        <v>0</v>
      </c>
      <c r="AC139" s="11">
        <f t="shared" si="62"/>
        <v>0.67500000000000004</v>
      </c>
      <c r="AD139" s="11">
        <f t="shared" si="63"/>
        <v>0</v>
      </c>
      <c r="AE139" s="12">
        <f t="shared" si="64"/>
        <v>15</v>
      </c>
      <c r="AF139" s="7">
        <f>MIN('Input Data'!$H$12*LOOKUP($A139,'Input Data'!$B$58:$B$62,'Input Data'!$I$58:$I$62)/3600*$C$1,IF($A139&lt;'Input Data'!$H$17,infinity,'Input Data'!$H$11*'Input Data'!$H$13+LOOKUP($A139-'Input Data'!$H$17+$C$1,$A$5:$A$505,AH$5:AH$505)-AG139))</f>
        <v>5.5555555555555554</v>
      </c>
      <c r="AG139" s="11">
        <f t="shared" si="65"/>
        <v>0</v>
      </c>
      <c r="AH139" s="11">
        <f>IF($A139&lt;'Input Data'!$H$16,0,LOOKUP($A139-'Input Data'!$H$16,$A$5:$A$505,AG$5:AG$505))</f>
        <v>0</v>
      </c>
      <c r="AI139" s="7">
        <f>MIN('Input Data'!$I$12*LOOKUP($A139,'Input Data'!$B$58:$B$62,'Input Data'!$J$58:$J$62)/3600*$C$1,IF($A139&lt;'Input Data'!$I$17,infinity,'Input Data'!$I$11*'Input Data'!$I$13+LOOKUP($A139-'Input Data'!$I$17+$C$1,$A$5:$A$505,AK$5:AK$505))-AJ139)</f>
        <v>15</v>
      </c>
      <c r="AJ139" s="11">
        <f t="shared" si="66"/>
        <v>1560</v>
      </c>
      <c r="AK139" s="34">
        <f>IF($A139&lt;'Input Data'!$I$16,0,LOOKUP($A139-'Input Data'!$I$16,$A$5:$A$505,AJ$5:AJ$505))</f>
        <v>1470</v>
      </c>
      <c r="AL139" s="17">
        <f>MIN('Input Data'!$I$12*LOOKUP($A139,'Input Data'!$B$58:$B$62,'Input Data'!$J$58:$J$62)/3600*$C$1,IF($A139&lt;'Input Data'!$I$16,0,LOOKUP($A139-'Input Data'!$I$16+$C$1,$A$5:$A$505,AJ$5:AJ$505)-AK139))</f>
        <v>15</v>
      </c>
    </row>
    <row r="140" spans="1:38" x14ac:dyDescent="0.3">
      <c r="A140" s="9">
        <f t="shared" si="48"/>
        <v>1350</v>
      </c>
      <c r="B140" s="10">
        <f>MIN('Input Data'!$C$12*LOOKUP($A140,'Input Data'!$B$58:$B$62,'Input Data'!$D$58:$D$62)/3600*$C$1,IF($A140&lt;'Input Data'!$C$17,infinity,'Input Data'!$C$11*'Input Data'!$C$13+LOOKUP($A140-'Input Data'!$C$17+$C$1,$A$5:$A$505,$D$5:$D$505))-C140)</f>
        <v>22.222222222222221</v>
      </c>
      <c r="C140" s="11">
        <f>C139+LOOKUP($A139,'Input Data'!$D$23:$D$27,'Input Data'!$F$23:$F$27)*$C$1/3600</f>
        <v>2310.1250000000032</v>
      </c>
      <c r="D140" s="11">
        <f t="shared" si="49"/>
        <v>2010.8750000000032</v>
      </c>
      <c r="E140" s="9">
        <f>MIN('Input Data'!$C$12*LOOKUP($A140,'Input Data'!$B$58:$B$62,'Input Data'!$D$58:$D$62)/3600*$C$1,IF($A140&lt;'Input Data'!$C$16,0,LOOKUP($A140-'Input Data'!$C$16+$C$1,$A$5:$A$505,C$5:C$505)-D140))</f>
        <v>16.625</v>
      </c>
      <c r="F140" s="10">
        <f>LOOKUP($A140,'Input Data'!$C$33:$C$37,'Input Data'!$E$33:$E$37)</f>
        <v>0</v>
      </c>
      <c r="G140" s="11">
        <f t="shared" si="50"/>
        <v>1</v>
      </c>
      <c r="H140" s="11">
        <f t="shared" si="68"/>
        <v>0</v>
      </c>
      <c r="I140" s="12">
        <f t="shared" si="52"/>
        <v>16.625</v>
      </c>
      <c r="J140" s="7">
        <f>MIN('Input Data'!$D$12*LOOKUP($A140,'Input Data'!$B$58:$B$62,'Input Data'!$E$58:$E$62)/3600*$C$1,IF($A140&lt;'Input Data'!$D$17,infinity,'Input Data'!$D$11*'Input Data'!$D$13+LOOKUP($A140-'Input Data'!$D$17+$C$1,$A$5:$A$505,$L$5:$L$505)-K140))</f>
        <v>5.5555555555555554</v>
      </c>
      <c r="K140" s="11">
        <f t="shared" si="53"/>
        <v>0</v>
      </c>
      <c r="L140" s="11">
        <f>IF($A140&lt;'Input Data'!$D$16,0,LOOKUP($A140-'Input Data'!$D$16,$A$5:$A$505,$K$5:$K$505))</f>
        <v>0</v>
      </c>
      <c r="M140" s="7">
        <f>MIN('Input Data'!$E$12*LOOKUP($A140,'Input Data'!$B$58:$B$62,'Input Data'!$F$58:$F$62)/3600*$C$1,IF($A140&lt;'Input Data'!$E$17,infinity,'Input Data'!$E$11*'Input Data'!$E$13+LOOKUP($A140-'Input Data'!$E$17+$C$1,$A$5:$A$505,$O$5:$O$505))-N140)</f>
        <v>22.222222222222221</v>
      </c>
      <c r="N140" s="11">
        <f t="shared" si="54"/>
        <v>2010.8750000000032</v>
      </c>
      <c r="O140" s="11">
        <f t="shared" si="55"/>
        <v>1911.1250000000032</v>
      </c>
      <c r="P140" s="9">
        <f>MIN('Input Data'!$E$12*LOOKUP($A140,'Input Data'!$B$58:$B$62,'Input Data'!$F$58:$F$62)/3600*$C$1,IF($A140&lt;'Input Data'!$E$16,0,LOOKUP($A140-'Input Data'!$E$16+$C$1,$A$5:$A$505,N$5:N$505)-O140))</f>
        <v>16.625</v>
      </c>
      <c r="Q140" s="10">
        <f>LOOKUP($A140,'Input Data'!$C$33:$C$37,'Input Data'!$F$33:$F$37)</f>
        <v>0.02</v>
      </c>
      <c r="R140" s="34">
        <f t="shared" si="56"/>
        <v>1</v>
      </c>
      <c r="S140" s="8">
        <f t="shared" si="57"/>
        <v>0.33250000000000002</v>
      </c>
      <c r="T140" s="11">
        <f t="shared" si="58"/>
        <v>16.2925</v>
      </c>
      <c r="U140" s="7">
        <f>MIN('Input Data'!$F$12*LOOKUP($A140,'Input Data'!$B$58:$B$62,'Input Data'!$G$58:$G$62)/3600*$C$1,IF($A140&lt;'Input Data'!$F$17,infinity,'Input Data'!$F$11*'Input Data'!$F$13+LOOKUP($A140-'Input Data'!$F$17+$C$1,$A$5:$A$505,$W$5:$W$505)-V140))</f>
        <v>5.5555555555555554</v>
      </c>
      <c r="V140" s="11">
        <f t="shared" si="59"/>
        <v>38.222500000000075</v>
      </c>
      <c r="W140" s="11">
        <f>IF($A140&lt;'Input Data'!$F$16,0,LOOKUP($A140-'Input Data'!$F$16,$A$5:$A$505,$V$5:$V$505))</f>
        <v>36.892500000000062</v>
      </c>
      <c r="X140" s="7">
        <f>MIN('Input Data'!$G$12*LOOKUP($A140,'Input Data'!$B$58:$B$62,'Input Data'!$H$58:$H$62)/3600*$C$1,IF($A140&lt;'Input Data'!$G$17,infinity,'Input Data'!$G$11*'Input Data'!$G$13+LOOKUP($A140-'Input Data'!$G$17+$C$1,$A$5:$A$505,$Z$5:$Z$505)-Y140))</f>
        <v>22.222222222222221</v>
      </c>
      <c r="Y140" s="11">
        <f t="shared" si="60"/>
        <v>1872.902500000002</v>
      </c>
      <c r="Z140" s="11">
        <f t="shared" si="61"/>
        <v>1575</v>
      </c>
      <c r="AA140" s="9">
        <f>MIN('Input Data'!$G$12*LOOKUP($A140,'Input Data'!$B$58:$B$62,'Input Data'!$H$58:$H$62)/3600*$C$1,IF($A140&lt;'Input Data'!$G$16,0,LOOKUP($A140-'Input Data'!$G$16+$C$1,$A$5:$A$505,Y$5:Y$505)-Z140))</f>
        <v>22.222222222222221</v>
      </c>
      <c r="AB140" s="10">
        <f>LOOKUP($A140,'Input Data'!$C$33:$C$37,'Input Data'!$G$33:$G$37)</f>
        <v>0</v>
      </c>
      <c r="AC140" s="11">
        <f t="shared" si="62"/>
        <v>0.67500000000000004</v>
      </c>
      <c r="AD140" s="11">
        <f t="shared" si="63"/>
        <v>0</v>
      </c>
      <c r="AE140" s="12">
        <f t="shared" si="64"/>
        <v>15</v>
      </c>
      <c r="AF140" s="7">
        <f>MIN('Input Data'!$H$12*LOOKUP($A140,'Input Data'!$B$58:$B$62,'Input Data'!$I$58:$I$62)/3600*$C$1,IF($A140&lt;'Input Data'!$H$17,infinity,'Input Data'!$H$11*'Input Data'!$H$13+LOOKUP($A140-'Input Data'!$H$17+$C$1,$A$5:$A$505,AH$5:AH$505)-AG140))</f>
        <v>5.5555555555555554</v>
      </c>
      <c r="AG140" s="11">
        <f t="shared" si="65"/>
        <v>0</v>
      </c>
      <c r="AH140" s="11">
        <f>IF($A140&lt;'Input Data'!$H$16,0,LOOKUP($A140-'Input Data'!$H$16,$A$5:$A$505,AG$5:AG$505))</f>
        <v>0</v>
      </c>
      <c r="AI140" s="7">
        <f>MIN('Input Data'!$I$12*LOOKUP($A140,'Input Data'!$B$58:$B$62,'Input Data'!$J$58:$J$62)/3600*$C$1,IF($A140&lt;'Input Data'!$I$17,infinity,'Input Data'!$I$11*'Input Data'!$I$13+LOOKUP($A140-'Input Data'!$I$17+$C$1,$A$5:$A$505,AK$5:AK$505))-AJ140)</f>
        <v>15</v>
      </c>
      <c r="AJ140" s="11">
        <f t="shared" si="66"/>
        <v>1575</v>
      </c>
      <c r="AK140" s="34">
        <f>IF($A140&lt;'Input Data'!$I$16,0,LOOKUP($A140-'Input Data'!$I$16,$A$5:$A$505,AJ$5:AJ$505))</f>
        <v>1485</v>
      </c>
      <c r="AL140" s="17">
        <f>MIN('Input Data'!$I$12*LOOKUP($A140,'Input Data'!$B$58:$B$62,'Input Data'!$J$58:$J$62)/3600*$C$1,IF($A140&lt;'Input Data'!$I$16,0,LOOKUP($A140-'Input Data'!$I$16+$C$1,$A$5:$A$505,AJ$5:AJ$505)-AK140))</f>
        <v>15</v>
      </c>
    </row>
    <row r="141" spans="1:38" x14ac:dyDescent="0.3">
      <c r="A141" s="9">
        <f t="shared" si="48"/>
        <v>1360</v>
      </c>
      <c r="B141" s="10">
        <f>MIN('Input Data'!$C$12*LOOKUP($A141,'Input Data'!$B$58:$B$62,'Input Data'!$D$58:$D$62)/3600*$C$1,IF($A141&lt;'Input Data'!$C$17,infinity,'Input Data'!$C$11*'Input Data'!$C$13+LOOKUP($A141-'Input Data'!$C$17+$C$1,$A$5:$A$505,$D$5:$D$505))-C141)</f>
        <v>22.222222222222221</v>
      </c>
      <c r="C141" s="11">
        <f>C140+LOOKUP($A140,'Input Data'!$D$23:$D$27,'Input Data'!$F$23:$F$27)*$C$1/3600</f>
        <v>2326.7500000000032</v>
      </c>
      <c r="D141" s="11">
        <f t="shared" si="49"/>
        <v>2027.5000000000032</v>
      </c>
      <c r="E141" s="9">
        <f>MIN('Input Data'!$C$12*LOOKUP($A141,'Input Data'!$B$58:$B$62,'Input Data'!$D$58:$D$62)/3600*$C$1,IF($A141&lt;'Input Data'!$C$16,0,LOOKUP($A141-'Input Data'!$C$16+$C$1,$A$5:$A$505,C$5:C$505)-D141))</f>
        <v>16.625</v>
      </c>
      <c r="F141" s="10">
        <f>LOOKUP($A141,'Input Data'!$C$33:$C$37,'Input Data'!$E$33:$E$37)</f>
        <v>0</v>
      </c>
      <c r="G141" s="11">
        <f t="shared" si="50"/>
        <v>1</v>
      </c>
      <c r="H141" s="11">
        <f t="shared" si="68"/>
        <v>0</v>
      </c>
      <c r="I141" s="12">
        <f t="shared" si="52"/>
        <v>16.625</v>
      </c>
      <c r="J141" s="7">
        <f>MIN('Input Data'!$D$12*LOOKUP($A141,'Input Data'!$B$58:$B$62,'Input Data'!$E$58:$E$62)/3600*$C$1,IF($A141&lt;'Input Data'!$D$17,infinity,'Input Data'!$D$11*'Input Data'!$D$13+LOOKUP($A141-'Input Data'!$D$17+$C$1,$A$5:$A$505,$L$5:$L$505)-K141))</f>
        <v>5.5555555555555554</v>
      </c>
      <c r="K141" s="11">
        <f t="shared" si="53"/>
        <v>0</v>
      </c>
      <c r="L141" s="11">
        <f>IF($A141&lt;'Input Data'!$D$16,0,LOOKUP($A141-'Input Data'!$D$16,$A$5:$A$505,$K$5:$K$505))</f>
        <v>0</v>
      </c>
      <c r="M141" s="7">
        <f>MIN('Input Data'!$E$12*LOOKUP($A141,'Input Data'!$B$58:$B$62,'Input Data'!$F$58:$F$62)/3600*$C$1,IF($A141&lt;'Input Data'!$E$17,infinity,'Input Data'!$E$11*'Input Data'!$E$13+LOOKUP($A141-'Input Data'!$E$17+$C$1,$A$5:$A$505,$O$5:$O$505))-N141)</f>
        <v>22.222222222222221</v>
      </c>
      <c r="N141" s="11">
        <f t="shared" si="54"/>
        <v>2027.5000000000032</v>
      </c>
      <c r="O141" s="11">
        <f t="shared" si="55"/>
        <v>1927.7500000000032</v>
      </c>
      <c r="P141" s="9">
        <f>MIN('Input Data'!$E$12*LOOKUP($A141,'Input Data'!$B$58:$B$62,'Input Data'!$F$58:$F$62)/3600*$C$1,IF($A141&lt;'Input Data'!$E$16,0,LOOKUP($A141-'Input Data'!$E$16+$C$1,$A$5:$A$505,N$5:N$505)-O141))</f>
        <v>16.625</v>
      </c>
      <c r="Q141" s="10">
        <f>LOOKUP($A141,'Input Data'!$C$33:$C$37,'Input Data'!$F$33:$F$37)</f>
        <v>0.02</v>
      </c>
      <c r="R141" s="34">
        <f t="shared" si="56"/>
        <v>1</v>
      </c>
      <c r="S141" s="8">
        <f t="shared" si="57"/>
        <v>0.33250000000000002</v>
      </c>
      <c r="T141" s="11">
        <f t="shared" si="58"/>
        <v>16.2925</v>
      </c>
      <c r="U141" s="7">
        <f>MIN('Input Data'!$F$12*LOOKUP($A141,'Input Data'!$B$58:$B$62,'Input Data'!$G$58:$G$62)/3600*$C$1,IF($A141&lt;'Input Data'!$F$17,infinity,'Input Data'!$F$11*'Input Data'!$F$13+LOOKUP($A141-'Input Data'!$F$17+$C$1,$A$5:$A$505,$W$5:$W$505)-V141))</f>
        <v>5.5555555555555554</v>
      </c>
      <c r="V141" s="11">
        <f t="shared" si="59"/>
        <v>38.555000000000078</v>
      </c>
      <c r="W141" s="11">
        <f>IF($A141&lt;'Input Data'!$F$16,0,LOOKUP($A141-'Input Data'!$F$16,$A$5:$A$505,$V$5:$V$505))</f>
        <v>37.225000000000065</v>
      </c>
      <c r="X141" s="7">
        <f>MIN('Input Data'!$G$12*LOOKUP($A141,'Input Data'!$B$58:$B$62,'Input Data'!$H$58:$H$62)/3600*$C$1,IF($A141&lt;'Input Data'!$G$17,infinity,'Input Data'!$G$11*'Input Data'!$G$13+LOOKUP($A141-'Input Data'!$G$17+$C$1,$A$5:$A$505,$Z$5:$Z$505)-Y141))</f>
        <v>22.222222222222221</v>
      </c>
      <c r="Y141" s="11">
        <f t="shared" si="60"/>
        <v>1889.195000000002</v>
      </c>
      <c r="Z141" s="11">
        <f t="shared" si="61"/>
        <v>1590</v>
      </c>
      <c r="AA141" s="9">
        <f>MIN('Input Data'!$G$12*LOOKUP($A141,'Input Data'!$B$58:$B$62,'Input Data'!$H$58:$H$62)/3600*$C$1,IF($A141&lt;'Input Data'!$G$16,0,LOOKUP($A141-'Input Data'!$G$16+$C$1,$A$5:$A$505,Y$5:Y$505)-Z141))</f>
        <v>22.222222222222221</v>
      </c>
      <c r="AB141" s="10">
        <f>LOOKUP($A141,'Input Data'!$C$33:$C$37,'Input Data'!$G$33:$G$37)</f>
        <v>0</v>
      </c>
      <c r="AC141" s="11">
        <f t="shared" si="62"/>
        <v>0.67500000000000004</v>
      </c>
      <c r="AD141" s="11">
        <f t="shared" si="63"/>
        <v>0</v>
      </c>
      <c r="AE141" s="12">
        <f t="shared" si="64"/>
        <v>15</v>
      </c>
      <c r="AF141" s="7">
        <f>MIN('Input Data'!$H$12*LOOKUP($A141,'Input Data'!$B$58:$B$62,'Input Data'!$I$58:$I$62)/3600*$C$1,IF($A141&lt;'Input Data'!$H$17,infinity,'Input Data'!$H$11*'Input Data'!$H$13+LOOKUP($A141-'Input Data'!$H$17+$C$1,$A$5:$A$505,AH$5:AH$505)-AG141))</f>
        <v>5.5555555555555554</v>
      </c>
      <c r="AG141" s="11">
        <f t="shared" si="65"/>
        <v>0</v>
      </c>
      <c r="AH141" s="11">
        <f>IF($A141&lt;'Input Data'!$H$16,0,LOOKUP($A141-'Input Data'!$H$16,$A$5:$A$505,AG$5:AG$505))</f>
        <v>0</v>
      </c>
      <c r="AI141" s="7">
        <f>MIN('Input Data'!$I$12*LOOKUP($A141,'Input Data'!$B$58:$B$62,'Input Data'!$J$58:$J$62)/3600*$C$1,IF($A141&lt;'Input Data'!$I$17,infinity,'Input Data'!$I$11*'Input Data'!$I$13+LOOKUP($A141-'Input Data'!$I$17+$C$1,$A$5:$A$505,AK$5:AK$505))-AJ141)</f>
        <v>15</v>
      </c>
      <c r="AJ141" s="11">
        <f t="shared" si="66"/>
        <v>1590</v>
      </c>
      <c r="AK141" s="34">
        <f>IF($A141&lt;'Input Data'!$I$16,0,LOOKUP($A141-'Input Data'!$I$16,$A$5:$A$505,AJ$5:AJ$505))</f>
        <v>1500</v>
      </c>
      <c r="AL141" s="17">
        <f>MIN('Input Data'!$I$12*LOOKUP($A141,'Input Data'!$B$58:$B$62,'Input Data'!$J$58:$J$62)/3600*$C$1,IF($A141&lt;'Input Data'!$I$16,0,LOOKUP($A141-'Input Data'!$I$16+$C$1,$A$5:$A$505,AJ$5:AJ$505)-AK141))</f>
        <v>15</v>
      </c>
    </row>
    <row r="142" spans="1:38" x14ac:dyDescent="0.3">
      <c r="A142" s="9">
        <f t="shared" si="48"/>
        <v>1370</v>
      </c>
      <c r="B142" s="10">
        <f>MIN('Input Data'!$C$12*LOOKUP($A142,'Input Data'!$B$58:$B$62,'Input Data'!$D$58:$D$62)/3600*$C$1,IF($A142&lt;'Input Data'!$C$17,infinity,'Input Data'!$C$11*'Input Data'!$C$13+LOOKUP($A142-'Input Data'!$C$17+$C$1,$A$5:$A$505,$D$5:$D$505))-C142)</f>
        <v>22.222222222222221</v>
      </c>
      <c r="C142" s="11">
        <f>C141+LOOKUP($A141,'Input Data'!$D$23:$D$27,'Input Data'!$F$23:$F$27)*$C$1/3600</f>
        <v>2343.3750000000032</v>
      </c>
      <c r="D142" s="11">
        <f t="shared" si="49"/>
        <v>2044.1250000000032</v>
      </c>
      <c r="E142" s="9">
        <f>MIN('Input Data'!$C$12*LOOKUP($A142,'Input Data'!$B$58:$B$62,'Input Data'!$D$58:$D$62)/3600*$C$1,IF($A142&lt;'Input Data'!$C$16,0,LOOKUP($A142-'Input Data'!$C$16+$C$1,$A$5:$A$505,C$5:C$505)-D142))</f>
        <v>16.625</v>
      </c>
      <c r="F142" s="10">
        <f>LOOKUP($A142,'Input Data'!$C$33:$C$37,'Input Data'!$E$33:$E$37)</f>
        <v>0</v>
      </c>
      <c r="G142" s="11">
        <f t="shared" si="50"/>
        <v>1</v>
      </c>
      <c r="H142" s="11">
        <f t="shared" si="68"/>
        <v>0</v>
      </c>
      <c r="I142" s="12">
        <f t="shared" si="52"/>
        <v>16.625</v>
      </c>
      <c r="J142" s="7">
        <f>MIN('Input Data'!$D$12*LOOKUP($A142,'Input Data'!$B$58:$B$62,'Input Data'!$E$58:$E$62)/3600*$C$1,IF($A142&lt;'Input Data'!$D$17,infinity,'Input Data'!$D$11*'Input Data'!$D$13+LOOKUP($A142-'Input Data'!$D$17+$C$1,$A$5:$A$505,$L$5:$L$505)-K142))</f>
        <v>5.5555555555555554</v>
      </c>
      <c r="K142" s="11">
        <f t="shared" si="53"/>
        <v>0</v>
      </c>
      <c r="L142" s="11">
        <f>IF($A142&lt;'Input Data'!$D$16,0,LOOKUP($A142-'Input Data'!$D$16,$A$5:$A$505,$K$5:$K$505))</f>
        <v>0</v>
      </c>
      <c r="M142" s="7">
        <f>MIN('Input Data'!$E$12*LOOKUP($A142,'Input Data'!$B$58:$B$62,'Input Data'!$F$58:$F$62)/3600*$C$1,IF($A142&lt;'Input Data'!$E$17,infinity,'Input Data'!$E$11*'Input Data'!$E$13+LOOKUP($A142-'Input Data'!$E$17+$C$1,$A$5:$A$505,$O$5:$O$505))-N142)</f>
        <v>22.222222222222221</v>
      </c>
      <c r="N142" s="11">
        <f t="shared" si="54"/>
        <v>2044.1250000000032</v>
      </c>
      <c r="O142" s="11">
        <f t="shared" si="55"/>
        <v>1944.3750000000032</v>
      </c>
      <c r="P142" s="9">
        <f>MIN('Input Data'!$E$12*LOOKUP($A142,'Input Data'!$B$58:$B$62,'Input Data'!$F$58:$F$62)/3600*$C$1,IF($A142&lt;'Input Data'!$E$16,0,LOOKUP($A142-'Input Data'!$E$16+$C$1,$A$5:$A$505,N$5:N$505)-O142))</f>
        <v>16.625</v>
      </c>
      <c r="Q142" s="10">
        <f>LOOKUP($A142,'Input Data'!$C$33:$C$37,'Input Data'!$F$33:$F$37)</f>
        <v>0.02</v>
      </c>
      <c r="R142" s="34">
        <f t="shared" si="56"/>
        <v>1</v>
      </c>
      <c r="S142" s="8">
        <f t="shared" si="57"/>
        <v>0.33250000000000002</v>
      </c>
      <c r="T142" s="11">
        <f t="shared" si="58"/>
        <v>16.2925</v>
      </c>
      <c r="U142" s="7">
        <f>MIN('Input Data'!$F$12*LOOKUP($A142,'Input Data'!$B$58:$B$62,'Input Data'!$G$58:$G$62)/3600*$C$1,IF($A142&lt;'Input Data'!$F$17,infinity,'Input Data'!$F$11*'Input Data'!$F$13+LOOKUP($A142-'Input Data'!$F$17+$C$1,$A$5:$A$505,$W$5:$W$505)-V142))</f>
        <v>5.5555555555555554</v>
      </c>
      <c r="V142" s="11">
        <f t="shared" si="59"/>
        <v>38.887500000000081</v>
      </c>
      <c r="W142" s="11">
        <f>IF($A142&lt;'Input Data'!$F$16,0,LOOKUP($A142-'Input Data'!$F$16,$A$5:$A$505,$V$5:$V$505))</f>
        <v>37.557500000000068</v>
      </c>
      <c r="X142" s="7">
        <f>MIN('Input Data'!$G$12*LOOKUP($A142,'Input Data'!$B$58:$B$62,'Input Data'!$H$58:$H$62)/3600*$C$1,IF($A142&lt;'Input Data'!$G$17,infinity,'Input Data'!$G$11*'Input Data'!$G$13+LOOKUP($A142-'Input Data'!$G$17+$C$1,$A$5:$A$505,$Z$5:$Z$505)-Y142))</f>
        <v>22.222222222222221</v>
      </c>
      <c r="Y142" s="11">
        <f t="shared" si="60"/>
        <v>1905.487500000002</v>
      </c>
      <c r="Z142" s="11">
        <f t="shared" si="61"/>
        <v>1605</v>
      </c>
      <c r="AA142" s="9">
        <f>MIN('Input Data'!$G$12*LOOKUP($A142,'Input Data'!$B$58:$B$62,'Input Data'!$H$58:$H$62)/3600*$C$1,IF($A142&lt;'Input Data'!$G$16,0,LOOKUP($A142-'Input Data'!$G$16+$C$1,$A$5:$A$505,Y$5:Y$505)-Z142))</f>
        <v>22.222222222222221</v>
      </c>
      <c r="AB142" s="10">
        <f>LOOKUP($A142,'Input Data'!$C$33:$C$37,'Input Data'!$G$33:$G$37)</f>
        <v>0</v>
      </c>
      <c r="AC142" s="11">
        <f t="shared" si="62"/>
        <v>0.67500000000000004</v>
      </c>
      <c r="AD142" s="11">
        <f t="shared" si="63"/>
        <v>0</v>
      </c>
      <c r="AE142" s="12">
        <f t="shared" si="64"/>
        <v>15</v>
      </c>
      <c r="AF142" s="7">
        <f>MIN('Input Data'!$H$12*LOOKUP($A142,'Input Data'!$B$58:$B$62,'Input Data'!$I$58:$I$62)/3600*$C$1,IF($A142&lt;'Input Data'!$H$17,infinity,'Input Data'!$H$11*'Input Data'!$H$13+LOOKUP($A142-'Input Data'!$H$17+$C$1,$A$5:$A$505,AH$5:AH$505)-AG142))</f>
        <v>5.5555555555555554</v>
      </c>
      <c r="AG142" s="11">
        <f t="shared" si="65"/>
        <v>0</v>
      </c>
      <c r="AH142" s="11">
        <f>IF($A142&lt;'Input Data'!$H$16,0,LOOKUP($A142-'Input Data'!$H$16,$A$5:$A$505,AG$5:AG$505))</f>
        <v>0</v>
      </c>
      <c r="AI142" s="7">
        <f>MIN('Input Data'!$I$12*LOOKUP($A142,'Input Data'!$B$58:$B$62,'Input Data'!$J$58:$J$62)/3600*$C$1,IF($A142&lt;'Input Data'!$I$17,infinity,'Input Data'!$I$11*'Input Data'!$I$13+LOOKUP($A142-'Input Data'!$I$17+$C$1,$A$5:$A$505,AK$5:AK$505))-AJ142)</f>
        <v>15</v>
      </c>
      <c r="AJ142" s="11">
        <f t="shared" si="66"/>
        <v>1605</v>
      </c>
      <c r="AK142" s="34">
        <f>IF($A142&lt;'Input Data'!$I$16,0,LOOKUP($A142-'Input Data'!$I$16,$A$5:$A$505,AJ$5:AJ$505))</f>
        <v>1515</v>
      </c>
      <c r="AL142" s="17">
        <f>MIN('Input Data'!$I$12*LOOKUP($A142,'Input Data'!$B$58:$B$62,'Input Data'!$J$58:$J$62)/3600*$C$1,IF($A142&lt;'Input Data'!$I$16,0,LOOKUP($A142-'Input Data'!$I$16+$C$1,$A$5:$A$505,AJ$5:AJ$505)-AK142))</f>
        <v>15</v>
      </c>
    </row>
    <row r="143" spans="1:38" x14ac:dyDescent="0.3">
      <c r="A143" s="9">
        <f t="shared" si="48"/>
        <v>1380</v>
      </c>
      <c r="B143" s="10">
        <f>MIN('Input Data'!$C$12*LOOKUP($A143,'Input Data'!$B$58:$B$62,'Input Data'!$D$58:$D$62)/3600*$C$1,IF($A143&lt;'Input Data'!$C$17,infinity,'Input Data'!$C$11*'Input Data'!$C$13+LOOKUP($A143-'Input Data'!$C$17+$C$1,$A$5:$A$505,$D$5:$D$505))-C143)</f>
        <v>22.222222222222221</v>
      </c>
      <c r="C143" s="11">
        <f>C142+LOOKUP($A142,'Input Data'!$D$23:$D$27,'Input Data'!$F$23:$F$27)*$C$1/3600</f>
        <v>2360.0000000000032</v>
      </c>
      <c r="D143" s="11">
        <f t="shared" si="49"/>
        <v>2060.7500000000032</v>
      </c>
      <c r="E143" s="9">
        <f>MIN('Input Data'!$C$12*LOOKUP($A143,'Input Data'!$B$58:$B$62,'Input Data'!$D$58:$D$62)/3600*$C$1,IF($A143&lt;'Input Data'!$C$16,0,LOOKUP($A143-'Input Data'!$C$16+$C$1,$A$5:$A$505,C$5:C$505)-D143))</f>
        <v>16.625</v>
      </c>
      <c r="F143" s="10">
        <f>LOOKUP($A143,'Input Data'!$C$33:$C$37,'Input Data'!$E$33:$E$37)</f>
        <v>0</v>
      </c>
      <c r="G143" s="11">
        <f t="shared" si="50"/>
        <v>1</v>
      </c>
      <c r="H143" s="11">
        <f t="shared" si="68"/>
        <v>0</v>
      </c>
      <c r="I143" s="12">
        <f t="shared" si="52"/>
        <v>16.625</v>
      </c>
      <c r="J143" s="7">
        <f>MIN('Input Data'!$D$12*LOOKUP($A143,'Input Data'!$B$58:$B$62,'Input Data'!$E$58:$E$62)/3600*$C$1,IF($A143&lt;'Input Data'!$D$17,infinity,'Input Data'!$D$11*'Input Data'!$D$13+LOOKUP($A143-'Input Data'!$D$17+$C$1,$A$5:$A$505,$L$5:$L$505)-K143))</f>
        <v>5.5555555555555554</v>
      </c>
      <c r="K143" s="11">
        <f t="shared" si="53"/>
        <v>0</v>
      </c>
      <c r="L143" s="11">
        <f>IF($A143&lt;'Input Data'!$D$16,0,LOOKUP($A143-'Input Data'!$D$16,$A$5:$A$505,$K$5:$K$505))</f>
        <v>0</v>
      </c>
      <c r="M143" s="7">
        <f>MIN('Input Data'!$E$12*LOOKUP($A143,'Input Data'!$B$58:$B$62,'Input Data'!$F$58:$F$62)/3600*$C$1,IF($A143&lt;'Input Data'!$E$17,infinity,'Input Data'!$E$11*'Input Data'!$E$13+LOOKUP($A143-'Input Data'!$E$17+$C$1,$A$5:$A$505,$O$5:$O$505))-N143)</f>
        <v>22.222222222222221</v>
      </c>
      <c r="N143" s="11">
        <f t="shared" si="54"/>
        <v>2060.7500000000032</v>
      </c>
      <c r="O143" s="11">
        <f t="shared" si="55"/>
        <v>1961.0000000000032</v>
      </c>
      <c r="P143" s="9">
        <f>MIN('Input Data'!$E$12*LOOKUP($A143,'Input Data'!$B$58:$B$62,'Input Data'!$F$58:$F$62)/3600*$C$1,IF($A143&lt;'Input Data'!$E$16,0,LOOKUP($A143-'Input Data'!$E$16+$C$1,$A$5:$A$505,N$5:N$505)-O143))</f>
        <v>16.625</v>
      </c>
      <c r="Q143" s="10">
        <f>LOOKUP($A143,'Input Data'!$C$33:$C$37,'Input Data'!$F$33:$F$37)</f>
        <v>0.02</v>
      </c>
      <c r="R143" s="34">
        <f t="shared" si="56"/>
        <v>1</v>
      </c>
      <c r="S143" s="8">
        <f t="shared" si="57"/>
        <v>0.33250000000000002</v>
      </c>
      <c r="T143" s="11">
        <f t="shared" si="58"/>
        <v>16.2925</v>
      </c>
      <c r="U143" s="7">
        <f>MIN('Input Data'!$F$12*LOOKUP($A143,'Input Data'!$B$58:$B$62,'Input Data'!$G$58:$G$62)/3600*$C$1,IF($A143&lt;'Input Data'!$F$17,infinity,'Input Data'!$F$11*'Input Data'!$F$13+LOOKUP($A143-'Input Data'!$F$17+$C$1,$A$5:$A$505,$W$5:$W$505)-V143))</f>
        <v>5.5555555555555554</v>
      </c>
      <c r="V143" s="11">
        <f t="shared" si="59"/>
        <v>39.220000000000084</v>
      </c>
      <c r="W143" s="11">
        <f>IF($A143&lt;'Input Data'!$F$16,0,LOOKUP($A143-'Input Data'!$F$16,$A$5:$A$505,$V$5:$V$505))</f>
        <v>37.890000000000072</v>
      </c>
      <c r="X143" s="7">
        <f>MIN('Input Data'!$G$12*LOOKUP($A143,'Input Data'!$B$58:$B$62,'Input Data'!$H$58:$H$62)/3600*$C$1,IF($A143&lt;'Input Data'!$G$17,infinity,'Input Data'!$G$11*'Input Data'!$G$13+LOOKUP($A143-'Input Data'!$G$17+$C$1,$A$5:$A$505,$Z$5:$Z$505)-Y143))</f>
        <v>22.222222222222221</v>
      </c>
      <c r="Y143" s="11">
        <f t="shared" si="60"/>
        <v>1921.780000000002</v>
      </c>
      <c r="Z143" s="11">
        <f t="shared" si="61"/>
        <v>1620</v>
      </c>
      <c r="AA143" s="9">
        <f>MIN('Input Data'!$G$12*LOOKUP($A143,'Input Data'!$B$58:$B$62,'Input Data'!$H$58:$H$62)/3600*$C$1,IF($A143&lt;'Input Data'!$G$16,0,LOOKUP($A143-'Input Data'!$G$16+$C$1,$A$5:$A$505,Y$5:Y$505)-Z143))</f>
        <v>22.222222222222221</v>
      </c>
      <c r="AB143" s="10">
        <f>LOOKUP($A143,'Input Data'!$C$33:$C$37,'Input Data'!$G$33:$G$37)</f>
        <v>0</v>
      </c>
      <c r="AC143" s="11">
        <f t="shared" si="62"/>
        <v>0.67500000000000004</v>
      </c>
      <c r="AD143" s="11">
        <f t="shared" si="63"/>
        <v>0</v>
      </c>
      <c r="AE143" s="12">
        <f t="shared" si="64"/>
        <v>15</v>
      </c>
      <c r="AF143" s="7">
        <f>MIN('Input Data'!$H$12*LOOKUP($A143,'Input Data'!$B$58:$B$62,'Input Data'!$I$58:$I$62)/3600*$C$1,IF($A143&lt;'Input Data'!$H$17,infinity,'Input Data'!$H$11*'Input Data'!$H$13+LOOKUP($A143-'Input Data'!$H$17+$C$1,$A$5:$A$505,AH$5:AH$505)-AG143))</f>
        <v>5.5555555555555554</v>
      </c>
      <c r="AG143" s="11">
        <f t="shared" si="65"/>
        <v>0</v>
      </c>
      <c r="AH143" s="11">
        <f>IF($A143&lt;'Input Data'!$H$16,0,LOOKUP($A143-'Input Data'!$H$16,$A$5:$A$505,AG$5:AG$505))</f>
        <v>0</v>
      </c>
      <c r="AI143" s="7">
        <f>MIN('Input Data'!$I$12*LOOKUP($A143,'Input Data'!$B$58:$B$62,'Input Data'!$J$58:$J$62)/3600*$C$1,IF($A143&lt;'Input Data'!$I$17,infinity,'Input Data'!$I$11*'Input Data'!$I$13+LOOKUP($A143-'Input Data'!$I$17+$C$1,$A$5:$A$505,AK$5:AK$505))-AJ143)</f>
        <v>15</v>
      </c>
      <c r="AJ143" s="11">
        <f t="shared" si="66"/>
        <v>1620</v>
      </c>
      <c r="AK143" s="34">
        <f>IF($A143&lt;'Input Data'!$I$16,0,LOOKUP($A143-'Input Data'!$I$16,$A$5:$A$505,AJ$5:AJ$505))</f>
        <v>1530</v>
      </c>
      <c r="AL143" s="17">
        <f>MIN('Input Data'!$I$12*LOOKUP($A143,'Input Data'!$B$58:$B$62,'Input Data'!$J$58:$J$62)/3600*$C$1,IF($A143&lt;'Input Data'!$I$16,0,LOOKUP($A143-'Input Data'!$I$16+$C$1,$A$5:$A$505,AJ$5:AJ$505)-AK143))</f>
        <v>15</v>
      </c>
    </row>
    <row r="144" spans="1:38" x14ac:dyDescent="0.3">
      <c r="A144" s="9">
        <f t="shared" si="48"/>
        <v>1390</v>
      </c>
      <c r="B144" s="10">
        <f>MIN('Input Data'!$C$12*LOOKUP($A144,'Input Data'!$B$58:$B$62,'Input Data'!$D$58:$D$62)/3600*$C$1,IF($A144&lt;'Input Data'!$C$17,infinity,'Input Data'!$C$11*'Input Data'!$C$13+LOOKUP($A144-'Input Data'!$C$17+$C$1,$A$5:$A$505,$D$5:$D$505))-C144)</f>
        <v>22.222222222222221</v>
      </c>
      <c r="C144" s="11">
        <f>C143+LOOKUP($A143,'Input Data'!$D$23:$D$27,'Input Data'!$F$23:$F$27)*$C$1/3600</f>
        <v>2376.6250000000032</v>
      </c>
      <c r="D144" s="11">
        <f t="shared" si="49"/>
        <v>2077.3750000000032</v>
      </c>
      <c r="E144" s="9">
        <f>MIN('Input Data'!$C$12*LOOKUP($A144,'Input Data'!$B$58:$B$62,'Input Data'!$D$58:$D$62)/3600*$C$1,IF($A144&lt;'Input Data'!$C$16,0,LOOKUP($A144-'Input Data'!$C$16+$C$1,$A$5:$A$505,C$5:C$505)-D144))</f>
        <v>16.625</v>
      </c>
      <c r="F144" s="10">
        <f>LOOKUP($A144,'Input Data'!$C$33:$C$37,'Input Data'!$E$33:$E$37)</f>
        <v>0</v>
      </c>
      <c r="G144" s="11">
        <f t="shared" si="50"/>
        <v>1</v>
      </c>
      <c r="H144" s="11">
        <f t="shared" si="68"/>
        <v>0</v>
      </c>
      <c r="I144" s="12">
        <f t="shared" si="52"/>
        <v>16.625</v>
      </c>
      <c r="J144" s="7">
        <f>MIN('Input Data'!$D$12*LOOKUP($A144,'Input Data'!$B$58:$B$62,'Input Data'!$E$58:$E$62)/3600*$C$1,IF($A144&lt;'Input Data'!$D$17,infinity,'Input Data'!$D$11*'Input Data'!$D$13+LOOKUP($A144-'Input Data'!$D$17+$C$1,$A$5:$A$505,$L$5:$L$505)-K144))</f>
        <v>5.5555555555555554</v>
      </c>
      <c r="K144" s="11">
        <f t="shared" si="53"/>
        <v>0</v>
      </c>
      <c r="L144" s="11">
        <f>IF($A144&lt;'Input Data'!$D$16,0,LOOKUP($A144-'Input Data'!$D$16,$A$5:$A$505,$K$5:$K$505))</f>
        <v>0</v>
      </c>
      <c r="M144" s="7">
        <f>MIN('Input Data'!$E$12*LOOKUP($A144,'Input Data'!$B$58:$B$62,'Input Data'!$F$58:$F$62)/3600*$C$1,IF($A144&lt;'Input Data'!$E$17,infinity,'Input Data'!$E$11*'Input Data'!$E$13+LOOKUP($A144-'Input Data'!$E$17+$C$1,$A$5:$A$505,$O$5:$O$505))-N144)</f>
        <v>22.222222222222221</v>
      </c>
      <c r="N144" s="11">
        <f t="shared" si="54"/>
        <v>2077.3750000000032</v>
      </c>
      <c r="O144" s="11">
        <f t="shared" si="55"/>
        <v>1977.6250000000032</v>
      </c>
      <c r="P144" s="9">
        <f>MIN('Input Data'!$E$12*LOOKUP($A144,'Input Data'!$B$58:$B$62,'Input Data'!$F$58:$F$62)/3600*$C$1,IF($A144&lt;'Input Data'!$E$16,0,LOOKUP($A144-'Input Data'!$E$16+$C$1,$A$5:$A$505,N$5:N$505)-O144))</f>
        <v>16.625</v>
      </c>
      <c r="Q144" s="10">
        <f>LOOKUP($A144,'Input Data'!$C$33:$C$37,'Input Data'!$F$33:$F$37)</f>
        <v>0.02</v>
      </c>
      <c r="R144" s="34">
        <f t="shared" si="56"/>
        <v>1</v>
      </c>
      <c r="S144" s="8">
        <f t="shared" si="57"/>
        <v>0.33250000000000002</v>
      </c>
      <c r="T144" s="11">
        <f t="shared" si="58"/>
        <v>16.2925</v>
      </c>
      <c r="U144" s="7">
        <f>MIN('Input Data'!$F$12*LOOKUP($A144,'Input Data'!$B$58:$B$62,'Input Data'!$G$58:$G$62)/3600*$C$1,IF($A144&lt;'Input Data'!$F$17,infinity,'Input Data'!$F$11*'Input Data'!$F$13+LOOKUP($A144-'Input Data'!$F$17+$C$1,$A$5:$A$505,$W$5:$W$505)-V144))</f>
        <v>5.5555555555555554</v>
      </c>
      <c r="V144" s="11">
        <f t="shared" si="59"/>
        <v>39.552500000000087</v>
      </c>
      <c r="W144" s="11">
        <f>IF($A144&lt;'Input Data'!$F$16,0,LOOKUP($A144-'Input Data'!$F$16,$A$5:$A$505,$V$5:$V$505))</f>
        <v>38.222500000000075</v>
      </c>
      <c r="X144" s="7">
        <f>MIN('Input Data'!$G$12*LOOKUP($A144,'Input Data'!$B$58:$B$62,'Input Data'!$H$58:$H$62)/3600*$C$1,IF($A144&lt;'Input Data'!$G$17,infinity,'Input Data'!$G$11*'Input Data'!$G$13+LOOKUP($A144-'Input Data'!$G$17+$C$1,$A$5:$A$505,$Z$5:$Z$505)-Y144))</f>
        <v>22.222222222222221</v>
      </c>
      <c r="Y144" s="11">
        <f t="shared" si="60"/>
        <v>1938.072500000002</v>
      </c>
      <c r="Z144" s="11">
        <f t="shared" si="61"/>
        <v>1635</v>
      </c>
      <c r="AA144" s="9">
        <f>MIN('Input Data'!$G$12*LOOKUP($A144,'Input Data'!$B$58:$B$62,'Input Data'!$H$58:$H$62)/3600*$C$1,IF($A144&lt;'Input Data'!$G$16,0,LOOKUP($A144-'Input Data'!$G$16+$C$1,$A$5:$A$505,Y$5:Y$505)-Z144))</f>
        <v>22.222222222222221</v>
      </c>
      <c r="AB144" s="10">
        <f>LOOKUP($A144,'Input Data'!$C$33:$C$37,'Input Data'!$G$33:$G$37)</f>
        <v>0</v>
      </c>
      <c r="AC144" s="11">
        <f t="shared" si="62"/>
        <v>0.67500000000000004</v>
      </c>
      <c r="AD144" s="11">
        <f t="shared" si="63"/>
        <v>0</v>
      </c>
      <c r="AE144" s="12">
        <f t="shared" si="64"/>
        <v>15</v>
      </c>
      <c r="AF144" s="7">
        <f>MIN('Input Data'!$H$12*LOOKUP($A144,'Input Data'!$B$58:$B$62,'Input Data'!$I$58:$I$62)/3600*$C$1,IF($A144&lt;'Input Data'!$H$17,infinity,'Input Data'!$H$11*'Input Data'!$H$13+LOOKUP($A144-'Input Data'!$H$17+$C$1,$A$5:$A$505,AH$5:AH$505)-AG144))</f>
        <v>5.5555555555555554</v>
      </c>
      <c r="AG144" s="11">
        <f t="shared" si="65"/>
        <v>0</v>
      </c>
      <c r="AH144" s="11">
        <f>IF($A144&lt;'Input Data'!$H$16,0,LOOKUP($A144-'Input Data'!$H$16,$A$5:$A$505,AG$5:AG$505))</f>
        <v>0</v>
      </c>
      <c r="AI144" s="7">
        <f>MIN('Input Data'!$I$12*LOOKUP($A144,'Input Data'!$B$58:$B$62,'Input Data'!$J$58:$J$62)/3600*$C$1,IF($A144&lt;'Input Data'!$I$17,infinity,'Input Data'!$I$11*'Input Data'!$I$13+LOOKUP($A144-'Input Data'!$I$17+$C$1,$A$5:$A$505,AK$5:AK$505))-AJ144)</f>
        <v>15</v>
      </c>
      <c r="AJ144" s="11">
        <f t="shared" si="66"/>
        <v>1635</v>
      </c>
      <c r="AK144" s="34">
        <f>IF($A144&lt;'Input Data'!$I$16,0,LOOKUP($A144-'Input Data'!$I$16,$A$5:$A$505,AJ$5:AJ$505))</f>
        <v>1545</v>
      </c>
      <c r="AL144" s="17">
        <f>MIN('Input Data'!$I$12*LOOKUP($A144,'Input Data'!$B$58:$B$62,'Input Data'!$J$58:$J$62)/3600*$C$1,IF($A144&lt;'Input Data'!$I$16,0,LOOKUP($A144-'Input Data'!$I$16+$C$1,$A$5:$A$505,AJ$5:AJ$505)-AK144))</f>
        <v>15</v>
      </c>
    </row>
    <row r="145" spans="1:38" x14ac:dyDescent="0.3">
      <c r="A145" s="9">
        <f t="shared" si="48"/>
        <v>1400</v>
      </c>
      <c r="B145" s="10">
        <f>MIN('Input Data'!$C$12*LOOKUP($A145,'Input Data'!$B$58:$B$62,'Input Data'!$D$58:$D$62)/3600*$C$1,IF($A145&lt;'Input Data'!$C$17,infinity,'Input Data'!$C$11*'Input Data'!$C$13+LOOKUP($A145-'Input Data'!$C$17+$C$1,$A$5:$A$505,$D$5:$D$505))-C145)</f>
        <v>22.222222222222221</v>
      </c>
      <c r="C145" s="11">
        <f>C144+LOOKUP($A144,'Input Data'!$D$23:$D$27,'Input Data'!$F$23:$F$27)*$C$1/3600</f>
        <v>2393.2500000000032</v>
      </c>
      <c r="D145" s="11">
        <f t="shared" si="49"/>
        <v>2094.0000000000032</v>
      </c>
      <c r="E145" s="9">
        <f>MIN('Input Data'!$C$12*LOOKUP($A145,'Input Data'!$B$58:$B$62,'Input Data'!$D$58:$D$62)/3600*$C$1,IF($A145&lt;'Input Data'!$C$16,0,LOOKUP($A145-'Input Data'!$C$16+$C$1,$A$5:$A$505,C$5:C$505)-D145))</f>
        <v>16.625</v>
      </c>
      <c r="F145" s="10">
        <f>LOOKUP($A145,'Input Data'!$C$33:$C$37,'Input Data'!$E$33:$E$37)</f>
        <v>0</v>
      </c>
      <c r="G145" s="11">
        <f t="shared" si="50"/>
        <v>1</v>
      </c>
      <c r="H145" s="11">
        <f t="shared" si="68"/>
        <v>0</v>
      </c>
      <c r="I145" s="12">
        <f t="shared" si="52"/>
        <v>16.625</v>
      </c>
      <c r="J145" s="7">
        <f>MIN('Input Data'!$D$12*LOOKUP($A145,'Input Data'!$B$58:$B$62,'Input Data'!$E$58:$E$62)/3600*$C$1,IF($A145&lt;'Input Data'!$D$17,infinity,'Input Data'!$D$11*'Input Data'!$D$13+LOOKUP($A145-'Input Data'!$D$17+$C$1,$A$5:$A$505,$L$5:$L$505)-K145))</f>
        <v>5.5555555555555554</v>
      </c>
      <c r="K145" s="11">
        <f t="shared" si="53"/>
        <v>0</v>
      </c>
      <c r="L145" s="11">
        <f>IF($A145&lt;'Input Data'!$D$16,0,LOOKUP($A145-'Input Data'!$D$16,$A$5:$A$505,$K$5:$K$505))</f>
        <v>0</v>
      </c>
      <c r="M145" s="7">
        <f>MIN('Input Data'!$E$12*LOOKUP($A145,'Input Data'!$B$58:$B$62,'Input Data'!$F$58:$F$62)/3600*$C$1,IF($A145&lt;'Input Data'!$E$17,infinity,'Input Data'!$E$11*'Input Data'!$E$13+LOOKUP($A145-'Input Data'!$E$17+$C$1,$A$5:$A$505,$O$5:$O$505))-N145)</f>
        <v>22.222222222222221</v>
      </c>
      <c r="N145" s="11">
        <f t="shared" si="54"/>
        <v>2094.0000000000032</v>
      </c>
      <c r="O145" s="11">
        <f t="shared" si="55"/>
        <v>1994.2500000000032</v>
      </c>
      <c r="P145" s="9">
        <f>MIN('Input Data'!$E$12*LOOKUP($A145,'Input Data'!$B$58:$B$62,'Input Data'!$F$58:$F$62)/3600*$C$1,IF($A145&lt;'Input Data'!$E$16,0,LOOKUP($A145-'Input Data'!$E$16+$C$1,$A$5:$A$505,N$5:N$505)-O145))</f>
        <v>16.625</v>
      </c>
      <c r="Q145" s="10">
        <f>LOOKUP($A145,'Input Data'!$C$33:$C$37,'Input Data'!$F$33:$F$37)</f>
        <v>0.02</v>
      </c>
      <c r="R145" s="34">
        <f t="shared" si="56"/>
        <v>1</v>
      </c>
      <c r="S145" s="8">
        <f t="shared" si="57"/>
        <v>0.33250000000000002</v>
      </c>
      <c r="T145" s="11">
        <f t="shared" si="58"/>
        <v>16.2925</v>
      </c>
      <c r="U145" s="7">
        <f>MIN('Input Data'!$F$12*LOOKUP($A145,'Input Data'!$B$58:$B$62,'Input Data'!$G$58:$G$62)/3600*$C$1,IF($A145&lt;'Input Data'!$F$17,infinity,'Input Data'!$F$11*'Input Data'!$F$13+LOOKUP($A145-'Input Data'!$F$17+$C$1,$A$5:$A$505,$W$5:$W$505)-V145))</f>
        <v>5.5555555555555554</v>
      </c>
      <c r="V145" s="11">
        <f t="shared" si="59"/>
        <v>39.88500000000009</v>
      </c>
      <c r="W145" s="11">
        <f>IF($A145&lt;'Input Data'!$F$16,0,LOOKUP($A145-'Input Data'!$F$16,$A$5:$A$505,$V$5:$V$505))</f>
        <v>38.555000000000078</v>
      </c>
      <c r="X145" s="7">
        <f>MIN('Input Data'!$G$12*LOOKUP($A145,'Input Data'!$B$58:$B$62,'Input Data'!$H$58:$H$62)/3600*$C$1,IF($A145&lt;'Input Data'!$G$17,infinity,'Input Data'!$G$11*'Input Data'!$G$13+LOOKUP($A145-'Input Data'!$G$17+$C$1,$A$5:$A$505,$Z$5:$Z$505)-Y145))</f>
        <v>22.222222222222221</v>
      </c>
      <c r="Y145" s="11">
        <f t="shared" si="60"/>
        <v>1954.3650000000021</v>
      </c>
      <c r="Z145" s="11">
        <f t="shared" si="61"/>
        <v>1650</v>
      </c>
      <c r="AA145" s="9">
        <f>MIN('Input Data'!$G$12*LOOKUP($A145,'Input Data'!$B$58:$B$62,'Input Data'!$H$58:$H$62)/3600*$C$1,IF($A145&lt;'Input Data'!$G$16,0,LOOKUP($A145-'Input Data'!$G$16+$C$1,$A$5:$A$505,Y$5:Y$505)-Z145))</f>
        <v>22.222222222222221</v>
      </c>
      <c r="AB145" s="10">
        <f>LOOKUP($A145,'Input Data'!$C$33:$C$37,'Input Data'!$G$33:$G$37)</f>
        <v>0</v>
      </c>
      <c r="AC145" s="11">
        <f t="shared" si="62"/>
        <v>0.67500000000000004</v>
      </c>
      <c r="AD145" s="11">
        <f t="shared" si="63"/>
        <v>0</v>
      </c>
      <c r="AE145" s="12">
        <f t="shared" si="64"/>
        <v>15</v>
      </c>
      <c r="AF145" s="7">
        <f>MIN('Input Data'!$H$12*LOOKUP($A145,'Input Data'!$B$58:$B$62,'Input Data'!$I$58:$I$62)/3600*$C$1,IF($A145&lt;'Input Data'!$H$17,infinity,'Input Data'!$H$11*'Input Data'!$H$13+LOOKUP($A145-'Input Data'!$H$17+$C$1,$A$5:$A$505,AH$5:AH$505)-AG145))</f>
        <v>5.5555555555555554</v>
      </c>
      <c r="AG145" s="11">
        <f t="shared" si="65"/>
        <v>0</v>
      </c>
      <c r="AH145" s="11">
        <f>IF($A145&lt;'Input Data'!$H$16,0,LOOKUP($A145-'Input Data'!$H$16,$A$5:$A$505,AG$5:AG$505))</f>
        <v>0</v>
      </c>
      <c r="AI145" s="7">
        <f>MIN('Input Data'!$I$12*LOOKUP($A145,'Input Data'!$B$58:$B$62,'Input Data'!$J$58:$J$62)/3600*$C$1,IF($A145&lt;'Input Data'!$I$17,infinity,'Input Data'!$I$11*'Input Data'!$I$13+LOOKUP($A145-'Input Data'!$I$17+$C$1,$A$5:$A$505,AK$5:AK$505))-AJ145)</f>
        <v>15</v>
      </c>
      <c r="AJ145" s="11">
        <f t="shared" si="66"/>
        <v>1650</v>
      </c>
      <c r="AK145" s="34">
        <f>IF($A145&lt;'Input Data'!$I$16,0,LOOKUP($A145-'Input Data'!$I$16,$A$5:$A$505,AJ$5:AJ$505))</f>
        <v>1560</v>
      </c>
      <c r="AL145" s="17">
        <f>MIN('Input Data'!$I$12*LOOKUP($A145,'Input Data'!$B$58:$B$62,'Input Data'!$J$58:$J$62)/3600*$C$1,IF($A145&lt;'Input Data'!$I$16,0,LOOKUP($A145-'Input Data'!$I$16+$C$1,$A$5:$A$505,AJ$5:AJ$505)-AK145))</f>
        <v>15</v>
      </c>
    </row>
    <row r="146" spans="1:38" x14ac:dyDescent="0.3">
      <c r="A146" s="9">
        <f t="shared" si="48"/>
        <v>1410</v>
      </c>
      <c r="B146" s="10">
        <f>MIN('Input Data'!$C$12*LOOKUP($A146,'Input Data'!$B$58:$B$62,'Input Data'!$D$58:$D$62)/3600*$C$1,IF($A146&lt;'Input Data'!$C$17,infinity,'Input Data'!$C$11*'Input Data'!$C$13+LOOKUP($A146-'Input Data'!$C$17+$C$1,$A$5:$A$505,$D$5:$D$505))-C146)</f>
        <v>22.222222222222221</v>
      </c>
      <c r="C146" s="11">
        <f>C145+LOOKUP($A145,'Input Data'!$D$23:$D$27,'Input Data'!$F$23:$F$27)*$C$1/3600</f>
        <v>2409.8750000000032</v>
      </c>
      <c r="D146" s="11">
        <f t="shared" si="49"/>
        <v>2110.6250000000032</v>
      </c>
      <c r="E146" s="9">
        <f>MIN('Input Data'!$C$12*LOOKUP($A146,'Input Data'!$B$58:$B$62,'Input Data'!$D$58:$D$62)/3600*$C$1,IF($A146&lt;'Input Data'!$C$16,0,LOOKUP($A146-'Input Data'!$C$16+$C$1,$A$5:$A$505,C$5:C$505)-D146))</f>
        <v>16.625</v>
      </c>
      <c r="F146" s="10">
        <f>LOOKUP($A146,'Input Data'!$C$33:$C$37,'Input Data'!$E$33:$E$37)</f>
        <v>0</v>
      </c>
      <c r="G146" s="11">
        <f t="shared" si="50"/>
        <v>1</v>
      </c>
      <c r="H146" s="11">
        <f t="shared" si="68"/>
        <v>0</v>
      </c>
      <c r="I146" s="12">
        <f t="shared" si="52"/>
        <v>16.625</v>
      </c>
      <c r="J146" s="7">
        <f>MIN('Input Data'!$D$12*LOOKUP($A146,'Input Data'!$B$58:$B$62,'Input Data'!$E$58:$E$62)/3600*$C$1,IF($A146&lt;'Input Data'!$D$17,infinity,'Input Data'!$D$11*'Input Data'!$D$13+LOOKUP($A146-'Input Data'!$D$17+$C$1,$A$5:$A$505,$L$5:$L$505)-K146))</f>
        <v>5.5555555555555554</v>
      </c>
      <c r="K146" s="11">
        <f t="shared" si="53"/>
        <v>0</v>
      </c>
      <c r="L146" s="11">
        <f>IF($A146&lt;'Input Data'!$D$16,0,LOOKUP($A146-'Input Data'!$D$16,$A$5:$A$505,$K$5:$K$505))</f>
        <v>0</v>
      </c>
      <c r="M146" s="7">
        <f>MIN('Input Data'!$E$12*LOOKUP($A146,'Input Data'!$B$58:$B$62,'Input Data'!$F$58:$F$62)/3600*$C$1,IF($A146&lt;'Input Data'!$E$17,infinity,'Input Data'!$E$11*'Input Data'!$E$13+LOOKUP($A146-'Input Data'!$E$17+$C$1,$A$5:$A$505,$O$5:$O$505))-N146)</f>
        <v>22.222222222222221</v>
      </c>
      <c r="N146" s="11">
        <f t="shared" si="54"/>
        <v>2110.6250000000032</v>
      </c>
      <c r="O146" s="11">
        <f t="shared" si="55"/>
        <v>2010.8750000000032</v>
      </c>
      <c r="P146" s="9">
        <f>MIN('Input Data'!$E$12*LOOKUP($A146,'Input Data'!$B$58:$B$62,'Input Data'!$F$58:$F$62)/3600*$C$1,IF($A146&lt;'Input Data'!$E$16,0,LOOKUP($A146-'Input Data'!$E$16+$C$1,$A$5:$A$505,N$5:N$505)-O146))</f>
        <v>16.625</v>
      </c>
      <c r="Q146" s="10">
        <f>LOOKUP($A146,'Input Data'!$C$33:$C$37,'Input Data'!$F$33:$F$37)</f>
        <v>0.02</v>
      </c>
      <c r="R146" s="34">
        <f t="shared" si="56"/>
        <v>1</v>
      </c>
      <c r="S146" s="8">
        <f t="shared" si="57"/>
        <v>0.33250000000000002</v>
      </c>
      <c r="T146" s="11">
        <f t="shared" si="58"/>
        <v>16.2925</v>
      </c>
      <c r="U146" s="7">
        <f>MIN('Input Data'!$F$12*LOOKUP($A146,'Input Data'!$B$58:$B$62,'Input Data'!$G$58:$G$62)/3600*$C$1,IF($A146&lt;'Input Data'!$F$17,infinity,'Input Data'!$F$11*'Input Data'!$F$13+LOOKUP($A146-'Input Data'!$F$17+$C$1,$A$5:$A$505,$W$5:$W$505)-V146))</f>
        <v>5.5555555555555554</v>
      </c>
      <c r="V146" s="11">
        <f t="shared" si="59"/>
        <v>40.217500000000094</v>
      </c>
      <c r="W146" s="11">
        <f>IF($A146&lt;'Input Data'!$F$16,0,LOOKUP($A146-'Input Data'!$F$16,$A$5:$A$505,$V$5:$V$505))</f>
        <v>38.887500000000081</v>
      </c>
      <c r="X146" s="7">
        <f>MIN('Input Data'!$G$12*LOOKUP($A146,'Input Data'!$B$58:$B$62,'Input Data'!$H$58:$H$62)/3600*$C$1,IF($A146&lt;'Input Data'!$G$17,infinity,'Input Data'!$G$11*'Input Data'!$G$13+LOOKUP($A146-'Input Data'!$G$17+$C$1,$A$5:$A$505,$Z$5:$Z$505)-Y146))</f>
        <v>22.222222222222221</v>
      </c>
      <c r="Y146" s="11">
        <f t="shared" si="60"/>
        <v>1970.6575000000021</v>
      </c>
      <c r="Z146" s="11">
        <f t="shared" si="61"/>
        <v>1665</v>
      </c>
      <c r="AA146" s="9">
        <f>MIN('Input Data'!$G$12*LOOKUP($A146,'Input Data'!$B$58:$B$62,'Input Data'!$H$58:$H$62)/3600*$C$1,IF($A146&lt;'Input Data'!$G$16,0,LOOKUP($A146-'Input Data'!$G$16+$C$1,$A$5:$A$505,Y$5:Y$505)-Z146))</f>
        <v>22.222222222222221</v>
      </c>
      <c r="AB146" s="10">
        <f>LOOKUP($A146,'Input Data'!$C$33:$C$37,'Input Data'!$G$33:$G$37)</f>
        <v>0</v>
      </c>
      <c r="AC146" s="11">
        <f t="shared" si="62"/>
        <v>0.67500000000000004</v>
      </c>
      <c r="AD146" s="11">
        <f t="shared" si="63"/>
        <v>0</v>
      </c>
      <c r="AE146" s="12">
        <f t="shared" si="64"/>
        <v>15</v>
      </c>
      <c r="AF146" s="7">
        <f>MIN('Input Data'!$H$12*LOOKUP($A146,'Input Data'!$B$58:$B$62,'Input Data'!$I$58:$I$62)/3600*$C$1,IF($A146&lt;'Input Data'!$H$17,infinity,'Input Data'!$H$11*'Input Data'!$H$13+LOOKUP($A146-'Input Data'!$H$17+$C$1,$A$5:$A$505,AH$5:AH$505)-AG146))</f>
        <v>5.5555555555555554</v>
      </c>
      <c r="AG146" s="11">
        <f t="shared" si="65"/>
        <v>0</v>
      </c>
      <c r="AH146" s="11">
        <f>IF($A146&lt;'Input Data'!$H$16,0,LOOKUP($A146-'Input Data'!$H$16,$A$5:$A$505,AG$5:AG$505))</f>
        <v>0</v>
      </c>
      <c r="AI146" s="7">
        <f>MIN('Input Data'!$I$12*LOOKUP($A146,'Input Data'!$B$58:$B$62,'Input Data'!$J$58:$J$62)/3600*$C$1,IF($A146&lt;'Input Data'!$I$17,infinity,'Input Data'!$I$11*'Input Data'!$I$13+LOOKUP($A146-'Input Data'!$I$17+$C$1,$A$5:$A$505,AK$5:AK$505))-AJ146)</f>
        <v>15</v>
      </c>
      <c r="AJ146" s="11">
        <f t="shared" si="66"/>
        <v>1665</v>
      </c>
      <c r="AK146" s="34">
        <f>IF($A146&lt;'Input Data'!$I$16,0,LOOKUP($A146-'Input Data'!$I$16,$A$5:$A$505,AJ$5:AJ$505))</f>
        <v>1575</v>
      </c>
      <c r="AL146" s="17">
        <f>MIN('Input Data'!$I$12*LOOKUP($A146,'Input Data'!$B$58:$B$62,'Input Data'!$J$58:$J$62)/3600*$C$1,IF($A146&lt;'Input Data'!$I$16,0,LOOKUP($A146-'Input Data'!$I$16+$C$1,$A$5:$A$505,AJ$5:AJ$505)-AK146))</f>
        <v>15</v>
      </c>
    </row>
    <row r="147" spans="1:38" x14ac:dyDescent="0.3">
      <c r="A147" s="9">
        <f t="shared" si="48"/>
        <v>1420</v>
      </c>
      <c r="B147" s="10">
        <f>MIN('Input Data'!$C$12*LOOKUP($A147,'Input Data'!$B$58:$B$62,'Input Data'!$D$58:$D$62)/3600*$C$1,IF($A147&lt;'Input Data'!$C$17,infinity,'Input Data'!$C$11*'Input Data'!$C$13+LOOKUP($A147-'Input Data'!$C$17+$C$1,$A$5:$A$505,$D$5:$D$505))-C147)</f>
        <v>22.222222222222221</v>
      </c>
      <c r="C147" s="11">
        <f>C146+LOOKUP($A146,'Input Data'!$D$23:$D$27,'Input Data'!$F$23:$F$27)*$C$1/3600</f>
        <v>2426.5000000000032</v>
      </c>
      <c r="D147" s="11">
        <f t="shared" si="49"/>
        <v>2127.2500000000032</v>
      </c>
      <c r="E147" s="9">
        <f>MIN('Input Data'!$C$12*LOOKUP($A147,'Input Data'!$B$58:$B$62,'Input Data'!$D$58:$D$62)/3600*$C$1,IF($A147&lt;'Input Data'!$C$16,0,LOOKUP($A147-'Input Data'!$C$16+$C$1,$A$5:$A$505,C$5:C$505)-D147))</f>
        <v>16.625</v>
      </c>
      <c r="F147" s="10">
        <f>LOOKUP($A147,'Input Data'!$C$33:$C$37,'Input Data'!$E$33:$E$37)</f>
        <v>0</v>
      </c>
      <c r="G147" s="11">
        <f t="shared" si="50"/>
        <v>1</v>
      </c>
      <c r="H147" s="11">
        <f t="shared" si="68"/>
        <v>0</v>
      </c>
      <c r="I147" s="12">
        <f t="shared" si="52"/>
        <v>16.625</v>
      </c>
      <c r="J147" s="7">
        <f>MIN('Input Data'!$D$12*LOOKUP($A147,'Input Data'!$B$58:$B$62,'Input Data'!$E$58:$E$62)/3600*$C$1,IF($A147&lt;'Input Data'!$D$17,infinity,'Input Data'!$D$11*'Input Data'!$D$13+LOOKUP($A147-'Input Data'!$D$17+$C$1,$A$5:$A$505,$L$5:$L$505)-K147))</f>
        <v>5.5555555555555554</v>
      </c>
      <c r="K147" s="11">
        <f t="shared" si="53"/>
        <v>0</v>
      </c>
      <c r="L147" s="11">
        <f>IF($A147&lt;'Input Data'!$D$16,0,LOOKUP($A147-'Input Data'!$D$16,$A$5:$A$505,$K$5:$K$505))</f>
        <v>0</v>
      </c>
      <c r="M147" s="7">
        <f>MIN('Input Data'!$E$12*LOOKUP($A147,'Input Data'!$B$58:$B$62,'Input Data'!$F$58:$F$62)/3600*$C$1,IF($A147&lt;'Input Data'!$E$17,infinity,'Input Data'!$E$11*'Input Data'!$E$13+LOOKUP($A147-'Input Data'!$E$17+$C$1,$A$5:$A$505,$O$5:$O$505))-N147)</f>
        <v>22.222222222222221</v>
      </c>
      <c r="N147" s="11">
        <f t="shared" si="54"/>
        <v>2127.2500000000032</v>
      </c>
      <c r="O147" s="11">
        <f t="shared" si="55"/>
        <v>2027.5000000000032</v>
      </c>
      <c r="P147" s="9">
        <f>MIN('Input Data'!$E$12*LOOKUP($A147,'Input Data'!$B$58:$B$62,'Input Data'!$F$58:$F$62)/3600*$C$1,IF($A147&lt;'Input Data'!$E$16,0,LOOKUP($A147-'Input Data'!$E$16+$C$1,$A$5:$A$505,N$5:N$505)-O147))</f>
        <v>16.625</v>
      </c>
      <c r="Q147" s="10">
        <f>LOOKUP($A147,'Input Data'!$C$33:$C$37,'Input Data'!$F$33:$F$37)</f>
        <v>0.02</v>
      </c>
      <c r="R147" s="34">
        <f t="shared" si="56"/>
        <v>1</v>
      </c>
      <c r="S147" s="8">
        <f t="shared" si="57"/>
        <v>0.33250000000000002</v>
      </c>
      <c r="T147" s="11">
        <f t="shared" si="58"/>
        <v>16.2925</v>
      </c>
      <c r="U147" s="7">
        <f>MIN('Input Data'!$F$12*LOOKUP($A147,'Input Data'!$B$58:$B$62,'Input Data'!$G$58:$G$62)/3600*$C$1,IF($A147&lt;'Input Data'!$F$17,infinity,'Input Data'!$F$11*'Input Data'!$F$13+LOOKUP($A147-'Input Data'!$F$17+$C$1,$A$5:$A$505,$W$5:$W$505)-V147))</f>
        <v>5.5555555555555554</v>
      </c>
      <c r="V147" s="11">
        <f t="shared" si="59"/>
        <v>40.550000000000097</v>
      </c>
      <c r="W147" s="11">
        <f>IF($A147&lt;'Input Data'!$F$16,0,LOOKUP($A147-'Input Data'!$F$16,$A$5:$A$505,$V$5:$V$505))</f>
        <v>39.220000000000084</v>
      </c>
      <c r="X147" s="7">
        <f>MIN('Input Data'!$G$12*LOOKUP($A147,'Input Data'!$B$58:$B$62,'Input Data'!$H$58:$H$62)/3600*$C$1,IF($A147&lt;'Input Data'!$G$17,infinity,'Input Data'!$G$11*'Input Data'!$G$13+LOOKUP($A147-'Input Data'!$G$17+$C$1,$A$5:$A$505,$Z$5:$Z$505)-Y147))</f>
        <v>22.222222222222221</v>
      </c>
      <c r="Y147" s="11">
        <f t="shared" si="60"/>
        <v>1986.9500000000021</v>
      </c>
      <c r="Z147" s="11">
        <f t="shared" si="61"/>
        <v>1680</v>
      </c>
      <c r="AA147" s="9">
        <f>MIN('Input Data'!$G$12*LOOKUP($A147,'Input Data'!$B$58:$B$62,'Input Data'!$H$58:$H$62)/3600*$C$1,IF($A147&lt;'Input Data'!$G$16,0,LOOKUP($A147-'Input Data'!$G$16+$C$1,$A$5:$A$505,Y$5:Y$505)-Z147))</f>
        <v>22.222222222222221</v>
      </c>
      <c r="AB147" s="10">
        <f>LOOKUP($A147,'Input Data'!$C$33:$C$37,'Input Data'!$G$33:$G$37)</f>
        <v>0</v>
      </c>
      <c r="AC147" s="11">
        <f t="shared" si="62"/>
        <v>0.67500000000000004</v>
      </c>
      <c r="AD147" s="11">
        <f t="shared" si="63"/>
        <v>0</v>
      </c>
      <c r="AE147" s="12">
        <f t="shared" si="64"/>
        <v>15</v>
      </c>
      <c r="AF147" s="7">
        <f>MIN('Input Data'!$H$12*LOOKUP($A147,'Input Data'!$B$58:$B$62,'Input Data'!$I$58:$I$62)/3600*$C$1,IF($A147&lt;'Input Data'!$H$17,infinity,'Input Data'!$H$11*'Input Data'!$H$13+LOOKUP($A147-'Input Data'!$H$17+$C$1,$A$5:$A$505,AH$5:AH$505)-AG147))</f>
        <v>5.5555555555555554</v>
      </c>
      <c r="AG147" s="11">
        <f t="shared" si="65"/>
        <v>0</v>
      </c>
      <c r="AH147" s="11">
        <f>IF($A147&lt;'Input Data'!$H$16,0,LOOKUP($A147-'Input Data'!$H$16,$A$5:$A$505,AG$5:AG$505))</f>
        <v>0</v>
      </c>
      <c r="AI147" s="7">
        <f>MIN('Input Data'!$I$12*LOOKUP($A147,'Input Data'!$B$58:$B$62,'Input Data'!$J$58:$J$62)/3600*$C$1,IF($A147&lt;'Input Data'!$I$17,infinity,'Input Data'!$I$11*'Input Data'!$I$13+LOOKUP($A147-'Input Data'!$I$17+$C$1,$A$5:$A$505,AK$5:AK$505))-AJ147)</f>
        <v>15</v>
      </c>
      <c r="AJ147" s="11">
        <f t="shared" si="66"/>
        <v>1680</v>
      </c>
      <c r="AK147" s="34">
        <f>IF($A147&lt;'Input Data'!$I$16,0,LOOKUP($A147-'Input Data'!$I$16,$A$5:$A$505,AJ$5:AJ$505))</f>
        <v>1590</v>
      </c>
      <c r="AL147" s="17">
        <f>MIN('Input Data'!$I$12*LOOKUP($A147,'Input Data'!$B$58:$B$62,'Input Data'!$J$58:$J$62)/3600*$C$1,IF($A147&lt;'Input Data'!$I$16,0,LOOKUP($A147-'Input Data'!$I$16+$C$1,$A$5:$A$505,AJ$5:AJ$505)-AK147))</f>
        <v>15</v>
      </c>
    </row>
    <row r="148" spans="1:38" x14ac:dyDescent="0.3">
      <c r="A148" s="9">
        <f t="shared" si="48"/>
        <v>1430</v>
      </c>
      <c r="B148" s="10">
        <f>MIN('Input Data'!$C$12*LOOKUP($A148,'Input Data'!$B$58:$B$62,'Input Data'!$D$58:$D$62)/3600*$C$1,IF($A148&lt;'Input Data'!$C$17,infinity,'Input Data'!$C$11*'Input Data'!$C$13+LOOKUP($A148-'Input Data'!$C$17+$C$1,$A$5:$A$505,$D$5:$D$505))-C148)</f>
        <v>22.222222222222221</v>
      </c>
      <c r="C148" s="11">
        <f>C147+LOOKUP($A147,'Input Data'!$D$23:$D$27,'Input Data'!$F$23:$F$27)*$C$1/3600</f>
        <v>2443.1250000000032</v>
      </c>
      <c r="D148" s="11">
        <f t="shared" si="49"/>
        <v>2143.8750000000032</v>
      </c>
      <c r="E148" s="9">
        <f>MIN('Input Data'!$C$12*LOOKUP($A148,'Input Data'!$B$58:$B$62,'Input Data'!$D$58:$D$62)/3600*$C$1,IF($A148&lt;'Input Data'!$C$16,0,LOOKUP($A148-'Input Data'!$C$16+$C$1,$A$5:$A$505,C$5:C$505)-D148))</f>
        <v>16.625</v>
      </c>
      <c r="F148" s="10">
        <f>LOOKUP($A148,'Input Data'!$C$33:$C$37,'Input Data'!$E$33:$E$37)</f>
        <v>0</v>
      </c>
      <c r="G148" s="11">
        <f t="shared" si="50"/>
        <v>1</v>
      </c>
      <c r="H148" s="11">
        <f t="shared" si="68"/>
        <v>0</v>
      </c>
      <c r="I148" s="12">
        <f t="shared" si="52"/>
        <v>16.625</v>
      </c>
      <c r="J148" s="7">
        <f>MIN('Input Data'!$D$12*LOOKUP($A148,'Input Data'!$B$58:$B$62,'Input Data'!$E$58:$E$62)/3600*$C$1,IF($A148&lt;'Input Data'!$D$17,infinity,'Input Data'!$D$11*'Input Data'!$D$13+LOOKUP($A148-'Input Data'!$D$17+$C$1,$A$5:$A$505,$L$5:$L$505)-K148))</f>
        <v>5.5555555555555554</v>
      </c>
      <c r="K148" s="11">
        <f t="shared" si="53"/>
        <v>0</v>
      </c>
      <c r="L148" s="11">
        <f>IF($A148&lt;'Input Data'!$D$16,0,LOOKUP($A148-'Input Data'!$D$16,$A$5:$A$505,$K$5:$K$505))</f>
        <v>0</v>
      </c>
      <c r="M148" s="7">
        <f>MIN('Input Data'!$E$12*LOOKUP($A148,'Input Data'!$B$58:$B$62,'Input Data'!$F$58:$F$62)/3600*$C$1,IF($A148&lt;'Input Data'!$E$17,infinity,'Input Data'!$E$11*'Input Data'!$E$13+LOOKUP($A148-'Input Data'!$E$17+$C$1,$A$5:$A$505,$O$5:$O$505))-N148)</f>
        <v>22.222222222222221</v>
      </c>
      <c r="N148" s="11">
        <f t="shared" si="54"/>
        <v>2143.8750000000032</v>
      </c>
      <c r="O148" s="11">
        <f t="shared" si="55"/>
        <v>2044.1250000000032</v>
      </c>
      <c r="P148" s="9">
        <f>MIN('Input Data'!$E$12*LOOKUP($A148,'Input Data'!$B$58:$B$62,'Input Data'!$F$58:$F$62)/3600*$C$1,IF($A148&lt;'Input Data'!$E$16,0,LOOKUP($A148-'Input Data'!$E$16+$C$1,$A$5:$A$505,N$5:N$505)-O148))</f>
        <v>16.625</v>
      </c>
      <c r="Q148" s="10">
        <f>LOOKUP($A148,'Input Data'!$C$33:$C$37,'Input Data'!$F$33:$F$37)</f>
        <v>0.02</v>
      </c>
      <c r="R148" s="34">
        <f t="shared" si="56"/>
        <v>1</v>
      </c>
      <c r="S148" s="8">
        <f t="shared" si="57"/>
        <v>0.33250000000000002</v>
      </c>
      <c r="T148" s="11">
        <f t="shared" si="58"/>
        <v>16.2925</v>
      </c>
      <c r="U148" s="7">
        <f>MIN('Input Data'!$F$12*LOOKUP($A148,'Input Data'!$B$58:$B$62,'Input Data'!$G$58:$G$62)/3600*$C$1,IF($A148&lt;'Input Data'!$F$17,infinity,'Input Data'!$F$11*'Input Data'!$F$13+LOOKUP($A148-'Input Data'!$F$17+$C$1,$A$5:$A$505,$W$5:$W$505)-V148))</f>
        <v>5.5555555555555554</v>
      </c>
      <c r="V148" s="11">
        <f t="shared" si="59"/>
        <v>40.8825000000001</v>
      </c>
      <c r="W148" s="11">
        <f>IF($A148&lt;'Input Data'!$F$16,0,LOOKUP($A148-'Input Data'!$F$16,$A$5:$A$505,$V$5:$V$505))</f>
        <v>39.552500000000087</v>
      </c>
      <c r="X148" s="7">
        <f>MIN('Input Data'!$G$12*LOOKUP($A148,'Input Data'!$B$58:$B$62,'Input Data'!$H$58:$H$62)/3600*$C$1,IF($A148&lt;'Input Data'!$G$17,infinity,'Input Data'!$G$11*'Input Data'!$G$13+LOOKUP($A148-'Input Data'!$G$17+$C$1,$A$5:$A$505,$Z$5:$Z$505)-Y148))</f>
        <v>22.222222222222221</v>
      </c>
      <c r="Y148" s="11">
        <f t="shared" si="60"/>
        <v>2003.2425000000021</v>
      </c>
      <c r="Z148" s="11">
        <f t="shared" si="61"/>
        <v>1695</v>
      </c>
      <c r="AA148" s="9">
        <f>MIN('Input Data'!$G$12*LOOKUP($A148,'Input Data'!$B$58:$B$62,'Input Data'!$H$58:$H$62)/3600*$C$1,IF($A148&lt;'Input Data'!$G$16,0,LOOKUP($A148-'Input Data'!$G$16+$C$1,$A$5:$A$505,Y$5:Y$505)-Z148))</f>
        <v>22.222222222222221</v>
      </c>
      <c r="AB148" s="10">
        <f>LOOKUP($A148,'Input Data'!$C$33:$C$37,'Input Data'!$G$33:$G$37)</f>
        <v>0</v>
      </c>
      <c r="AC148" s="11">
        <f t="shared" si="62"/>
        <v>0.67500000000000004</v>
      </c>
      <c r="AD148" s="11">
        <f t="shared" si="63"/>
        <v>0</v>
      </c>
      <c r="AE148" s="12">
        <f t="shared" si="64"/>
        <v>15</v>
      </c>
      <c r="AF148" s="7">
        <f>MIN('Input Data'!$H$12*LOOKUP($A148,'Input Data'!$B$58:$B$62,'Input Data'!$I$58:$I$62)/3600*$C$1,IF($A148&lt;'Input Data'!$H$17,infinity,'Input Data'!$H$11*'Input Data'!$H$13+LOOKUP($A148-'Input Data'!$H$17+$C$1,$A$5:$A$505,AH$5:AH$505)-AG148))</f>
        <v>5.5555555555555554</v>
      </c>
      <c r="AG148" s="11">
        <f t="shared" si="65"/>
        <v>0</v>
      </c>
      <c r="AH148" s="11">
        <f>IF($A148&lt;'Input Data'!$H$16,0,LOOKUP($A148-'Input Data'!$H$16,$A$5:$A$505,AG$5:AG$505))</f>
        <v>0</v>
      </c>
      <c r="AI148" s="7">
        <f>MIN('Input Data'!$I$12*LOOKUP($A148,'Input Data'!$B$58:$B$62,'Input Data'!$J$58:$J$62)/3600*$C$1,IF($A148&lt;'Input Data'!$I$17,infinity,'Input Data'!$I$11*'Input Data'!$I$13+LOOKUP($A148-'Input Data'!$I$17+$C$1,$A$5:$A$505,AK$5:AK$505))-AJ148)</f>
        <v>15</v>
      </c>
      <c r="AJ148" s="11">
        <f t="shared" si="66"/>
        <v>1695</v>
      </c>
      <c r="AK148" s="34">
        <f>IF($A148&lt;'Input Data'!$I$16,0,LOOKUP($A148-'Input Data'!$I$16,$A$5:$A$505,AJ$5:AJ$505))</f>
        <v>1605</v>
      </c>
      <c r="AL148" s="17">
        <f>MIN('Input Data'!$I$12*LOOKUP($A148,'Input Data'!$B$58:$B$62,'Input Data'!$J$58:$J$62)/3600*$C$1,IF($A148&lt;'Input Data'!$I$16,0,LOOKUP($A148-'Input Data'!$I$16+$C$1,$A$5:$A$505,AJ$5:AJ$505)-AK148))</f>
        <v>15</v>
      </c>
    </row>
    <row r="149" spans="1:38" x14ac:dyDescent="0.3">
      <c r="A149" s="9">
        <f t="shared" si="48"/>
        <v>1440</v>
      </c>
      <c r="B149" s="10">
        <f>MIN('Input Data'!$C$12*LOOKUP($A149,'Input Data'!$B$58:$B$62,'Input Data'!$D$58:$D$62)/3600*$C$1,IF($A149&lt;'Input Data'!$C$17,infinity,'Input Data'!$C$11*'Input Data'!$C$13+LOOKUP($A149-'Input Data'!$C$17+$C$1,$A$5:$A$505,$D$5:$D$505))-C149)</f>
        <v>22.222222222222221</v>
      </c>
      <c r="C149" s="11">
        <f>C148+LOOKUP($A148,'Input Data'!$D$23:$D$27,'Input Data'!$F$23:$F$27)*$C$1/3600</f>
        <v>2459.7500000000032</v>
      </c>
      <c r="D149" s="11">
        <f t="shared" si="49"/>
        <v>2160.5000000000032</v>
      </c>
      <c r="E149" s="9">
        <f>MIN('Input Data'!$C$12*LOOKUP($A149,'Input Data'!$B$58:$B$62,'Input Data'!$D$58:$D$62)/3600*$C$1,IF($A149&lt;'Input Data'!$C$16,0,LOOKUP($A149-'Input Data'!$C$16+$C$1,$A$5:$A$505,C$5:C$505)-D149))</f>
        <v>16.625</v>
      </c>
      <c r="F149" s="10">
        <f>LOOKUP($A149,'Input Data'!$C$33:$C$37,'Input Data'!$E$33:$E$37)</f>
        <v>0</v>
      </c>
      <c r="G149" s="11">
        <f t="shared" si="50"/>
        <v>1</v>
      </c>
      <c r="H149" s="11">
        <f t="shared" si="68"/>
        <v>0</v>
      </c>
      <c r="I149" s="12">
        <f t="shared" si="52"/>
        <v>16.625</v>
      </c>
      <c r="J149" s="7">
        <f>MIN('Input Data'!$D$12*LOOKUP($A149,'Input Data'!$B$58:$B$62,'Input Data'!$E$58:$E$62)/3600*$C$1,IF($A149&lt;'Input Data'!$D$17,infinity,'Input Data'!$D$11*'Input Data'!$D$13+LOOKUP($A149-'Input Data'!$D$17+$C$1,$A$5:$A$505,$L$5:$L$505)-K149))</f>
        <v>5.5555555555555554</v>
      </c>
      <c r="K149" s="11">
        <f t="shared" si="53"/>
        <v>0</v>
      </c>
      <c r="L149" s="11">
        <f>IF($A149&lt;'Input Data'!$D$16,0,LOOKUP($A149-'Input Data'!$D$16,$A$5:$A$505,$K$5:$K$505))</f>
        <v>0</v>
      </c>
      <c r="M149" s="7">
        <f>MIN('Input Data'!$E$12*LOOKUP($A149,'Input Data'!$B$58:$B$62,'Input Data'!$F$58:$F$62)/3600*$C$1,IF($A149&lt;'Input Data'!$E$17,infinity,'Input Data'!$E$11*'Input Data'!$E$13+LOOKUP($A149-'Input Data'!$E$17+$C$1,$A$5:$A$505,$O$5:$O$505))-N149)</f>
        <v>22.222222222222221</v>
      </c>
      <c r="N149" s="11">
        <f t="shared" si="54"/>
        <v>2160.5000000000032</v>
      </c>
      <c r="O149" s="11">
        <f t="shared" si="55"/>
        <v>2060.7500000000032</v>
      </c>
      <c r="P149" s="9">
        <f>MIN('Input Data'!$E$12*LOOKUP($A149,'Input Data'!$B$58:$B$62,'Input Data'!$F$58:$F$62)/3600*$C$1,IF($A149&lt;'Input Data'!$E$16,0,LOOKUP($A149-'Input Data'!$E$16+$C$1,$A$5:$A$505,N$5:N$505)-O149))</f>
        <v>16.625</v>
      </c>
      <c r="Q149" s="10">
        <f>LOOKUP($A149,'Input Data'!$C$33:$C$37,'Input Data'!$F$33:$F$37)</f>
        <v>0.02</v>
      </c>
      <c r="R149" s="34">
        <f t="shared" si="56"/>
        <v>1</v>
      </c>
      <c r="S149" s="8">
        <f t="shared" si="57"/>
        <v>0.33250000000000002</v>
      </c>
      <c r="T149" s="11">
        <f t="shared" si="58"/>
        <v>16.2925</v>
      </c>
      <c r="U149" s="7">
        <f>MIN('Input Data'!$F$12*LOOKUP($A149,'Input Data'!$B$58:$B$62,'Input Data'!$G$58:$G$62)/3600*$C$1,IF($A149&lt;'Input Data'!$F$17,infinity,'Input Data'!$F$11*'Input Data'!$F$13+LOOKUP($A149-'Input Data'!$F$17+$C$1,$A$5:$A$505,$W$5:$W$505)-V149))</f>
        <v>5.5555555555555554</v>
      </c>
      <c r="V149" s="11">
        <f t="shared" si="59"/>
        <v>41.215000000000103</v>
      </c>
      <c r="W149" s="11">
        <f>IF($A149&lt;'Input Data'!$F$16,0,LOOKUP($A149-'Input Data'!$F$16,$A$5:$A$505,$V$5:$V$505))</f>
        <v>39.88500000000009</v>
      </c>
      <c r="X149" s="7">
        <f>MIN('Input Data'!$G$12*LOOKUP($A149,'Input Data'!$B$58:$B$62,'Input Data'!$H$58:$H$62)/3600*$C$1,IF($A149&lt;'Input Data'!$G$17,infinity,'Input Data'!$G$11*'Input Data'!$G$13+LOOKUP($A149-'Input Data'!$G$17+$C$1,$A$5:$A$505,$Z$5:$Z$505)-Y149))</f>
        <v>22.222222222222221</v>
      </c>
      <c r="Y149" s="11">
        <f t="shared" si="60"/>
        <v>2019.5350000000021</v>
      </c>
      <c r="Z149" s="11">
        <f t="shared" si="61"/>
        <v>1710</v>
      </c>
      <c r="AA149" s="9">
        <f>MIN('Input Data'!$G$12*LOOKUP($A149,'Input Data'!$B$58:$B$62,'Input Data'!$H$58:$H$62)/3600*$C$1,IF($A149&lt;'Input Data'!$G$16,0,LOOKUP($A149-'Input Data'!$G$16+$C$1,$A$5:$A$505,Y$5:Y$505)-Z149))</f>
        <v>22.222222222222221</v>
      </c>
      <c r="AB149" s="10">
        <f>LOOKUP($A149,'Input Data'!$C$33:$C$37,'Input Data'!$G$33:$G$37)</f>
        <v>0</v>
      </c>
      <c r="AC149" s="11">
        <f t="shared" si="62"/>
        <v>0.67500000000000004</v>
      </c>
      <c r="AD149" s="11">
        <f t="shared" si="63"/>
        <v>0</v>
      </c>
      <c r="AE149" s="12">
        <f t="shared" si="64"/>
        <v>15</v>
      </c>
      <c r="AF149" s="7">
        <f>MIN('Input Data'!$H$12*LOOKUP($A149,'Input Data'!$B$58:$B$62,'Input Data'!$I$58:$I$62)/3600*$C$1,IF($A149&lt;'Input Data'!$H$17,infinity,'Input Data'!$H$11*'Input Data'!$H$13+LOOKUP($A149-'Input Data'!$H$17+$C$1,$A$5:$A$505,AH$5:AH$505)-AG149))</f>
        <v>5.5555555555555554</v>
      </c>
      <c r="AG149" s="11">
        <f t="shared" si="65"/>
        <v>0</v>
      </c>
      <c r="AH149" s="11">
        <f>IF($A149&lt;'Input Data'!$H$16,0,LOOKUP($A149-'Input Data'!$H$16,$A$5:$A$505,AG$5:AG$505))</f>
        <v>0</v>
      </c>
      <c r="AI149" s="7">
        <f>MIN('Input Data'!$I$12*LOOKUP($A149,'Input Data'!$B$58:$B$62,'Input Data'!$J$58:$J$62)/3600*$C$1,IF($A149&lt;'Input Data'!$I$17,infinity,'Input Data'!$I$11*'Input Data'!$I$13+LOOKUP($A149-'Input Data'!$I$17+$C$1,$A$5:$A$505,AK$5:AK$505))-AJ149)</f>
        <v>15</v>
      </c>
      <c r="AJ149" s="11">
        <f t="shared" si="66"/>
        <v>1710</v>
      </c>
      <c r="AK149" s="34">
        <f>IF($A149&lt;'Input Data'!$I$16,0,LOOKUP($A149-'Input Data'!$I$16,$A$5:$A$505,AJ$5:AJ$505))</f>
        <v>1620</v>
      </c>
      <c r="AL149" s="17">
        <f>MIN('Input Data'!$I$12*LOOKUP($A149,'Input Data'!$B$58:$B$62,'Input Data'!$J$58:$J$62)/3600*$C$1,IF($A149&lt;'Input Data'!$I$16,0,LOOKUP($A149-'Input Data'!$I$16+$C$1,$A$5:$A$505,AJ$5:AJ$505)-AK149))</f>
        <v>15</v>
      </c>
    </row>
    <row r="150" spans="1:38" x14ac:dyDescent="0.3">
      <c r="A150" s="9">
        <f t="shared" si="48"/>
        <v>1450</v>
      </c>
      <c r="B150" s="10">
        <f>MIN('Input Data'!$C$12*LOOKUP($A150,'Input Data'!$B$58:$B$62,'Input Data'!$D$58:$D$62)/3600*$C$1,IF($A150&lt;'Input Data'!$C$17,infinity,'Input Data'!$C$11*'Input Data'!$C$13+LOOKUP($A150-'Input Data'!$C$17+$C$1,$A$5:$A$505,$D$5:$D$505))-C150)</f>
        <v>22.222222222222221</v>
      </c>
      <c r="C150" s="11">
        <f>C149+LOOKUP($A149,'Input Data'!$D$23:$D$27,'Input Data'!$F$23:$F$27)*$C$1/3600</f>
        <v>2476.3750000000032</v>
      </c>
      <c r="D150" s="11">
        <f t="shared" si="49"/>
        <v>2177.1250000000032</v>
      </c>
      <c r="E150" s="9">
        <f>MIN('Input Data'!$C$12*LOOKUP($A150,'Input Data'!$B$58:$B$62,'Input Data'!$D$58:$D$62)/3600*$C$1,IF($A150&lt;'Input Data'!$C$16,0,LOOKUP($A150-'Input Data'!$C$16+$C$1,$A$5:$A$505,C$5:C$505)-D150))</f>
        <v>16.625</v>
      </c>
      <c r="F150" s="10">
        <f>LOOKUP($A150,'Input Data'!$C$33:$C$37,'Input Data'!$E$33:$E$37)</f>
        <v>0</v>
      </c>
      <c r="G150" s="11">
        <f t="shared" si="50"/>
        <v>1</v>
      </c>
      <c r="H150" s="11">
        <f t="shared" si="68"/>
        <v>0</v>
      </c>
      <c r="I150" s="12">
        <f t="shared" si="52"/>
        <v>16.625</v>
      </c>
      <c r="J150" s="7">
        <f>MIN('Input Data'!$D$12*LOOKUP($A150,'Input Data'!$B$58:$B$62,'Input Data'!$E$58:$E$62)/3600*$C$1,IF($A150&lt;'Input Data'!$D$17,infinity,'Input Data'!$D$11*'Input Data'!$D$13+LOOKUP($A150-'Input Data'!$D$17+$C$1,$A$5:$A$505,$L$5:$L$505)-K150))</f>
        <v>5.5555555555555554</v>
      </c>
      <c r="K150" s="11">
        <f t="shared" si="53"/>
        <v>0</v>
      </c>
      <c r="L150" s="11">
        <f>IF($A150&lt;'Input Data'!$D$16,0,LOOKUP($A150-'Input Data'!$D$16,$A$5:$A$505,$K$5:$K$505))</f>
        <v>0</v>
      </c>
      <c r="M150" s="7">
        <f>MIN('Input Data'!$E$12*LOOKUP($A150,'Input Data'!$B$58:$B$62,'Input Data'!$F$58:$F$62)/3600*$C$1,IF($A150&lt;'Input Data'!$E$17,infinity,'Input Data'!$E$11*'Input Data'!$E$13+LOOKUP($A150-'Input Data'!$E$17+$C$1,$A$5:$A$505,$O$5:$O$505))-N150)</f>
        <v>22.222222222222221</v>
      </c>
      <c r="N150" s="11">
        <f t="shared" si="54"/>
        <v>2177.1250000000032</v>
      </c>
      <c r="O150" s="11">
        <f t="shared" si="55"/>
        <v>2077.3750000000032</v>
      </c>
      <c r="P150" s="9">
        <f>MIN('Input Data'!$E$12*LOOKUP($A150,'Input Data'!$B$58:$B$62,'Input Data'!$F$58:$F$62)/3600*$C$1,IF($A150&lt;'Input Data'!$E$16,0,LOOKUP($A150-'Input Data'!$E$16+$C$1,$A$5:$A$505,N$5:N$505)-O150))</f>
        <v>16.625</v>
      </c>
      <c r="Q150" s="10">
        <f>LOOKUP($A150,'Input Data'!$C$33:$C$37,'Input Data'!$F$33:$F$37)</f>
        <v>0.02</v>
      </c>
      <c r="R150" s="34">
        <f t="shared" si="56"/>
        <v>1</v>
      </c>
      <c r="S150" s="8">
        <f t="shared" si="57"/>
        <v>0.33250000000000002</v>
      </c>
      <c r="T150" s="11">
        <f t="shared" si="58"/>
        <v>16.2925</v>
      </c>
      <c r="U150" s="7">
        <f>MIN('Input Data'!$F$12*LOOKUP($A150,'Input Data'!$B$58:$B$62,'Input Data'!$G$58:$G$62)/3600*$C$1,IF($A150&lt;'Input Data'!$F$17,infinity,'Input Data'!$F$11*'Input Data'!$F$13+LOOKUP($A150-'Input Data'!$F$17+$C$1,$A$5:$A$505,$W$5:$W$505)-V150))</f>
        <v>5.5555555555555554</v>
      </c>
      <c r="V150" s="11">
        <f t="shared" si="59"/>
        <v>41.547500000000106</v>
      </c>
      <c r="W150" s="11">
        <f>IF($A150&lt;'Input Data'!$F$16,0,LOOKUP($A150-'Input Data'!$F$16,$A$5:$A$505,$V$5:$V$505))</f>
        <v>40.217500000000094</v>
      </c>
      <c r="X150" s="7">
        <f>MIN('Input Data'!$G$12*LOOKUP($A150,'Input Data'!$B$58:$B$62,'Input Data'!$H$58:$H$62)/3600*$C$1,IF($A150&lt;'Input Data'!$G$17,infinity,'Input Data'!$G$11*'Input Data'!$G$13+LOOKUP($A150-'Input Data'!$G$17+$C$1,$A$5:$A$505,$Z$5:$Z$505)-Y150))</f>
        <v>22.222222222222221</v>
      </c>
      <c r="Y150" s="11">
        <f t="shared" si="60"/>
        <v>2035.8275000000021</v>
      </c>
      <c r="Z150" s="11">
        <f t="shared" si="61"/>
        <v>1725</v>
      </c>
      <c r="AA150" s="9">
        <f>MIN('Input Data'!$G$12*LOOKUP($A150,'Input Data'!$B$58:$B$62,'Input Data'!$H$58:$H$62)/3600*$C$1,IF($A150&lt;'Input Data'!$G$16,0,LOOKUP($A150-'Input Data'!$G$16+$C$1,$A$5:$A$505,Y$5:Y$505)-Z150))</f>
        <v>22.222222222222221</v>
      </c>
      <c r="AB150" s="10">
        <f>LOOKUP($A150,'Input Data'!$C$33:$C$37,'Input Data'!$G$33:$G$37)</f>
        <v>0</v>
      </c>
      <c r="AC150" s="11">
        <f t="shared" si="62"/>
        <v>0.67500000000000004</v>
      </c>
      <c r="AD150" s="11">
        <f t="shared" si="63"/>
        <v>0</v>
      </c>
      <c r="AE150" s="12">
        <f t="shared" si="64"/>
        <v>15</v>
      </c>
      <c r="AF150" s="7">
        <f>MIN('Input Data'!$H$12*LOOKUP($A150,'Input Data'!$B$58:$B$62,'Input Data'!$I$58:$I$62)/3600*$C$1,IF($A150&lt;'Input Data'!$H$17,infinity,'Input Data'!$H$11*'Input Data'!$H$13+LOOKUP($A150-'Input Data'!$H$17+$C$1,$A$5:$A$505,AH$5:AH$505)-AG150))</f>
        <v>5.5555555555555554</v>
      </c>
      <c r="AG150" s="11">
        <f t="shared" si="65"/>
        <v>0</v>
      </c>
      <c r="AH150" s="11">
        <f>IF($A150&lt;'Input Data'!$H$16,0,LOOKUP($A150-'Input Data'!$H$16,$A$5:$A$505,AG$5:AG$505))</f>
        <v>0</v>
      </c>
      <c r="AI150" s="7">
        <f>MIN('Input Data'!$I$12*LOOKUP($A150,'Input Data'!$B$58:$B$62,'Input Data'!$J$58:$J$62)/3600*$C$1,IF($A150&lt;'Input Data'!$I$17,infinity,'Input Data'!$I$11*'Input Data'!$I$13+LOOKUP($A150-'Input Data'!$I$17+$C$1,$A$5:$A$505,AK$5:AK$505))-AJ150)</f>
        <v>15</v>
      </c>
      <c r="AJ150" s="11">
        <f t="shared" si="66"/>
        <v>1725</v>
      </c>
      <c r="AK150" s="34">
        <f>IF($A150&lt;'Input Data'!$I$16,0,LOOKUP($A150-'Input Data'!$I$16,$A$5:$A$505,AJ$5:AJ$505))</f>
        <v>1635</v>
      </c>
      <c r="AL150" s="17">
        <f>MIN('Input Data'!$I$12*LOOKUP($A150,'Input Data'!$B$58:$B$62,'Input Data'!$J$58:$J$62)/3600*$C$1,IF($A150&lt;'Input Data'!$I$16,0,LOOKUP($A150-'Input Data'!$I$16+$C$1,$A$5:$A$505,AJ$5:AJ$505)-AK150))</f>
        <v>15</v>
      </c>
    </row>
    <row r="151" spans="1:38" x14ac:dyDescent="0.3">
      <c r="A151" s="9">
        <f t="shared" si="48"/>
        <v>1460</v>
      </c>
      <c r="B151" s="10">
        <f>MIN('Input Data'!$C$12*LOOKUP($A151,'Input Data'!$B$58:$B$62,'Input Data'!$D$58:$D$62)/3600*$C$1,IF($A151&lt;'Input Data'!$C$17,infinity,'Input Data'!$C$11*'Input Data'!$C$13+LOOKUP($A151-'Input Data'!$C$17+$C$1,$A$5:$A$505,$D$5:$D$505))-C151)</f>
        <v>22.222222222222221</v>
      </c>
      <c r="C151" s="11">
        <f>C150+LOOKUP($A150,'Input Data'!$D$23:$D$27,'Input Data'!$F$23:$F$27)*$C$1/3600</f>
        <v>2493.0000000000032</v>
      </c>
      <c r="D151" s="11">
        <f t="shared" si="49"/>
        <v>2193.7500000000032</v>
      </c>
      <c r="E151" s="9">
        <f>MIN('Input Data'!$C$12*LOOKUP($A151,'Input Data'!$B$58:$B$62,'Input Data'!$D$58:$D$62)/3600*$C$1,IF($A151&lt;'Input Data'!$C$16,0,LOOKUP($A151-'Input Data'!$C$16+$C$1,$A$5:$A$505,C$5:C$505)-D151))</f>
        <v>16.625</v>
      </c>
      <c r="F151" s="10">
        <f>LOOKUP($A151,'Input Data'!$C$33:$C$37,'Input Data'!$E$33:$E$37)</f>
        <v>0</v>
      </c>
      <c r="G151" s="11">
        <f t="shared" si="50"/>
        <v>1</v>
      </c>
      <c r="H151" s="11">
        <f t="shared" si="68"/>
        <v>0</v>
      </c>
      <c r="I151" s="12">
        <f t="shared" si="52"/>
        <v>16.625</v>
      </c>
      <c r="J151" s="7">
        <f>MIN('Input Data'!$D$12*LOOKUP($A151,'Input Data'!$B$58:$B$62,'Input Data'!$E$58:$E$62)/3600*$C$1,IF($A151&lt;'Input Data'!$D$17,infinity,'Input Data'!$D$11*'Input Data'!$D$13+LOOKUP($A151-'Input Data'!$D$17+$C$1,$A$5:$A$505,$L$5:$L$505)-K151))</f>
        <v>5.5555555555555554</v>
      </c>
      <c r="K151" s="11">
        <f t="shared" si="53"/>
        <v>0</v>
      </c>
      <c r="L151" s="11">
        <f>IF($A151&lt;'Input Data'!$D$16,0,LOOKUP($A151-'Input Data'!$D$16,$A$5:$A$505,$K$5:$K$505))</f>
        <v>0</v>
      </c>
      <c r="M151" s="7">
        <f>MIN('Input Data'!$E$12*LOOKUP($A151,'Input Data'!$B$58:$B$62,'Input Data'!$F$58:$F$62)/3600*$C$1,IF($A151&lt;'Input Data'!$E$17,infinity,'Input Data'!$E$11*'Input Data'!$E$13+LOOKUP($A151-'Input Data'!$E$17+$C$1,$A$5:$A$505,$O$5:$O$505))-N151)</f>
        <v>22.222222222222221</v>
      </c>
      <c r="N151" s="11">
        <f t="shared" si="54"/>
        <v>2193.7500000000032</v>
      </c>
      <c r="O151" s="11">
        <f t="shared" si="55"/>
        <v>2094.0000000000032</v>
      </c>
      <c r="P151" s="9">
        <f>MIN('Input Data'!$E$12*LOOKUP($A151,'Input Data'!$B$58:$B$62,'Input Data'!$F$58:$F$62)/3600*$C$1,IF($A151&lt;'Input Data'!$E$16,0,LOOKUP($A151-'Input Data'!$E$16+$C$1,$A$5:$A$505,N$5:N$505)-O151))</f>
        <v>16.625</v>
      </c>
      <c r="Q151" s="10">
        <f>LOOKUP($A151,'Input Data'!$C$33:$C$37,'Input Data'!$F$33:$F$37)</f>
        <v>0.02</v>
      </c>
      <c r="R151" s="34">
        <f t="shared" si="56"/>
        <v>1</v>
      </c>
      <c r="S151" s="8">
        <f t="shared" si="57"/>
        <v>0.33250000000000002</v>
      </c>
      <c r="T151" s="11">
        <f t="shared" si="58"/>
        <v>16.2925</v>
      </c>
      <c r="U151" s="7">
        <f>MIN('Input Data'!$F$12*LOOKUP($A151,'Input Data'!$B$58:$B$62,'Input Data'!$G$58:$G$62)/3600*$C$1,IF($A151&lt;'Input Data'!$F$17,infinity,'Input Data'!$F$11*'Input Data'!$F$13+LOOKUP($A151-'Input Data'!$F$17+$C$1,$A$5:$A$505,$W$5:$W$505)-V151))</f>
        <v>5.5555555555555554</v>
      </c>
      <c r="V151" s="11">
        <f t="shared" si="59"/>
        <v>41.880000000000109</v>
      </c>
      <c r="W151" s="11">
        <f>IF($A151&lt;'Input Data'!$F$16,0,LOOKUP($A151-'Input Data'!$F$16,$A$5:$A$505,$V$5:$V$505))</f>
        <v>40.550000000000097</v>
      </c>
      <c r="X151" s="7">
        <f>MIN('Input Data'!$G$12*LOOKUP($A151,'Input Data'!$B$58:$B$62,'Input Data'!$H$58:$H$62)/3600*$C$1,IF($A151&lt;'Input Data'!$G$17,infinity,'Input Data'!$G$11*'Input Data'!$G$13+LOOKUP($A151-'Input Data'!$G$17+$C$1,$A$5:$A$505,$Z$5:$Z$505)-Y151))</f>
        <v>22.222222222222221</v>
      </c>
      <c r="Y151" s="11">
        <f t="shared" si="60"/>
        <v>2052.1200000000022</v>
      </c>
      <c r="Z151" s="11">
        <f t="shared" si="61"/>
        <v>1740</v>
      </c>
      <c r="AA151" s="9">
        <f>MIN('Input Data'!$G$12*LOOKUP($A151,'Input Data'!$B$58:$B$62,'Input Data'!$H$58:$H$62)/3600*$C$1,IF($A151&lt;'Input Data'!$G$16,0,LOOKUP($A151-'Input Data'!$G$16+$C$1,$A$5:$A$505,Y$5:Y$505)-Z151))</f>
        <v>22.222222222222221</v>
      </c>
      <c r="AB151" s="10">
        <f>LOOKUP($A151,'Input Data'!$C$33:$C$37,'Input Data'!$G$33:$G$37)</f>
        <v>0</v>
      </c>
      <c r="AC151" s="11">
        <f t="shared" si="62"/>
        <v>0.67500000000000004</v>
      </c>
      <c r="AD151" s="11">
        <f t="shared" si="63"/>
        <v>0</v>
      </c>
      <c r="AE151" s="12">
        <f t="shared" si="64"/>
        <v>15</v>
      </c>
      <c r="AF151" s="7">
        <f>MIN('Input Data'!$H$12*LOOKUP($A151,'Input Data'!$B$58:$B$62,'Input Data'!$I$58:$I$62)/3600*$C$1,IF($A151&lt;'Input Data'!$H$17,infinity,'Input Data'!$H$11*'Input Data'!$H$13+LOOKUP($A151-'Input Data'!$H$17+$C$1,$A$5:$A$505,AH$5:AH$505)-AG151))</f>
        <v>5.5555555555555554</v>
      </c>
      <c r="AG151" s="11">
        <f t="shared" si="65"/>
        <v>0</v>
      </c>
      <c r="AH151" s="11">
        <f>IF($A151&lt;'Input Data'!$H$16,0,LOOKUP($A151-'Input Data'!$H$16,$A$5:$A$505,AG$5:AG$505))</f>
        <v>0</v>
      </c>
      <c r="AI151" s="7">
        <f>MIN('Input Data'!$I$12*LOOKUP($A151,'Input Data'!$B$58:$B$62,'Input Data'!$J$58:$J$62)/3600*$C$1,IF($A151&lt;'Input Data'!$I$17,infinity,'Input Data'!$I$11*'Input Data'!$I$13+LOOKUP($A151-'Input Data'!$I$17+$C$1,$A$5:$A$505,AK$5:AK$505))-AJ151)</f>
        <v>15</v>
      </c>
      <c r="AJ151" s="11">
        <f t="shared" si="66"/>
        <v>1740</v>
      </c>
      <c r="AK151" s="34">
        <f>IF($A151&lt;'Input Data'!$I$16,0,LOOKUP($A151-'Input Data'!$I$16,$A$5:$A$505,AJ$5:AJ$505))</f>
        <v>1650</v>
      </c>
      <c r="AL151" s="17">
        <f>MIN('Input Data'!$I$12*LOOKUP($A151,'Input Data'!$B$58:$B$62,'Input Data'!$J$58:$J$62)/3600*$C$1,IF($A151&lt;'Input Data'!$I$16,0,LOOKUP($A151-'Input Data'!$I$16+$C$1,$A$5:$A$505,AJ$5:AJ$505)-AK151))</f>
        <v>15</v>
      </c>
    </row>
    <row r="152" spans="1:38" x14ac:dyDescent="0.3">
      <c r="A152" s="9">
        <f t="shared" si="48"/>
        <v>1470</v>
      </c>
      <c r="B152" s="10">
        <f>MIN('Input Data'!$C$12*LOOKUP($A152,'Input Data'!$B$58:$B$62,'Input Data'!$D$58:$D$62)/3600*$C$1,IF($A152&lt;'Input Data'!$C$17,infinity,'Input Data'!$C$11*'Input Data'!$C$13+LOOKUP($A152-'Input Data'!$C$17+$C$1,$A$5:$A$505,$D$5:$D$505))-C152)</f>
        <v>22.222222222222221</v>
      </c>
      <c r="C152" s="11">
        <f>C151+LOOKUP($A151,'Input Data'!$D$23:$D$27,'Input Data'!$F$23:$F$27)*$C$1/3600</f>
        <v>2509.6250000000032</v>
      </c>
      <c r="D152" s="11">
        <f t="shared" si="49"/>
        <v>2210.3750000000032</v>
      </c>
      <c r="E152" s="9">
        <f>MIN('Input Data'!$C$12*LOOKUP($A152,'Input Data'!$B$58:$B$62,'Input Data'!$D$58:$D$62)/3600*$C$1,IF($A152&lt;'Input Data'!$C$16,0,LOOKUP($A152-'Input Data'!$C$16+$C$1,$A$5:$A$505,C$5:C$505)-D152))</f>
        <v>16.625</v>
      </c>
      <c r="F152" s="10">
        <f>LOOKUP($A152,'Input Data'!$C$33:$C$37,'Input Data'!$E$33:$E$37)</f>
        <v>0</v>
      </c>
      <c r="G152" s="11">
        <f t="shared" si="50"/>
        <v>1</v>
      </c>
      <c r="H152" s="11">
        <f t="shared" si="68"/>
        <v>0</v>
      </c>
      <c r="I152" s="12">
        <f t="shared" si="52"/>
        <v>16.625</v>
      </c>
      <c r="J152" s="7">
        <f>MIN('Input Data'!$D$12*LOOKUP($A152,'Input Data'!$B$58:$B$62,'Input Data'!$E$58:$E$62)/3600*$C$1,IF($A152&lt;'Input Data'!$D$17,infinity,'Input Data'!$D$11*'Input Data'!$D$13+LOOKUP($A152-'Input Data'!$D$17+$C$1,$A$5:$A$505,$L$5:$L$505)-K152))</f>
        <v>5.5555555555555554</v>
      </c>
      <c r="K152" s="11">
        <f t="shared" si="53"/>
        <v>0</v>
      </c>
      <c r="L152" s="11">
        <f>IF($A152&lt;'Input Data'!$D$16,0,LOOKUP($A152-'Input Data'!$D$16,$A$5:$A$505,$K$5:$K$505))</f>
        <v>0</v>
      </c>
      <c r="M152" s="7">
        <f>MIN('Input Data'!$E$12*LOOKUP($A152,'Input Data'!$B$58:$B$62,'Input Data'!$F$58:$F$62)/3600*$C$1,IF($A152&lt;'Input Data'!$E$17,infinity,'Input Data'!$E$11*'Input Data'!$E$13+LOOKUP($A152-'Input Data'!$E$17+$C$1,$A$5:$A$505,$O$5:$O$505))-N152)</f>
        <v>22.222222222222221</v>
      </c>
      <c r="N152" s="11">
        <f t="shared" si="54"/>
        <v>2210.3750000000032</v>
      </c>
      <c r="O152" s="11">
        <f t="shared" si="55"/>
        <v>2110.6250000000032</v>
      </c>
      <c r="P152" s="9">
        <f>MIN('Input Data'!$E$12*LOOKUP($A152,'Input Data'!$B$58:$B$62,'Input Data'!$F$58:$F$62)/3600*$C$1,IF($A152&lt;'Input Data'!$E$16,0,LOOKUP($A152-'Input Data'!$E$16+$C$1,$A$5:$A$505,N$5:N$505)-O152))</f>
        <v>16.625</v>
      </c>
      <c r="Q152" s="10">
        <f>LOOKUP($A152,'Input Data'!$C$33:$C$37,'Input Data'!$F$33:$F$37)</f>
        <v>0.02</v>
      </c>
      <c r="R152" s="34">
        <f t="shared" si="56"/>
        <v>1</v>
      </c>
      <c r="S152" s="8">
        <f t="shared" si="57"/>
        <v>0.33250000000000002</v>
      </c>
      <c r="T152" s="11">
        <f t="shared" si="58"/>
        <v>16.2925</v>
      </c>
      <c r="U152" s="7">
        <f>MIN('Input Data'!$F$12*LOOKUP($A152,'Input Data'!$B$58:$B$62,'Input Data'!$G$58:$G$62)/3600*$C$1,IF($A152&lt;'Input Data'!$F$17,infinity,'Input Data'!$F$11*'Input Data'!$F$13+LOOKUP($A152-'Input Data'!$F$17+$C$1,$A$5:$A$505,$W$5:$W$505)-V152))</f>
        <v>5.5555555555555554</v>
      </c>
      <c r="V152" s="11">
        <f t="shared" si="59"/>
        <v>42.212500000000112</v>
      </c>
      <c r="W152" s="11">
        <f>IF($A152&lt;'Input Data'!$F$16,0,LOOKUP($A152-'Input Data'!$F$16,$A$5:$A$505,$V$5:$V$505))</f>
        <v>40.8825000000001</v>
      </c>
      <c r="X152" s="7">
        <f>MIN('Input Data'!$G$12*LOOKUP($A152,'Input Data'!$B$58:$B$62,'Input Data'!$H$58:$H$62)/3600*$C$1,IF($A152&lt;'Input Data'!$G$17,infinity,'Input Data'!$G$11*'Input Data'!$G$13+LOOKUP($A152-'Input Data'!$G$17+$C$1,$A$5:$A$505,$Z$5:$Z$505)-Y152))</f>
        <v>22.222222222222221</v>
      </c>
      <c r="Y152" s="11">
        <f t="shared" si="60"/>
        <v>2068.4125000000022</v>
      </c>
      <c r="Z152" s="11">
        <f t="shared" si="61"/>
        <v>1755</v>
      </c>
      <c r="AA152" s="9">
        <f>MIN('Input Data'!$G$12*LOOKUP($A152,'Input Data'!$B$58:$B$62,'Input Data'!$H$58:$H$62)/3600*$C$1,IF($A152&lt;'Input Data'!$G$16,0,LOOKUP($A152-'Input Data'!$G$16+$C$1,$A$5:$A$505,Y$5:Y$505)-Z152))</f>
        <v>22.222222222222221</v>
      </c>
      <c r="AB152" s="10">
        <f>LOOKUP($A152,'Input Data'!$C$33:$C$37,'Input Data'!$G$33:$G$37)</f>
        <v>0</v>
      </c>
      <c r="AC152" s="11">
        <f t="shared" si="62"/>
        <v>0.67500000000000004</v>
      </c>
      <c r="AD152" s="11">
        <f t="shared" si="63"/>
        <v>0</v>
      </c>
      <c r="AE152" s="12">
        <f t="shared" si="64"/>
        <v>15</v>
      </c>
      <c r="AF152" s="7">
        <f>MIN('Input Data'!$H$12*LOOKUP($A152,'Input Data'!$B$58:$B$62,'Input Data'!$I$58:$I$62)/3600*$C$1,IF($A152&lt;'Input Data'!$H$17,infinity,'Input Data'!$H$11*'Input Data'!$H$13+LOOKUP($A152-'Input Data'!$H$17+$C$1,$A$5:$A$505,AH$5:AH$505)-AG152))</f>
        <v>5.5555555555555554</v>
      </c>
      <c r="AG152" s="11">
        <f t="shared" si="65"/>
        <v>0</v>
      </c>
      <c r="AH152" s="11">
        <f>IF($A152&lt;'Input Data'!$H$16,0,LOOKUP($A152-'Input Data'!$H$16,$A$5:$A$505,AG$5:AG$505))</f>
        <v>0</v>
      </c>
      <c r="AI152" s="7">
        <f>MIN('Input Data'!$I$12*LOOKUP($A152,'Input Data'!$B$58:$B$62,'Input Data'!$J$58:$J$62)/3600*$C$1,IF($A152&lt;'Input Data'!$I$17,infinity,'Input Data'!$I$11*'Input Data'!$I$13+LOOKUP($A152-'Input Data'!$I$17+$C$1,$A$5:$A$505,AK$5:AK$505))-AJ152)</f>
        <v>15</v>
      </c>
      <c r="AJ152" s="11">
        <f t="shared" si="66"/>
        <v>1755</v>
      </c>
      <c r="AK152" s="34">
        <f>IF($A152&lt;'Input Data'!$I$16,0,LOOKUP($A152-'Input Data'!$I$16,$A$5:$A$505,AJ$5:AJ$505))</f>
        <v>1665</v>
      </c>
      <c r="AL152" s="17">
        <f>MIN('Input Data'!$I$12*LOOKUP($A152,'Input Data'!$B$58:$B$62,'Input Data'!$J$58:$J$62)/3600*$C$1,IF($A152&lt;'Input Data'!$I$16,0,LOOKUP($A152-'Input Data'!$I$16+$C$1,$A$5:$A$505,AJ$5:AJ$505)-AK152))</f>
        <v>15</v>
      </c>
    </row>
    <row r="153" spans="1:38" x14ac:dyDescent="0.3">
      <c r="A153" s="9">
        <f t="shared" si="48"/>
        <v>1480</v>
      </c>
      <c r="B153" s="10">
        <f>MIN('Input Data'!$C$12*LOOKUP($A153,'Input Data'!$B$58:$B$62,'Input Data'!$D$58:$D$62)/3600*$C$1,IF($A153&lt;'Input Data'!$C$17,infinity,'Input Data'!$C$11*'Input Data'!$C$13+LOOKUP($A153-'Input Data'!$C$17+$C$1,$A$5:$A$505,$D$5:$D$505))-C153)</f>
        <v>22.222222222222221</v>
      </c>
      <c r="C153" s="11">
        <f>C152+LOOKUP($A152,'Input Data'!$D$23:$D$27,'Input Data'!$F$23:$F$27)*$C$1/3600</f>
        <v>2526.2500000000032</v>
      </c>
      <c r="D153" s="11">
        <f t="shared" si="49"/>
        <v>2227.0000000000032</v>
      </c>
      <c r="E153" s="9">
        <f>MIN('Input Data'!$C$12*LOOKUP($A153,'Input Data'!$B$58:$B$62,'Input Data'!$D$58:$D$62)/3600*$C$1,IF($A153&lt;'Input Data'!$C$16,0,LOOKUP($A153-'Input Data'!$C$16+$C$1,$A$5:$A$505,C$5:C$505)-D153))</f>
        <v>16.625</v>
      </c>
      <c r="F153" s="10">
        <f>LOOKUP($A153,'Input Data'!$C$33:$C$37,'Input Data'!$E$33:$E$37)</f>
        <v>0</v>
      </c>
      <c r="G153" s="11">
        <f t="shared" si="50"/>
        <v>1</v>
      </c>
      <c r="H153" s="11">
        <f t="shared" si="68"/>
        <v>0</v>
      </c>
      <c r="I153" s="12">
        <f t="shared" si="52"/>
        <v>16.625</v>
      </c>
      <c r="J153" s="7">
        <f>MIN('Input Data'!$D$12*LOOKUP($A153,'Input Data'!$B$58:$B$62,'Input Data'!$E$58:$E$62)/3600*$C$1,IF($A153&lt;'Input Data'!$D$17,infinity,'Input Data'!$D$11*'Input Data'!$D$13+LOOKUP($A153-'Input Data'!$D$17+$C$1,$A$5:$A$505,$L$5:$L$505)-K153))</f>
        <v>5.5555555555555554</v>
      </c>
      <c r="K153" s="11">
        <f t="shared" si="53"/>
        <v>0</v>
      </c>
      <c r="L153" s="11">
        <f>IF($A153&lt;'Input Data'!$D$16,0,LOOKUP($A153-'Input Data'!$D$16,$A$5:$A$505,$K$5:$K$505))</f>
        <v>0</v>
      </c>
      <c r="M153" s="7">
        <f>MIN('Input Data'!$E$12*LOOKUP($A153,'Input Data'!$B$58:$B$62,'Input Data'!$F$58:$F$62)/3600*$C$1,IF($A153&lt;'Input Data'!$E$17,infinity,'Input Data'!$E$11*'Input Data'!$E$13+LOOKUP($A153-'Input Data'!$E$17+$C$1,$A$5:$A$505,$O$5:$O$505))-N153)</f>
        <v>22.222222222222221</v>
      </c>
      <c r="N153" s="11">
        <f t="shared" si="54"/>
        <v>2227.0000000000032</v>
      </c>
      <c r="O153" s="11">
        <f t="shared" si="55"/>
        <v>2127.2500000000032</v>
      </c>
      <c r="P153" s="9">
        <f>MIN('Input Data'!$E$12*LOOKUP($A153,'Input Data'!$B$58:$B$62,'Input Data'!$F$58:$F$62)/3600*$C$1,IF($A153&lt;'Input Data'!$E$16,0,LOOKUP($A153-'Input Data'!$E$16+$C$1,$A$5:$A$505,N$5:N$505)-O153))</f>
        <v>16.625</v>
      </c>
      <c r="Q153" s="10">
        <f>LOOKUP($A153,'Input Data'!$C$33:$C$37,'Input Data'!$F$33:$F$37)</f>
        <v>0.02</v>
      </c>
      <c r="R153" s="34">
        <f t="shared" si="56"/>
        <v>1</v>
      </c>
      <c r="S153" s="8">
        <f t="shared" si="57"/>
        <v>0.33250000000000002</v>
      </c>
      <c r="T153" s="11">
        <f t="shared" si="58"/>
        <v>16.2925</v>
      </c>
      <c r="U153" s="7">
        <f>MIN('Input Data'!$F$12*LOOKUP($A153,'Input Data'!$B$58:$B$62,'Input Data'!$G$58:$G$62)/3600*$C$1,IF($A153&lt;'Input Data'!$F$17,infinity,'Input Data'!$F$11*'Input Data'!$F$13+LOOKUP($A153-'Input Data'!$F$17+$C$1,$A$5:$A$505,$W$5:$W$505)-V153))</f>
        <v>5.5555555555555554</v>
      </c>
      <c r="V153" s="11">
        <f t="shared" si="59"/>
        <v>42.545000000000115</v>
      </c>
      <c r="W153" s="11">
        <f>IF($A153&lt;'Input Data'!$F$16,0,LOOKUP($A153-'Input Data'!$F$16,$A$5:$A$505,$V$5:$V$505))</f>
        <v>41.215000000000103</v>
      </c>
      <c r="X153" s="7">
        <f>MIN('Input Data'!$G$12*LOOKUP($A153,'Input Data'!$B$58:$B$62,'Input Data'!$H$58:$H$62)/3600*$C$1,IF($A153&lt;'Input Data'!$G$17,infinity,'Input Data'!$G$11*'Input Data'!$G$13+LOOKUP($A153-'Input Data'!$G$17+$C$1,$A$5:$A$505,$Z$5:$Z$505)-Y153))</f>
        <v>22.222222222222221</v>
      </c>
      <c r="Y153" s="11">
        <f t="shared" si="60"/>
        <v>2084.7050000000022</v>
      </c>
      <c r="Z153" s="11">
        <f t="shared" si="61"/>
        <v>1770</v>
      </c>
      <c r="AA153" s="9">
        <f>MIN('Input Data'!$G$12*LOOKUP($A153,'Input Data'!$B$58:$B$62,'Input Data'!$H$58:$H$62)/3600*$C$1,IF($A153&lt;'Input Data'!$G$16,0,LOOKUP($A153-'Input Data'!$G$16+$C$1,$A$5:$A$505,Y$5:Y$505)-Z153))</f>
        <v>22.222222222222221</v>
      </c>
      <c r="AB153" s="10">
        <f>LOOKUP($A153,'Input Data'!$C$33:$C$37,'Input Data'!$G$33:$G$37)</f>
        <v>0</v>
      </c>
      <c r="AC153" s="11">
        <f t="shared" si="62"/>
        <v>0.67500000000000004</v>
      </c>
      <c r="AD153" s="11">
        <f t="shared" si="63"/>
        <v>0</v>
      </c>
      <c r="AE153" s="12">
        <f t="shared" si="64"/>
        <v>15</v>
      </c>
      <c r="AF153" s="7">
        <f>MIN('Input Data'!$H$12*LOOKUP($A153,'Input Data'!$B$58:$B$62,'Input Data'!$I$58:$I$62)/3600*$C$1,IF($A153&lt;'Input Data'!$H$17,infinity,'Input Data'!$H$11*'Input Data'!$H$13+LOOKUP($A153-'Input Data'!$H$17+$C$1,$A$5:$A$505,AH$5:AH$505)-AG153))</f>
        <v>5.5555555555555554</v>
      </c>
      <c r="AG153" s="11">
        <f t="shared" si="65"/>
        <v>0</v>
      </c>
      <c r="AH153" s="11">
        <f>IF($A153&lt;'Input Data'!$H$16,0,LOOKUP($A153-'Input Data'!$H$16,$A$5:$A$505,AG$5:AG$505))</f>
        <v>0</v>
      </c>
      <c r="AI153" s="7">
        <f>MIN('Input Data'!$I$12*LOOKUP($A153,'Input Data'!$B$58:$B$62,'Input Data'!$J$58:$J$62)/3600*$C$1,IF($A153&lt;'Input Data'!$I$17,infinity,'Input Data'!$I$11*'Input Data'!$I$13+LOOKUP($A153-'Input Data'!$I$17+$C$1,$A$5:$A$505,AK$5:AK$505))-AJ153)</f>
        <v>15</v>
      </c>
      <c r="AJ153" s="11">
        <f t="shared" si="66"/>
        <v>1770</v>
      </c>
      <c r="AK153" s="34">
        <f>IF($A153&lt;'Input Data'!$I$16,0,LOOKUP($A153-'Input Data'!$I$16,$A$5:$A$505,AJ$5:AJ$505))</f>
        <v>1680</v>
      </c>
      <c r="AL153" s="17">
        <f>MIN('Input Data'!$I$12*LOOKUP($A153,'Input Data'!$B$58:$B$62,'Input Data'!$J$58:$J$62)/3600*$C$1,IF($A153&lt;'Input Data'!$I$16,0,LOOKUP($A153-'Input Data'!$I$16+$C$1,$A$5:$A$505,AJ$5:AJ$505)-AK153))</f>
        <v>15</v>
      </c>
    </row>
    <row r="154" spans="1:38" x14ac:dyDescent="0.3">
      <c r="A154" s="9">
        <f t="shared" ref="A154:A202" si="69">A153+$C$1</f>
        <v>1490</v>
      </c>
      <c r="B154" s="10">
        <f>MIN('Input Data'!$C$12*LOOKUP($A154,'Input Data'!$B$58:$B$62,'Input Data'!$D$58:$D$62)/3600*$C$1,IF($A154&lt;'Input Data'!$C$17,infinity,'Input Data'!$C$11*'Input Data'!$C$13+LOOKUP($A154-'Input Data'!$C$17+$C$1,$A$5:$A$505,$D$5:$D$505))-C154)</f>
        <v>22.222222222222221</v>
      </c>
      <c r="C154" s="11">
        <f>C153+LOOKUP($A153,'Input Data'!$D$23:$D$27,'Input Data'!$F$23:$F$27)*$C$1/3600</f>
        <v>2542.8750000000032</v>
      </c>
      <c r="D154" s="11">
        <f t="shared" ref="D154:D202" si="70">D153+H153+I153</f>
        <v>2243.6250000000032</v>
      </c>
      <c r="E154" s="9">
        <f>MIN('Input Data'!$C$12*LOOKUP($A154,'Input Data'!$B$58:$B$62,'Input Data'!$D$58:$D$62)/3600*$C$1,IF($A154&lt;'Input Data'!$C$16,0,LOOKUP($A154-'Input Data'!$C$16+$C$1,$A$5:$A$505,C$5:C$505)-D154))</f>
        <v>16.625</v>
      </c>
      <c r="F154" s="10">
        <f>LOOKUP($A154,'Input Data'!$C$33:$C$37,'Input Data'!$E$33:$E$37)</f>
        <v>0</v>
      </c>
      <c r="G154" s="11">
        <f t="shared" ref="G154:G202" si="71">MIN(1,J154/(MAX(epsilon,E154*F154)),M154/(MAX(epsilon,E154*(1-F154))))</f>
        <v>1</v>
      </c>
      <c r="H154" s="11">
        <f t="shared" ref="H154:H156" si="72">E154*F154*G154</f>
        <v>0</v>
      </c>
      <c r="I154" s="12">
        <f t="shared" ref="I154:I202" si="73">E154*(1-F154)*G154</f>
        <v>16.625</v>
      </c>
      <c r="J154" s="7">
        <f>MIN('Input Data'!$D$12*LOOKUP($A154,'Input Data'!$B$58:$B$62,'Input Data'!$E$58:$E$62)/3600*$C$1,IF($A154&lt;'Input Data'!$D$17,infinity,'Input Data'!$D$11*'Input Data'!$D$13+LOOKUP($A154-'Input Data'!$D$17+$C$1,$A$5:$A$505,$L$5:$L$505)-K154))</f>
        <v>5.5555555555555554</v>
      </c>
      <c r="K154" s="11">
        <f t="shared" ref="K154:K202" si="74">K153+H153</f>
        <v>0</v>
      </c>
      <c r="L154" s="11">
        <f>IF($A154&lt;'Input Data'!$D$16,0,LOOKUP($A154-'Input Data'!$D$16,$A$5:$A$505,$K$5:$K$505))</f>
        <v>0</v>
      </c>
      <c r="M154" s="7">
        <f>MIN('Input Data'!$E$12*LOOKUP($A154,'Input Data'!$B$58:$B$62,'Input Data'!$F$58:$F$62)/3600*$C$1,IF($A154&lt;'Input Data'!$E$17,infinity,'Input Data'!$E$11*'Input Data'!$E$13+LOOKUP($A154-'Input Data'!$E$17+$C$1,$A$5:$A$505,$O$5:$O$505))-N154)</f>
        <v>22.222222222222221</v>
      </c>
      <c r="N154" s="11">
        <f t="shared" ref="N154:N202" si="75">N153+I153</f>
        <v>2243.6250000000032</v>
      </c>
      <c r="O154" s="11">
        <f t="shared" ref="O154:O202" si="76">O153+S153+T153</f>
        <v>2143.8750000000032</v>
      </c>
      <c r="P154" s="9">
        <f>MIN('Input Data'!$E$12*LOOKUP($A154,'Input Data'!$B$58:$B$62,'Input Data'!$F$58:$F$62)/3600*$C$1,IF($A154&lt;'Input Data'!$E$16,0,LOOKUP($A154-'Input Data'!$E$16+$C$1,$A$5:$A$505,N$5:N$505)-O154))</f>
        <v>16.625</v>
      </c>
      <c r="Q154" s="10">
        <f>LOOKUP($A154,'Input Data'!$C$33:$C$37,'Input Data'!$F$33:$F$37)</f>
        <v>0.02</v>
      </c>
      <c r="R154" s="34">
        <f t="shared" ref="R154:R202" si="77">MIN(1,U154/(MAX(epsilon,P154*Q154)),X154/(MAX(epsilon,P154*(1-Q154))))</f>
        <v>1</v>
      </c>
      <c r="S154" s="11">
        <f t="shared" ref="S154:S202" si="78">P154*Q154*R154</f>
        <v>0.33250000000000002</v>
      </c>
      <c r="T154" s="11">
        <f t="shared" ref="T154:T202" si="79">P154*(1-Q154)*R154</f>
        <v>16.2925</v>
      </c>
      <c r="U154" s="7">
        <f>MIN('Input Data'!$F$12*LOOKUP($A154,'Input Data'!$B$58:$B$62,'Input Data'!$G$58:$G$62)/3600*$C$1,IF($A154&lt;'Input Data'!$F$17,infinity,'Input Data'!$F$11*'Input Data'!$F$13+LOOKUP($A154-'Input Data'!$F$17+$C$1,$A$5:$A$505,$W$5:$W$505)-V154))</f>
        <v>5.5555555555555554</v>
      </c>
      <c r="V154" s="11">
        <f t="shared" ref="V154:V202" si="80">V153+S153</f>
        <v>42.877500000000119</v>
      </c>
      <c r="W154" s="11">
        <f>IF($A154&lt;'Input Data'!$F$16,0,LOOKUP($A154-'Input Data'!$F$16,$A$5:$A$505,$V$5:$V$505))</f>
        <v>41.547500000000106</v>
      </c>
      <c r="X154" s="7">
        <f>MIN('Input Data'!$G$12*LOOKUP($A154,'Input Data'!$B$58:$B$62,'Input Data'!$H$58:$H$62)/3600*$C$1,IF($A154&lt;'Input Data'!$G$17,infinity,'Input Data'!$G$11*'Input Data'!$G$13+LOOKUP($A154-'Input Data'!$G$17+$C$1,$A$5:$A$505,$Z$5:$Z$505)-Y154))</f>
        <v>22.222222222222221</v>
      </c>
      <c r="Y154" s="11">
        <f t="shared" ref="Y154:Y202" si="81">Y153+T153</f>
        <v>2100.9975000000022</v>
      </c>
      <c r="Z154" s="11">
        <f t="shared" ref="Z154:Z202" si="82">Z153+AD153+AE153</f>
        <v>1785</v>
      </c>
      <c r="AA154" s="9">
        <f>MIN('Input Data'!$G$12*LOOKUP($A154,'Input Data'!$B$58:$B$62,'Input Data'!$H$58:$H$62)/3600*$C$1,IF($A154&lt;'Input Data'!$G$16,0,LOOKUP($A154-'Input Data'!$G$16+$C$1,$A$5:$A$505,Y$5:Y$505)-Z154))</f>
        <v>22.222222222222221</v>
      </c>
      <c r="AB154" s="10">
        <f>LOOKUP($A154,'Input Data'!$C$33:$C$37,'Input Data'!$G$33:$G$37)</f>
        <v>0</v>
      </c>
      <c r="AC154" s="11">
        <f t="shared" ref="AC154:AC202" si="83">MIN(1,AF154/(MAX(epsilon,AA154*AB154)),AI154/(MAX(epsilon,AA154*(1-AB154))))</f>
        <v>0.67500000000000004</v>
      </c>
      <c r="AD154" s="11">
        <f t="shared" ref="AD154:AD202" si="84">AA154*AB154*AC154</f>
        <v>0</v>
      </c>
      <c r="AE154" s="12">
        <f t="shared" ref="AE154:AE202" si="85">AA154*(1-AB154)*AC154</f>
        <v>15</v>
      </c>
      <c r="AF154" s="7">
        <f>MIN('Input Data'!$H$12*LOOKUP($A154,'Input Data'!$B$58:$B$62,'Input Data'!$I$58:$I$62)/3600*$C$1,IF($A154&lt;'Input Data'!$H$17,infinity,'Input Data'!$H$11*'Input Data'!$H$13+LOOKUP($A154-'Input Data'!$H$17+$C$1,$A$5:$A$505,AH$5:AH$505)-AG154))</f>
        <v>5.5555555555555554</v>
      </c>
      <c r="AG154" s="11">
        <f t="shared" ref="AG154:AG202" si="86">AG153+AD153</f>
        <v>0</v>
      </c>
      <c r="AH154" s="11">
        <f>IF($A154&lt;'Input Data'!$H$16,0,LOOKUP($A154-'Input Data'!$H$16,$A$5:$A$505,AG$5:AG$505))</f>
        <v>0</v>
      </c>
      <c r="AI154" s="7">
        <f>MIN('Input Data'!$I$12*LOOKUP($A154,'Input Data'!$B$58:$B$62,'Input Data'!$J$58:$J$62)/3600*$C$1,IF($A154&lt;'Input Data'!$I$17,infinity,'Input Data'!$I$11*'Input Data'!$I$13+LOOKUP($A154-'Input Data'!$I$17+$C$1,$A$5:$A$505,AK$5:AK$505))-AJ154)</f>
        <v>15</v>
      </c>
      <c r="AJ154" s="11">
        <f t="shared" ref="AJ154:AJ202" si="87">AJ153+AE153</f>
        <v>1785</v>
      </c>
      <c r="AK154" s="34">
        <f>IF($A154&lt;'Input Data'!$I$16,0,LOOKUP($A154-'Input Data'!$I$16,$A$5:$A$505,AJ$5:AJ$505))</f>
        <v>1695</v>
      </c>
      <c r="AL154" s="17">
        <f>MIN('Input Data'!$I$12*LOOKUP($A154,'Input Data'!$B$58:$B$62,'Input Data'!$J$58:$J$62)/3600*$C$1,IF($A154&lt;'Input Data'!$I$16,0,LOOKUP($A154-'Input Data'!$I$16+$C$1,$A$5:$A$505,AJ$5:AJ$505)-AK154))</f>
        <v>15</v>
      </c>
    </row>
    <row r="155" spans="1:38" x14ac:dyDescent="0.3">
      <c r="A155" s="9">
        <f t="shared" si="69"/>
        <v>1500</v>
      </c>
      <c r="B155" s="10">
        <f>MIN('Input Data'!$C$12*LOOKUP($A155,'Input Data'!$B$58:$B$62,'Input Data'!$D$58:$D$62)/3600*$C$1,IF($A155&lt;'Input Data'!$C$17,infinity,'Input Data'!$C$11*'Input Data'!$C$13+LOOKUP($A155-'Input Data'!$C$17+$C$1,$A$5:$A$505,$D$5:$D$505))-C155)</f>
        <v>22.222222222222221</v>
      </c>
      <c r="C155" s="11">
        <f>C154+LOOKUP($A154,'Input Data'!$D$23:$D$27,'Input Data'!$F$23:$F$27)*$C$1/3600</f>
        <v>2559.5000000000032</v>
      </c>
      <c r="D155" s="11">
        <f t="shared" si="70"/>
        <v>2260.2500000000032</v>
      </c>
      <c r="E155" s="9">
        <f>MIN('Input Data'!$C$12*LOOKUP($A155,'Input Data'!$B$58:$B$62,'Input Data'!$D$58:$D$62)/3600*$C$1,IF($A155&lt;'Input Data'!$C$16,0,LOOKUP($A155-'Input Data'!$C$16+$C$1,$A$5:$A$505,C$5:C$505)-D155))</f>
        <v>16.625</v>
      </c>
      <c r="F155" s="10">
        <f>LOOKUP($A155,'Input Data'!$C$33:$C$37,'Input Data'!$E$33:$E$37)</f>
        <v>0</v>
      </c>
      <c r="G155" s="11">
        <f t="shared" si="71"/>
        <v>1</v>
      </c>
      <c r="H155" s="11">
        <f t="shared" si="72"/>
        <v>0</v>
      </c>
      <c r="I155" s="12">
        <f t="shared" si="73"/>
        <v>16.625</v>
      </c>
      <c r="J155" s="7">
        <f>MIN('Input Data'!$D$12*LOOKUP($A155,'Input Data'!$B$58:$B$62,'Input Data'!$E$58:$E$62)/3600*$C$1,IF($A155&lt;'Input Data'!$D$17,infinity,'Input Data'!$D$11*'Input Data'!$D$13+LOOKUP($A155-'Input Data'!$D$17+$C$1,$A$5:$A$505,$L$5:$L$505)-K155))</f>
        <v>5.5555555555555554</v>
      </c>
      <c r="K155" s="11">
        <f t="shared" si="74"/>
        <v>0</v>
      </c>
      <c r="L155" s="11">
        <f>IF($A155&lt;'Input Data'!$D$16,0,LOOKUP($A155-'Input Data'!$D$16,$A$5:$A$505,$K$5:$K$505))</f>
        <v>0</v>
      </c>
      <c r="M155" s="7">
        <f>MIN('Input Data'!$E$12*LOOKUP($A155,'Input Data'!$B$58:$B$62,'Input Data'!$F$58:$F$62)/3600*$C$1,IF($A155&lt;'Input Data'!$E$17,infinity,'Input Data'!$E$11*'Input Data'!$E$13+LOOKUP($A155-'Input Data'!$E$17+$C$1,$A$5:$A$505,$O$5:$O$505))-N155)</f>
        <v>22.222222222222221</v>
      </c>
      <c r="N155" s="11">
        <f t="shared" si="75"/>
        <v>2260.2500000000032</v>
      </c>
      <c r="O155" s="11">
        <f t="shared" si="76"/>
        <v>2160.5000000000032</v>
      </c>
      <c r="P155" s="9">
        <f>MIN('Input Data'!$E$12*LOOKUP($A155,'Input Data'!$B$58:$B$62,'Input Data'!$F$58:$F$62)/3600*$C$1,IF($A155&lt;'Input Data'!$E$16,0,LOOKUP($A155-'Input Data'!$E$16+$C$1,$A$5:$A$505,N$5:N$505)-O155))</f>
        <v>16.625</v>
      </c>
      <c r="Q155" s="10">
        <f>LOOKUP($A155,'Input Data'!$C$33:$C$37,'Input Data'!$F$33:$F$37)</f>
        <v>0.02</v>
      </c>
      <c r="R155" s="34">
        <f t="shared" si="77"/>
        <v>1</v>
      </c>
      <c r="S155" s="8">
        <f t="shared" si="78"/>
        <v>0.33250000000000002</v>
      </c>
      <c r="T155" s="11">
        <f t="shared" si="79"/>
        <v>16.2925</v>
      </c>
      <c r="U155" s="7">
        <f>MIN('Input Data'!$F$12*LOOKUP($A155,'Input Data'!$B$58:$B$62,'Input Data'!$G$58:$G$62)/3600*$C$1,IF($A155&lt;'Input Data'!$F$17,infinity,'Input Data'!$F$11*'Input Data'!$F$13+LOOKUP($A155-'Input Data'!$F$17+$C$1,$A$5:$A$505,$W$5:$W$505)-V155))</f>
        <v>5.5555555555555554</v>
      </c>
      <c r="V155" s="11">
        <f t="shared" si="80"/>
        <v>43.210000000000122</v>
      </c>
      <c r="W155" s="11">
        <f>IF($A155&lt;'Input Data'!$F$16,0,LOOKUP($A155-'Input Data'!$F$16,$A$5:$A$505,$V$5:$V$505))</f>
        <v>41.880000000000109</v>
      </c>
      <c r="X155" s="7">
        <f>MIN('Input Data'!$G$12*LOOKUP($A155,'Input Data'!$B$58:$B$62,'Input Data'!$H$58:$H$62)/3600*$C$1,IF($A155&lt;'Input Data'!$G$17,infinity,'Input Data'!$G$11*'Input Data'!$G$13+LOOKUP($A155-'Input Data'!$G$17+$C$1,$A$5:$A$505,$Z$5:$Z$505)-Y155))</f>
        <v>22.222222222222221</v>
      </c>
      <c r="Y155" s="11">
        <f t="shared" si="81"/>
        <v>2117.2900000000022</v>
      </c>
      <c r="Z155" s="11">
        <f t="shared" si="82"/>
        <v>1800</v>
      </c>
      <c r="AA155" s="9">
        <f>MIN('Input Data'!$G$12*LOOKUP($A155,'Input Data'!$B$58:$B$62,'Input Data'!$H$58:$H$62)/3600*$C$1,IF($A155&lt;'Input Data'!$G$16,0,LOOKUP($A155-'Input Data'!$G$16+$C$1,$A$5:$A$505,Y$5:Y$505)-Z155))</f>
        <v>22.222222222222221</v>
      </c>
      <c r="AB155" s="10">
        <f>LOOKUP($A155,'Input Data'!$C$33:$C$37,'Input Data'!$G$33:$G$37)</f>
        <v>0</v>
      </c>
      <c r="AC155" s="11">
        <f t="shared" si="83"/>
        <v>0.67500000000000004</v>
      </c>
      <c r="AD155" s="11">
        <f t="shared" si="84"/>
        <v>0</v>
      </c>
      <c r="AE155" s="12">
        <f t="shared" si="85"/>
        <v>15</v>
      </c>
      <c r="AF155" s="7">
        <f>MIN('Input Data'!$H$12*LOOKUP($A155,'Input Data'!$B$58:$B$62,'Input Data'!$I$58:$I$62)/3600*$C$1,IF($A155&lt;'Input Data'!$H$17,infinity,'Input Data'!$H$11*'Input Data'!$H$13+LOOKUP($A155-'Input Data'!$H$17+$C$1,$A$5:$A$505,AH$5:AH$505)-AG155))</f>
        <v>5.5555555555555554</v>
      </c>
      <c r="AG155" s="11">
        <f t="shared" si="86"/>
        <v>0</v>
      </c>
      <c r="AH155" s="11">
        <f>IF($A155&lt;'Input Data'!$H$16,0,LOOKUP($A155-'Input Data'!$H$16,$A$5:$A$505,AG$5:AG$505))</f>
        <v>0</v>
      </c>
      <c r="AI155" s="7">
        <f>MIN('Input Data'!$I$12*LOOKUP($A155,'Input Data'!$B$58:$B$62,'Input Data'!$J$58:$J$62)/3600*$C$1,IF($A155&lt;'Input Data'!$I$17,infinity,'Input Data'!$I$11*'Input Data'!$I$13+LOOKUP($A155-'Input Data'!$I$17+$C$1,$A$5:$A$505,AK$5:AK$505))-AJ155)</f>
        <v>15</v>
      </c>
      <c r="AJ155" s="11">
        <f t="shared" si="87"/>
        <v>1800</v>
      </c>
      <c r="AK155" s="34">
        <f>IF($A155&lt;'Input Data'!$I$16,0,LOOKUP($A155-'Input Data'!$I$16,$A$5:$A$505,AJ$5:AJ$505))</f>
        <v>1710</v>
      </c>
      <c r="AL155" s="17">
        <f>MIN('Input Data'!$I$12*LOOKUP($A155,'Input Data'!$B$58:$B$62,'Input Data'!$J$58:$J$62)/3600*$C$1,IF($A155&lt;'Input Data'!$I$16,0,LOOKUP($A155-'Input Data'!$I$16+$C$1,$A$5:$A$505,AJ$5:AJ$505)-AK155))</f>
        <v>15</v>
      </c>
    </row>
    <row r="156" spans="1:38" x14ac:dyDescent="0.3">
      <c r="A156" s="9">
        <f t="shared" si="69"/>
        <v>1510</v>
      </c>
      <c r="B156" s="10">
        <f>MIN('Input Data'!$C$12*LOOKUP($A156,'Input Data'!$B$58:$B$62,'Input Data'!$D$58:$D$62)/3600*$C$1,IF($A156&lt;'Input Data'!$C$17,infinity,'Input Data'!$C$11*'Input Data'!$C$13+LOOKUP($A156-'Input Data'!$C$17+$C$1,$A$5:$A$505,$D$5:$D$505))-C156)</f>
        <v>22.222222222222221</v>
      </c>
      <c r="C156" s="11">
        <f>C155+LOOKUP($A155,'Input Data'!$D$23:$D$27,'Input Data'!$F$23:$F$27)*$C$1/3600</f>
        <v>2576.1250000000032</v>
      </c>
      <c r="D156" s="11">
        <f t="shared" si="70"/>
        <v>2276.8750000000032</v>
      </c>
      <c r="E156" s="9">
        <f>MIN('Input Data'!$C$12*LOOKUP($A156,'Input Data'!$B$58:$B$62,'Input Data'!$D$58:$D$62)/3600*$C$1,IF($A156&lt;'Input Data'!$C$16,0,LOOKUP($A156-'Input Data'!$C$16+$C$1,$A$5:$A$505,C$5:C$505)-D156))</f>
        <v>16.625</v>
      </c>
      <c r="F156" s="10">
        <f>LOOKUP($A156,'Input Data'!$C$33:$C$37,'Input Data'!$E$33:$E$37)</f>
        <v>0</v>
      </c>
      <c r="G156" s="11">
        <f t="shared" si="71"/>
        <v>1</v>
      </c>
      <c r="H156" s="11">
        <f t="shared" si="72"/>
        <v>0</v>
      </c>
      <c r="I156" s="12">
        <f t="shared" si="73"/>
        <v>16.625</v>
      </c>
      <c r="J156" s="7">
        <f>MIN('Input Data'!$D$12*LOOKUP($A156,'Input Data'!$B$58:$B$62,'Input Data'!$E$58:$E$62)/3600*$C$1,IF($A156&lt;'Input Data'!$D$17,infinity,'Input Data'!$D$11*'Input Data'!$D$13+LOOKUP($A156-'Input Data'!$D$17+$C$1,$A$5:$A$505,$L$5:$L$505)-K156))</f>
        <v>5.5555555555555554</v>
      </c>
      <c r="K156" s="11">
        <f t="shared" si="74"/>
        <v>0</v>
      </c>
      <c r="L156" s="11">
        <f>IF($A156&lt;'Input Data'!$D$16,0,LOOKUP($A156-'Input Data'!$D$16,$A$5:$A$505,$K$5:$K$505))</f>
        <v>0</v>
      </c>
      <c r="M156" s="7">
        <f>MIN('Input Data'!$E$12*LOOKUP($A156,'Input Data'!$B$58:$B$62,'Input Data'!$F$58:$F$62)/3600*$C$1,IF($A156&lt;'Input Data'!$E$17,infinity,'Input Data'!$E$11*'Input Data'!$E$13+LOOKUP($A156-'Input Data'!$E$17+$C$1,$A$5:$A$505,$O$5:$O$505))-N156)</f>
        <v>22.222222222222221</v>
      </c>
      <c r="N156" s="11">
        <f t="shared" si="75"/>
        <v>2276.8750000000032</v>
      </c>
      <c r="O156" s="11">
        <f t="shared" si="76"/>
        <v>2177.1250000000032</v>
      </c>
      <c r="P156" s="9">
        <f>MIN('Input Data'!$E$12*LOOKUP($A156,'Input Data'!$B$58:$B$62,'Input Data'!$F$58:$F$62)/3600*$C$1,IF($A156&lt;'Input Data'!$E$16,0,LOOKUP($A156-'Input Data'!$E$16+$C$1,$A$5:$A$505,N$5:N$505)-O156))</f>
        <v>16.625</v>
      </c>
      <c r="Q156" s="10">
        <f>LOOKUP($A156,'Input Data'!$C$33:$C$37,'Input Data'!$F$33:$F$37)</f>
        <v>0.02</v>
      </c>
      <c r="R156" s="34">
        <f t="shared" si="77"/>
        <v>1</v>
      </c>
      <c r="S156" s="8">
        <f t="shared" si="78"/>
        <v>0.33250000000000002</v>
      </c>
      <c r="T156" s="11">
        <f t="shared" si="79"/>
        <v>16.2925</v>
      </c>
      <c r="U156" s="7">
        <f>MIN('Input Data'!$F$12*LOOKUP($A156,'Input Data'!$B$58:$B$62,'Input Data'!$G$58:$G$62)/3600*$C$1,IF($A156&lt;'Input Data'!$F$17,infinity,'Input Data'!$F$11*'Input Data'!$F$13+LOOKUP($A156-'Input Data'!$F$17+$C$1,$A$5:$A$505,$W$5:$W$505)-V156))</f>
        <v>5.5555555555555554</v>
      </c>
      <c r="V156" s="11">
        <f t="shared" si="80"/>
        <v>43.542500000000125</v>
      </c>
      <c r="W156" s="11">
        <f>IF($A156&lt;'Input Data'!$F$16,0,LOOKUP($A156-'Input Data'!$F$16,$A$5:$A$505,$V$5:$V$505))</f>
        <v>42.212500000000112</v>
      </c>
      <c r="X156" s="7">
        <f>MIN('Input Data'!$G$12*LOOKUP($A156,'Input Data'!$B$58:$B$62,'Input Data'!$H$58:$H$62)/3600*$C$1,IF($A156&lt;'Input Data'!$G$17,infinity,'Input Data'!$G$11*'Input Data'!$G$13+LOOKUP($A156-'Input Data'!$G$17+$C$1,$A$5:$A$505,$Z$5:$Z$505)-Y156))</f>
        <v>22.222222222222221</v>
      </c>
      <c r="Y156" s="11">
        <f t="shared" si="81"/>
        <v>2133.5825000000023</v>
      </c>
      <c r="Z156" s="11">
        <f t="shared" si="82"/>
        <v>1815</v>
      </c>
      <c r="AA156" s="9">
        <f>MIN('Input Data'!$G$12*LOOKUP($A156,'Input Data'!$B$58:$B$62,'Input Data'!$H$58:$H$62)/3600*$C$1,IF($A156&lt;'Input Data'!$G$16,0,LOOKUP($A156-'Input Data'!$G$16+$C$1,$A$5:$A$505,Y$5:Y$505)-Z156))</f>
        <v>22.222222222222221</v>
      </c>
      <c r="AB156" s="10">
        <f>LOOKUP($A156,'Input Data'!$C$33:$C$37,'Input Data'!$G$33:$G$37)</f>
        <v>0</v>
      </c>
      <c r="AC156" s="11">
        <f t="shared" si="83"/>
        <v>0.67500000000000004</v>
      </c>
      <c r="AD156" s="11">
        <f t="shared" si="84"/>
        <v>0</v>
      </c>
      <c r="AE156" s="12">
        <f t="shared" si="85"/>
        <v>15</v>
      </c>
      <c r="AF156" s="7">
        <f>MIN('Input Data'!$H$12*LOOKUP($A156,'Input Data'!$B$58:$B$62,'Input Data'!$I$58:$I$62)/3600*$C$1,IF($A156&lt;'Input Data'!$H$17,infinity,'Input Data'!$H$11*'Input Data'!$H$13+LOOKUP($A156-'Input Data'!$H$17+$C$1,$A$5:$A$505,AH$5:AH$505)-AG156))</f>
        <v>5.5555555555555554</v>
      </c>
      <c r="AG156" s="11">
        <f t="shared" si="86"/>
        <v>0</v>
      </c>
      <c r="AH156" s="11">
        <f>IF($A156&lt;'Input Data'!$H$16,0,LOOKUP($A156-'Input Data'!$H$16,$A$5:$A$505,AG$5:AG$505))</f>
        <v>0</v>
      </c>
      <c r="AI156" s="7">
        <f>MIN('Input Data'!$I$12*LOOKUP($A156,'Input Data'!$B$58:$B$62,'Input Data'!$J$58:$J$62)/3600*$C$1,IF($A156&lt;'Input Data'!$I$17,infinity,'Input Data'!$I$11*'Input Data'!$I$13+LOOKUP($A156-'Input Data'!$I$17+$C$1,$A$5:$A$505,AK$5:AK$505))-AJ156)</f>
        <v>15</v>
      </c>
      <c r="AJ156" s="11">
        <f t="shared" si="87"/>
        <v>1815</v>
      </c>
      <c r="AK156" s="34">
        <f>IF($A156&lt;'Input Data'!$I$16,0,LOOKUP($A156-'Input Data'!$I$16,$A$5:$A$505,AJ$5:AJ$505))</f>
        <v>1725</v>
      </c>
      <c r="AL156" s="17">
        <f>MIN('Input Data'!$I$12*LOOKUP($A156,'Input Data'!$B$58:$B$62,'Input Data'!$J$58:$J$62)/3600*$C$1,IF($A156&lt;'Input Data'!$I$16,0,LOOKUP($A156-'Input Data'!$I$16+$C$1,$A$5:$A$505,AJ$5:AJ$505)-AK156))</f>
        <v>15</v>
      </c>
    </row>
    <row r="157" spans="1:38" x14ac:dyDescent="0.3">
      <c r="A157" s="9">
        <f t="shared" si="69"/>
        <v>1520</v>
      </c>
      <c r="B157" s="10">
        <f>MIN('Input Data'!$C$12*LOOKUP($A157,'Input Data'!$B$58:$B$62,'Input Data'!$D$58:$D$62)/3600*$C$1,IF($A157&lt;'Input Data'!$C$17,infinity,'Input Data'!$C$11*'Input Data'!$C$13+LOOKUP($A157-'Input Data'!$C$17+$C$1,$A$5:$A$505,$D$5:$D$505))-C157)</f>
        <v>22.222222222222221</v>
      </c>
      <c r="C157" s="11">
        <f>C156+LOOKUP($A156,'Input Data'!$D$23:$D$27,'Input Data'!$F$23:$F$27)*$C$1/3600</f>
        <v>2592.7500000000032</v>
      </c>
      <c r="D157" s="11">
        <f t="shared" si="70"/>
        <v>2293.5000000000032</v>
      </c>
      <c r="E157" s="9">
        <f>MIN('Input Data'!$C$12*LOOKUP($A157,'Input Data'!$B$58:$B$62,'Input Data'!$D$58:$D$62)/3600*$C$1,IF($A157&lt;'Input Data'!$C$16,0,LOOKUP($A157-'Input Data'!$C$16+$C$1,$A$5:$A$505,C$5:C$505)-D157))</f>
        <v>16.625</v>
      </c>
      <c r="F157" s="10">
        <f>LOOKUP($A157,'Input Data'!$C$33:$C$37,'Input Data'!$E$33:$E$37)</f>
        <v>0</v>
      </c>
      <c r="G157" s="11">
        <f t="shared" si="71"/>
        <v>1</v>
      </c>
      <c r="H157" s="11">
        <f>E157*F157*G157</f>
        <v>0</v>
      </c>
      <c r="I157" s="12">
        <f t="shared" si="73"/>
        <v>16.625</v>
      </c>
      <c r="J157" s="7">
        <f>MIN('Input Data'!$D$12*LOOKUP($A157,'Input Data'!$B$58:$B$62,'Input Data'!$E$58:$E$62)/3600*$C$1,IF($A157&lt;'Input Data'!$D$17,infinity,'Input Data'!$D$11*'Input Data'!$D$13+LOOKUP($A157-'Input Data'!$D$17+$C$1,$A$5:$A$505,$L$5:$L$505)-K157))</f>
        <v>5.5555555555555554</v>
      </c>
      <c r="K157" s="11">
        <f t="shared" si="74"/>
        <v>0</v>
      </c>
      <c r="L157" s="11">
        <f>IF($A157&lt;'Input Data'!$D$16,0,LOOKUP($A157-'Input Data'!$D$16,$A$5:$A$505,$K$5:$K$505))</f>
        <v>0</v>
      </c>
      <c r="M157" s="7">
        <f>MIN('Input Data'!$E$12*LOOKUP($A157,'Input Data'!$B$58:$B$62,'Input Data'!$F$58:$F$62)/3600*$C$1,IF($A157&lt;'Input Data'!$E$17,infinity,'Input Data'!$E$11*'Input Data'!$E$13+LOOKUP($A157-'Input Data'!$E$17+$C$1,$A$5:$A$505,$O$5:$O$505))-N157)</f>
        <v>22.222222222222221</v>
      </c>
      <c r="N157" s="11">
        <f t="shared" si="75"/>
        <v>2293.5000000000032</v>
      </c>
      <c r="O157" s="11">
        <f t="shared" si="76"/>
        <v>2193.7500000000032</v>
      </c>
      <c r="P157" s="9">
        <f>MIN('Input Data'!$E$12*LOOKUP($A157,'Input Data'!$B$58:$B$62,'Input Data'!$F$58:$F$62)/3600*$C$1,IF($A157&lt;'Input Data'!$E$16,0,LOOKUP($A157-'Input Data'!$E$16+$C$1,$A$5:$A$505,N$5:N$505)-O157))</f>
        <v>16.625</v>
      </c>
      <c r="Q157" s="10">
        <f>LOOKUP($A157,'Input Data'!$C$33:$C$37,'Input Data'!$F$33:$F$37)</f>
        <v>0.02</v>
      </c>
      <c r="R157" s="34">
        <f t="shared" si="77"/>
        <v>1</v>
      </c>
      <c r="S157" s="8">
        <f t="shared" si="78"/>
        <v>0.33250000000000002</v>
      </c>
      <c r="T157" s="11">
        <f t="shared" si="79"/>
        <v>16.2925</v>
      </c>
      <c r="U157" s="7">
        <f>MIN('Input Data'!$F$12*LOOKUP($A157,'Input Data'!$B$58:$B$62,'Input Data'!$G$58:$G$62)/3600*$C$1,IF($A157&lt;'Input Data'!$F$17,infinity,'Input Data'!$F$11*'Input Data'!$F$13+LOOKUP($A157-'Input Data'!$F$17+$C$1,$A$5:$A$505,$W$5:$W$505)-V157))</f>
        <v>5.5555555555555554</v>
      </c>
      <c r="V157" s="11">
        <f t="shared" si="80"/>
        <v>43.875000000000128</v>
      </c>
      <c r="W157" s="11">
        <f>IF($A157&lt;'Input Data'!$F$16,0,LOOKUP($A157-'Input Data'!$F$16,$A$5:$A$505,$V$5:$V$505))</f>
        <v>42.545000000000115</v>
      </c>
      <c r="X157" s="7">
        <f>MIN('Input Data'!$G$12*LOOKUP($A157,'Input Data'!$B$58:$B$62,'Input Data'!$H$58:$H$62)/3600*$C$1,IF($A157&lt;'Input Data'!$G$17,infinity,'Input Data'!$G$11*'Input Data'!$G$13+LOOKUP($A157-'Input Data'!$G$17+$C$1,$A$5:$A$505,$Z$5:$Z$505)-Y157))</f>
        <v>22.222222222222221</v>
      </c>
      <c r="Y157" s="11">
        <f t="shared" si="81"/>
        <v>2149.8750000000023</v>
      </c>
      <c r="Z157" s="11">
        <f t="shared" si="82"/>
        <v>1830</v>
      </c>
      <c r="AA157" s="9">
        <f>MIN('Input Data'!$G$12*LOOKUP($A157,'Input Data'!$B$58:$B$62,'Input Data'!$H$58:$H$62)/3600*$C$1,IF($A157&lt;'Input Data'!$G$16,0,LOOKUP($A157-'Input Data'!$G$16+$C$1,$A$5:$A$505,Y$5:Y$505)-Z157))</f>
        <v>22.222222222222221</v>
      </c>
      <c r="AB157" s="10">
        <f>LOOKUP($A157,'Input Data'!$C$33:$C$37,'Input Data'!$G$33:$G$37)</f>
        <v>0</v>
      </c>
      <c r="AC157" s="11">
        <f t="shared" si="83"/>
        <v>0.67500000000000004</v>
      </c>
      <c r="AD157" s="11">
        <f t="shared" si="84"/>
        <v>0</v>
      </c>
      <c r="AE157" s="12">
        <f t="shared" si="85"/>
        <v>15</v>
      </c>
      <c r="AF157" s="7">
        <f>MIN('Input Data'!$H$12*LOOKUP($A157,'Input Data'!$B$58:$B$62,'Input Data'!$I$58:$I$62)/3600*$C$1,IF($A157&lt;'Input Data'!$H$17,infinity,'Input Data'!$H$11*'Input Data'!$H$13+LOOKUP($A157-'Input Data'!$H$17+$C$1,$A$5:$A$505,AH$5:AH$505)-AG157))</f>
        <v>5.5555555555555554</v>
      </c>
      <c r="AG157" s="11">
        <f t="shared" si="86"/>
        <v>0</v>
      </c>
      <c r="AH157" s="11">
        <f>IF($A157&lt;'Input Data'!$H$16,0,LOOKUP($A157-'Input Data'!$H$16,$A$5:$A$505,AG$5:AG$505))</f>
        <v>0</v>
      </c>
      <c r="AI157" s="7">
        <f>MIN('Input Data'!$I$12*LOOKUP($A157,'Input Data'!$B$58:$B$62,'Input Data'!$J$58:$J$62)/3600*$C$1,IF($A157&lt;'Input Data'!$I$17,infinity,'Input Data'!$I$11*'Input Data'!$I$13+LOOKUP($A157-'Input Data'!$I$17+$C$1,$A$5:$A$505,AK$5:AK$505))-AJ157)</f>
        <v>15</v>
      </c>
      <c r="AJ157" s="11">
        <f t="shared" si="87"/>
        <v>1830</v>
      </c>
      <c r="AK157" s="34">
        <f>IF($A157&lt;'Input Data'!$I$16,0,LOOKUP($A157-'Input Data'!$I$16,$A$5:$A$505,AJ$5:AJ$505))</f>
        <v>1740</v>
      </c>
      <c r="AL157" s="17">
        <f>MIN('Input Data'!$I$12*LOOKUP($A157,'Input Data'!$B$58:$B$62,'Input Data'!$J$58:$J$62)/3600*$C$1,IF($A157&lt;'Input Data'!$I$16,0,LOOKUP($A157-'Input Data'!$I$16+$C$1,$A$5:$A$505,AJ$5:AJ$505)-AK157))</f>
        <v>15</v>
      </c>
    </row>
    <row r="158" spans="1:38" x14ac:dyDescent="0.3">
      <c r="A158" s="9">
        <f t="shared" si="69"/>
        <v>1530</v>
      </c>
      <c r="B158" s="10">
        <f>MIN('Input Data'!$C$12*LOOKUP($A158,'Input Data'!$B$58:$B$62,'Input Data'!$D$58:$D$62)/3600*$C$1,IF($A158&lt;'Input Data'!$C$17,infinity,'Input Data'!$C$11*'Input Data'!$C$13+LOOKUP($A158-'Input Data'!$C$17+$C$1,$A$5:$A$505,$D$5:$D$505))-C158)</f>
        <v>22.222222222222221</v>
      </c>
      <c r="C158" s="11">
        <f>C157+LOOKUP($A157,'Input Data'!$D$23:$D$27,'Input Data'!$F$23:$F$27)*$C$1/3600</f>
        <v>2609.3750000000032</v>
      </c>
      <c r="D158" s="11">
        <f t="shared" si="70"/>
        <v>2310.1250000000032</v>
      </c>
      <c r="E158" s="9">
        <f>MIN('Input Data'!$C$12*LOOKUP($A158,'Input Data'!$B$58:$B$62,'Input Data'!$D$58:$D$62)/3600*$C$1,IF($A158&lt;'Input Data'!$C$16,0,LOOKUP($A158-'Input Data'!$C$16+$C$1,$A$5:$A$505,C$5:C$505)-D158))</f>
        <v>16.625</v>
      </c>
      <c r="F158" s="10">
        <f>LOOKUP($A158,'Input Data'!$C$33:$C$37,'Input Data'!$E$33:$E$37)</f>
        <v>0</v>
      </c>
      <c r="G158" s="11">
        <f t="shared" si="71"/>
        <v>1</v>
      </c>
      <c r="H158" s="11">
        <f t="shared" ref="H158" si="88">E158*F158*G158</f>
        <v>0</v>
      </c>
      <c r="I158" s="12">
        <f t="shared" si="73"/>
        <v>16.625</v>
      </c>
      <c r="J158" s="7">
        <f>MIN('Input Data'!$D$12*LOOKUP($A158,'Input Data'!$B$58:$B$62,'Input Data'!$E$58:$E$62)/3600*$C$1,IF($A158&lt;'Input Data'!$D$17,infinity,'Input Data'!$D$11*'Input Data'!$D$13+LOOKUP($A158-'Input Data'!$D$17+$C$1,$A$5:$A$505,$L$5:$L$505)-K158))</f>
        <v>5.5555555555555554</v>
      </c>
      <c r="K158" s="11">
        <f t="shared" si="74"/>
        <v>0</v>
      </c>
      <c r="L158" s="11">
        <f>IF($A158&lt;'Input Data'!$D$16,0,LOOKUP($A158-'Input Data'!$D$16,$A$5:$A$505,$K$5:$K$505))</f>
        <v>0</v>
      </c>
      <c r="M158" s="7">
        <f>MIN('Input Data'!$E$12*LOOKUP($A158,'Input Data'!$B$58:$B$62,'Input Data'!$F$58:$F$62)/3600*$C$1,IF($A158&lt;'Input Data'!$E$17,infinity,'Input Data'!$E$11*'Input Data'!$E$13+LOOKUP($A158-'Input Data'!$E$17+$C$1,$A$5:$A$505,$O$5:$O$505))-N158)</f>
        <v>22.222222222222221</v>
      </c>
      <c r="N158" s="11">
        <f t="shared" si="75"/>
        <v>2310.1250000000032</v>
      </c>
      <c r="O158" s="11">
        <f t="shared" si="76"/>
        <v>2210.3750000000032</v>
      </c>
      <c r="P158" s="9">
        <f>MIN('Input Data'!$E$12*LOOKUP($A158,'Input Data'!$B$58:$B$62,'Input Data'!$F$58:$F$62)/3600*$C$1,IF($A158&lt;'Input Data'!$E$16,0,LOOKUP($A158-'Input Data'!$E$16+$C$1,$A$5:$A$505,N$5:N$505)-O158))</f>
        <v>16.625</v>
      </c>
      <c r="Q158" s="10">
        <f>LOOKUP($A158,'Input Data'!$C$33:$C$37,'Input Data'!$F$33:$F$37)</f>
        <v>0.02</v>
      </c>
      <c r="R158" s="34">
        <f t="shared" si="77"/>
        <v>1</v>
      </c>
      <c r="S158" s="8">
        <f t="shared" si="78"/>
        <v>0.33250000000000002</v>
      </c>
      <c r="T158" s="11">
        <f t="shared" si="79"/>
        <v>16.2925</v>
      </c>
      <c r="U158" s="7">
        <f>MIN('Input Data'!$F$12*LOOKUP($A158,'Input Data'!$B$58:$B$62,'Input Data'!$G$58:$G$62)/3600*$C$1,IF($A158&lt;'Input Data'!$F$17,infinity,'Input Data'!$F$11*'Input Data'!$F$13+LOOKUP($A158-'Input Data'!$F$17+$C$1,$A$5:$A$505,$W$5:$W$505)-V158))</f>
        <v>5.5555555555555554</v>
      </c>
      <c r="V158" s="11">
        <f t="shared" si="80"/>
        <v>44.207500000000131</v>
      </c>
      <c r="W158" s="11">
        <f>IF($A158&lt;'Input Data'!$F$16,0,LOOKUP($A158-'Input Data'!$F$16,$A$5:$A$505,$V$5:$V$505))</f>
        <v>42.877500000000119</v>
      </c>
      <c r="X158" s="7">
        <f>MIN('Input Data'!$G$12*LOOKUP($A158,'Input Data'!$B$58:$B$62,'Input Data'!$H$58:$H$62)/3600*$C$1,IF($A158&lt;'Input Data'!$G$17,infinity,'Input Data'!$G$11*'Input Data'!$G$13+LOOKUP($A158-'Input Data'!$G$17+$C$1,$A$5:$A$505,$Z$5:$Z$505)-Y158))</f>
        <v>22.222222222222221</v>
      </c>
      <c r="Y158" s="11">
        <f t="shared" si="81"/>
        <v>2166.1675000000023</v>
      </c>
      <c r="Z158" s="11">
        <f t="shared" si="82"/>
        <v>1845</v>
      </c>
      <c r="AA158" s="9">
        <f>MIN('Input Data'!$G$12*LOOKUP($A158,'Input Data'!$B$58:$B$62,'Input Data'!$H$58:$H$62)/3600*$C$1,IF($A158&lt;'Input Data'!$G$16,0,LOOKUP($A158-'Input Data'!$G$16+$C$1,$A$5:$A$505,Y$5:Y$505)-Z158))</f>
        <v>22.222222222222221</v>
      </c>
      <c r="AB158" s="10">
        <f>LOOKUP($A158,'Input Data'!$C$33:$C$37,'Input Data'!$G$33:$G$37)</f>
        <v>0</v>
      </c>
      <c r="AC158" s="11">
        <f t="shared" si="83"/>
        <v>0.67500000000000004</v>
      </c>
      <c r="AD158" s="11">
        <f t="shared" si="84"/>
        <v>0</v>
      </c>
      <c r="AE158" s="12">
        <f t="shared" si="85"/>
        <v>15</v>
      </c>
      <c r="AF158" s="7">
        <f>MIN('Input Data'!$H$12*LOOKUP($A158,'Input Data'!$B$58:$B$62,'Input Data'!$I$58:$I$62)/3600*$C$1,IF($A158&lt;'Input Data'!$H$17,infinity,'Input Data'!$H$11*'Input Data'!$H$13+LOOKUP($A158-'Input Data'!$H$17+$C$1,$A$5:$A$505,AH$5:AH$505)-AG158))</f>
        <v>5.5555555555555554</v>
      </c>
      <c r="AG158" s="11">
        <f t="shared" si="86"/>
        <v>0</v>
      </c>
      <c r="AH158" s="11">
        <f>IF($A158&lt;'Input Data'!$H$16,0,LOOKUP($A158-'Input Data'!$H$16,$A$5:$A$505,AG$5:AG$505))</f>
        <v>0</v>
      </c>
      <c r="AI158" s="7">
        <f>MIN('Input Data'!$I$12*LOOKUP($A158,'Input Data'!$B$58:$B$62,'Input Data'!$J$58:$J$62)/3600*$C$1,IF($A158&lt;'Input Data'!$I$17,infinity,'Input Data'!$I$11*'Input Data'!$I$13+LOOKUP($A158-'Input Data'!$I$17+$C$1,$A$5:$A$505,AK$5:AK$505))-AJ158)</f>
        <v>15</v>
      </c>
      <c r="AJ158" s="11">
        <f t="shared" si="87"/>
        <v>1845</v>
      </c>
      <c r="AK158" s="34">
        <f>IF($A158&lt;'Input Data'!$I$16,0,LOOKUP($A158-'Input Data'!$I$16,$A$5:$A$505,AJ$5:AJ$505))</f>
        <v>1755</v>
      </c>
      <c r="AL158" s="17">
        <f>MIN('Input Data'!$I$12*LOOKUP($A158,'Input Data'!$B$58:$B$62,'Input Data'!$J$58:$J$62)/3600*$C$1,IF($A158&lt;'Input Data'!$I$16,0,LOOKUP($A158-'Input Data'!$I$16+$C$1,$A$5:$A$505,AJ$5:AJ$505)-AK158))</f>
        <v>15</v>
      </c>
    </row>
    <row r="159" spans="1:38" x14ac:dyDescent="0.3">
      <c r="A159" s="9">
        <f t="shared" si="69"/>
        <v>1540</v>
      </c>
      <c r="B159" s="10">
        <f>MIN('Input Data'!$C$12*LOOKUP($A159,'Input Data'!$B$58:$B$62,'Input Data'!$D$58:$D$62)/3600*$C$1,IF($A159&lt;'Input Data'!$C$17,infinity,'Input Data'!$C$11*'Input Data'!$C$13+LOOKUP($A159-'Input Data'!$C$17+$C$1,$A$5:$A$505,$D$5:$D$505))-C159)</f>
        <v>22.222222222222221</v>
      </c>
      <c r="C159" s="11">
        <f>C158+LOOKUP($A158,'Input Data'!$D$23:$D$27,'Input Data'!$F$23:$F$27)*$C$1/3600</f>
        <v>2626.0000000000032</v>
      </c>
      <c r="D159" s="11">
        <f t="shared" si="70"/>
        <v>2326.7500000000032</v>
      </c>
      <c r="E159" s="9">
        <f>MIN('Input Data'!$C$12*LOOKUP($A159,'Input Data'!$B$58:$B$62,'Input Data'!$D$58:$D$62)/3600*$C$1,IF($A159&lt;'Input Data'!$C$16,0,LOOKUP($A159-'Input Data'!$C$16+$C$1,$A$5:$A$505,C$5:C$505)-D159))</f>
        <v>16.625</v>
      </c>
      <c r="F159" s="10">
        <f>LOOKUP($A159,'Input Data'!$C$33:$C$37,'Input Data'!$E$33:$E$37)</f>
        <v>0</v>
      </c>
      <c r="G159" s="11">
        <f t="shared" si="71"/>
        <v>1</v>
      </c>
      <c r="H159" s="11">
        <f>E159*F159*G159</f>
        <v>0</v>
      </c>
      <c r="I159" s="12">
        <f t="shared" si="73"/>
        <v>16.625</v>
      </c>
      <c r="J159" s="7">
        <f>MIN('Input Data'!$D$12*LOOKUP($A159,'Input Data'!$B$58:$B$62,'Input Data'!$E$58:$E$62)/3600*$C$1,IF($A159&lt;'Input Data'!$D$17,infinity,'Input Data'!$D$11*'Input Data'!$D$13+LOOKUP($A159-'Input Data'!$D$17+$C$1,$A$5:$A$505,$L$5:$L$505)-K159))</f>
        <v>5.5555555555555554</v>
      </c>
      <c r="K159" s="11">
        <f t="shared" si="74"/>
        <v>0</v>
      </c>
      <c r="L159" s="11">
        <f>IF($A159&lt;'Input Data'!$D$16,0,LOOKUP($A159-'Input Data'!$D$16,$A$5:$A$505,$K$5:$K$505))</f>
        <v>0</v>
      </c>
      <c r="M159" s="7">
        <f>MIN('Input Data'!$E$12*LOOKUP($A159,'Input Data'!$B$58:$B$62,'Input Data'!$F$58:$F$62)/3600*$C$1,IF($A159&lt;'Input Data'!$E$17,infinity,'Input Data'!$E$11*'Input Data'!$E$13+LOOKUP($A159-'Input Data'!$E$17+$C$1,$A$5:$A$505,$O$5:$O$505))-N159)</f>
        <v>22.222222222222221</v>
      </c>
      <c r="N159" s="11">
        <f t="shared" si="75"/>
        <v>2326.7500000000032</v>
      </c>
      <c r="O159" s="11">
        <f t="shared" si="76"/>
        <v>2227.0000000000032</v>
      </c>
      <c r="P159" s="9">
        <f>MIN('Input Data'!$E$12*LOOKUP($A159,'Input Data'!$B$58:$B$62,'Input Data'!$F$58:$F$62)/3600*$C$1,IF($A159&lt;'Input Data'!$E$16,0,LOOKUP($A159-'Input Data'!$E$16+$C$1,$A$5:$A$505,N$5:N$505)-O159))</f>
        <v>16.625</v>
      </c>
      <c r="Q159" s="10">
        <f>LOOKUP($A159,'Input Data'!$C$33:$C$37,'Input Data'!$F$33:$F$37)</f>
        <v>0.02</v>
      </c>
      <c r="R159" s="34">
        <f t="shared" si="77"/>
        <v>1</v>
      </c>
      <c r="S159" s="8">
        <f t="shared" si="78"/>
        <v>0.33250000000000002</v>
      </c>
      <c r="T159" s="11">
        <f t="shared" si="79"/>
        <v>16.2925</v>
      </c>
      <c r="U159" s="7">
        <f>MIN('Input Data'!$F$12*LOOKUP($A159,'Input Data'!$B$58:$B$62,'Input Data'!$G$58:$G$62)/3600*$C$1,IF($A159&lt;'Input Data'!$F$17,infinity,'Input Data'!$F$11*'Input Data'!$F$13+LOOKUP($A159-'Input Data'!$F$17+$C$1,$A$5:$A$505,$W$5:$W$505)-V159))</f>
        <v>5.5555555555555554</v>
      </c>
      <c r="V159" s="11">
        <f t="shared" si="80"/>
        <v>44.540000000000134</v>
      </c>
      <c r="W159" s="11">
        <f>IF($A159&lt;'Input Data'!$F$16,0,LOOKUP($A159-'Input Data'!$F$16,$A$5:$A$505,$V$5:$V$505))</f>
        <v>43.210000000000122</v>
      </c>
      <c r="X159" s="7">
        <f>MIN('Input Data'!$G$12*LOOKUP($A159,'Input Data'!$B$58:$B$62,'Input Data'!$H$58:$H$62)/3600*$C$1,IF($A159&lt;'Input Data'!$G$17,infinity,'Input Data'!$G$11*'Input Data'!$G$13+LOOKUP($A159-'Input Data'!$G$17+$C$1,$A$5:$A$505,$Z$5:$Z$505)-Y159))</f>
        <v>22.222222222222221</v>
      </c>
      <c r="Y159" s="11">
        <f t="shared" si="81"/>
        <v>2182.4600000000023</v>
      </c>
      <c r="Z159" s="11">
        <f t="shared" si="82"/>
        <v>1860</v>
      </c>
      <c r="AA159" s="9">
        <f>MIN('Input Data'!$G$12*LOOKUP($A159,'Input Data'!$B$58:$B$62,'Input Data'!$H$58:$H$62)/3600*$C$1,IF($A159&lt;'Input Data'!$G$16,0,LOOKUP($A159-'Input Data'!$G$16+$C$1,$A$5:$A$505,Y$5:Y$505)-Z159))</f>
        <v>22.222222222222221</v>
      </c>
      <c r="AB159" s="10">
        <f>LOOKUP($A159,'Input Data'!$C$33:$C$37,'Input Data'!$G$33:$G$37)</f>
        <v>0</v>
      </c>
      <c r="AC159" s="11">
        <f t="shared" si="83"/>
        <v>0.67500000000000004</v>
      </c>
      <c r="AD159" s="11">
        <f t="shared" si="84"/>
        <v>0</v>
      </c>
      <c r="AE159" s="12">
        <f t="shared" si="85"/>
        <v>15</v>
      </c>
      <c r="AF159" s="7">
        <f>MIN('Input Data'!$H$12*LOOKUP($A159,'Input Data'!$B$58:$B$62,'Input Data'!$I$58:$I$62)/3600*$C$1,IF($A159&lt;'Input Data'!$H$17,infinity,'Input Data'!$H$11*'Input Data'!$H$13+LOOKUP($A159-'Input Data'!$H$17+$C$1,$A$5:$A$505,AH$5:AH$505)-AG159))</f>
        <v>5.5555555555555554</v>
      </c>
      <c r="AG159" s="11">
        <f t="shared" si="86"/>
        <v>0</v>
      </c>
      <c r="AH159" s="11">
        <f>IF($A159&lt;'Input Data'!$H$16,0,LOOKUP($A159-'Input Data'!$H$16,$A$5:$A$505,AG$5:AG$505))</f>
        <v>0</v>
      </c>
      <c r="AI159" s="7">
        <f>MIN('Input Data'!$I$12*LOOKUP($A159,'Input Data'!$B$58:$B$62,'Input Data'!$J$58:$J$62)/3600*$C$1,IF($A159&lt;'Input Data'!$I$17,infinity,'Input Data'!$I$11*'Input Data'!$I$13+LOOKUP($A159-'Input Data'!$I$17+$C$1,$A$5:$A$505,AK$5:AK$505))-AJ159)</f>
        <v>15</v>
      </c>
      <c r="AJ159" s="11">
        <f t="shared" si="87"/>
        <v>1860</v>
      </c>
      <c r="AK159" s="34">
        <f>IF($A159&lt;'Input Data'!$I$16,0,LOOKUP($A159-'Input Data'!$I$16,$A$5:$A$505,AJ$5:AJ$505))</f>
        <v>1770</v>
      </c>
      <c r="AL159" s="17">
        <f>MIN('Input Data'!$I$12*LOOKUP($A159,'Input Data'!$B$58:$B$62,'Input Data'!$J$58:$J$62)/3600*$C$1,IF($A159&lt;'Input Data'!$I$16,0,LOOKUP($A159-'Input Data'!$I$16+$C$1,$A$5:$A$505,AJ$5:AJ$505)-AK159))</f>
        <v>15</v>
      </c>
    </row>
    <row r="160" spans="1:38" x14ac:dyDescent="0.3">
      <c r="A160" s="9">
        <f t="shared" si="69"/>
        <v>1550</v>
      </c>
      <c r="B160" s="10">
        <f>MIN('Input Data'!$C$12*LOOKUP($A160,'Input Data'!$B$58:$B$62,'Input Data'!$D$58:$D$62)/3600*$C$1,IF($A160&lt;'Input Data'!$C$17,infinity,'Input Data'!$C$11*'Input Data'!$C$13+LOOKUP($A160-'Input Data'!$C$17+$C$1,$A$5:$A$505,$D$5:$D$505))-C160)</f>
        <v>22.222222222222221</v>
      </c>
      <c r="C160" s="11">
        <f>C159+LOOKUP($A159,'Input Data'!$D$23:$D$27,'Input Data'!$F$23:$F$27)*$C$1/3600</f>
        <v>2642.6250000000032</v>
      </c>
      <c r="D160" s="11">
        <f t="shared" si="70"/>
        <v>2343.3750000000032</v>
      </c>
      <c r="E160" s="9">
        <f>MIN('Input Data'!$C$12*LOOKUP($A160,'Input Data'!$B$58:$B$62,'Input Data'!$D$58:$D$62)/3600*$C$1,IF($A160&lt;'Input Data'!$C$16,0,LOOKUP($A160-'Input Data'!$C$16+$C$1,$A$5:$A$505,C$5:C$505)-D160))</f>
        <v>16.625</v>
      </c>
      <c r="F160" s="10">
        <f>LOOKUP($A160,'Input Data'!$C$33:$C$37,'Input Data'!$E$33:$E$37)</f>
        <v>0</v>
      </c>
      <c r="G160" s="11">
        <f t="shared" si="71"/>
        <v>1</v>
      </c>
      <c r="H160" s="11">
        <f t="shared" ref="H160:H202" si="89">E160*F160*G160</f>
        <v>0</v>
      </c>
      <c r="I160" s="12">
        <f t="shared" si="73"/>
        <v>16.625</v>
      </c>
      <c r="J160" s="7">
        <f>MIN('Input Data'!$D$12*LOOKUP($A160,'Input Data'!$B$58:$B$62,'Input Data'!$E$58:$E$62)/3600*$C$1,IF($A160&lt;'Input Data'!$D$17,infinity,'Input Data'!$D$11*'Input Data'!$D$13+LOOKUP($A160-'Input Data'!$D$17+$C$1,$A$5:$A$505,$L$5:$L$505)-K160))</f>
        <v>5.5555555555555554</v>
      </c>
      <c r="K160" s="11">
        <f t="shared" si="74"/>
        <v>0</v>
      </c>
      <c r="L160" s="11">
        <f>IF($A160&lt;'Input Data'!$D$16,0,LOOKUP($A160-'Input Data'!$D$16,$A$5:$A$505,$K$5:$K$505))</f>
        <v>0</v>
      </c>
      <c r="M160" s="7">
        <f>MIN('Input Data'!$E$12*LOOKUP($A160,'Input Data'!$B$58:$B$62,'Input Data'!$F$58:$F$62)/3600*$C$1,IF($A160&lt;'Input Data'!$E$17,infinity,'Input Data'!$E$11*'Input Data'!$E$13+LOOKUP($A160-'Input Data'!$E$17+$C$1,$A$5:$A$505,$O$5:$O$505))-N160)</f>
        <v>22.222222222222221</v>
      </c>
      <c r="N160" s="11">
        <f t="shared" si="75"/>
        <v>2343.3750000000032</v>
      </c>
      <c r="O160" s="11">
        <f t="shared" si="76"/>
        <v>2243.6250000000032</v>
      </c>
      <c r="P160" s="9">
        <f>MIN('Input Data'!$E$12*LOOKUP($A160,'Input Data'!$B$58:$B$62,'Input Data'!$F$58:$F$62)/3600*$C$1,IF($A160&lt;'Input Data'!$E$16,0,LOOKUP($A160-'Input Data'!$E$16+$C$1,$A$5:$A$505,N$5:N$505)-O160))</f>
        <v>16.625</v>
      </c>
      <c r="Q160" s="10">
        <f>LOOKUP($A160,'Input Data'!$C$33:$C$37,'Input Data'!$F$33:$F$37)</f>
        <v>0.02</v>
      </c>
      <c r="R160" s="34">
        <f t="shared" si="77"/>
        <v>1</v>
      </c>
      <c r="S160" s="8">
        <f t="shared" si="78"/>
        <v>0.33250000000000002</v>
      </c>
      <c r="T160" s="11">
        <f t="shared" si="79"/>
        <v>16.2925</v>
      </c>
      <c r="U160" s="7">
        <f>MIN('Input Data'!$F$12*LOOKUP($A160,'Input Data'!$B$58:$B$62,'Input Data'!$G$58:$G$62)/3600*$C$1,IF($A160&lt;'Input Data'!$F$17,infinity,'Input Data'!$F$11*'Input Data'!$F$13+LOOKUP($A160-'Input Data'!$F$17+$C$1,$A$5:$A$505,$W$5:$W$505)-V160))</f>
        <v>5.5555555555555554</v>
      </c>
      <c r="V160" s="11">
        <f t="shared" si="80"/>
        <v>44.872500000000137</v>
      </c>
      <c r="W160" s="11">
        <f>IF($A160&lt;'Input Data'!$F$16,0,LOOKUP($A160-'Input Data'!$F$16,$A$5:$A$505,$V$5:$V$505))</f>
        <v>43.542500000000125</v>
      </c>
      <c r="X160" s="7">
        <f>MIN('Input Data'!$G$12*LOOKUP($A160,'Input Data'!$B$58:$B$62,'Input Data'!$H$58:$H$62)/3600*$C$1,IF($A160&lt;'Input Data'!$G$17,infinity,'Input Data'!$G$11*'Input Data'!$G$13+LOOKUP($A160-'Input Data'!$G$17+$C$1,$A$5:$A$505,$Z$5:$Z$505)-Y160))</f>
        <v>22.222222222222221</v>
      </c>
      <c r="Y160" s="11">
        <f t="shared" si="81"/>
        <v>2198.7525000000023</v>
      </c>
      <c r="Z160" s="11">
        <f t="shared" si="82"/>
        <v>1875</v>
      </c>
      <c r="AA160" s="9">
        <f>MIN('Input Data'!$G$12*LOOKUP($A160,'Input Data'!$B$58:$B$62,'Input Data'!$H$58:$H$62)/3600*$C$1,IF($A160&lt;'Input Data'!$G$16,0,LOOKUP($A160-'Input Data'!$G$16+$C$1,$A$5:$A$505,Y$5:Y$505)-Z160))</f>
        <v>22.222222222222221</v>
      </c>
      <c r="AB160" s="10">
        <f>LOOKUP($A160,'Input Data'!$C$33:$C$37,'Input Data'!$G$33:$G$37)</f>
        <v>0</v>
      </c>
      <c r="AC160" s="11">
        <f t="shared" si="83"/>
        <v>0.67500000000000004</v>
      </c>
      <c r="AD160" s="11">
        <f t="shared" si="84"/>
        <v>0</v>
      </c>
      <c r="AE160" s="12">
        <f t="shared" si="85"/>
        <v>15</v>
      </c>
      <c r="AF160" s="7">
        <f>MIN('Input Data'!$H$12*LOOKUP($A160,'Input Data'!$B$58:$B$62,'Input Data'!$I$58:$I$62)/3600*$C$1,IF($A160&lt;'Input Data'!$H$17,infinity,'Input Data'!$H$11*'Input Data'!$H$13+LOOKUP($A160-'Input Data'!$H$17+$C$1,$A$5:$A$505,AH$5:AH$505)-AG160))</f>
        <v>5.5555555555555554</v>
      </c>
      <c r="AG160" s="11">
        <f t="shared" si="86"/>
        <v>0</v>
      </c>
      <c r="AH160" s="11">
        <f>IF($A160&lt;'Input Data'!$H$16,0,LOOKUP($A160-'Input Data'!$H$16,$A$5:$A$505,AG$5:AG$505))</f>
        <v>0</v>
      </c>
      <c r="AI160" s="7">
        <f>MIN('Input Data'!$I$12*LOOKUP($A160,'Input Data'!$B$58:$B$62,'Input Data'!$J$58:$J$62)/3600*$C$1,IF($A160&lt;'Input Data'!$I$17,infinity,'Input Data'!$I$11*'Input Data'!$I$13+LOOKUP($A160-'Input Data'!$I$17+$C$1,$A$5:$A$505,AK$5:AK$505))-AJ160)</f>
        <v>15</v>
      </c>
      <c r="AJ160" s="11">
        <f t="shared" si="87"/>
        <v>1875</v>
      </c>
      <c r="AK160" s="34">
        <f>IF($A160&lt;'Input Data'!$I$16,0,LOOKUP($A160-'Input Data'!$I$16,$A$5:$A$505,AJ$5:AJ$505))</f>
        <v>1785</v>
      </c>
      <c r="AL160" s="17">
        <f>MIN('Input Data'!$I$12*LOOKUP($A160,'Input Data'!$B$58:$B$62,'Input Data'!$J$58:$J$62)/3600*$C$1,IF($A160&lt;'Input Data'!$I$16,0,LOOKUP($A160-'Input Data'!$I$16+$C$1,$A$5:$A$505,AJ$5:AJ$505)-AK160))</f>
        <v>15</v>
      </c>
    </row>
    <row r="161" spans="1:38" x14ac:dyDescent="0.3">
      <c r="A161" s="9">
        <f t="shared" si="69"/>
        <v>1560</v>
      </c>
      <c r="B161" s="10">
        <f>MIN('Input Data'!$C$12*LOOKUP($A161,'Input Data'!$B$58:$B$62,'Input Data'!$D$58:$D$62)/3600*$C$1,IF($A161&lt;'Input Data'!$C$17,infinity,'Input Data'!$C$11*'Input Data'!$C$13+LOOKUP($A161-'Input Data'!$C$17+$C$1,$A$5:$A$505,$D$5:$D$505))-C161)</f>
        <v>22.222222222222221</v>
      </c>
      <c r="C161" s="11">
        <f>C160+LOOKUP($A160,'Input Data'!$D$23:$D$27,'Input Data'!$F$23:$F$27)*$C$1/3600</f>
        <v>2659.2500000000032</v>
      </c>
      <c r="D161" s="11">
        <f t="shared" si="70"/>
        <v>2360.0000000000032</v>
      </c>
      <c r="E161" s="9">
        <f>MIN('Input Data'!$C$12*LOOKUP($A161,'Input Data'!$B$58:$B$62,'Input Data'!$D$58:$D$62)/3600*$C$1,IF($A161&lt;'Input Data'!$C$16,0,LOOKUP($A161-'Input Data'!$C$16+$C$1,$A$5:$A$505,C$5:C$505)-D161))</f>
        <v>16.625</v>
      </c>
      <c r="F161" s="10">
        <f>LOOKUP($A161,'Input Data'!$C$33:$C$37,'Input Data'!$E$33:$E$37)</f>
        <v>0</v>
      </c>
      <c r="G161" s="11">
        <f t="shared" si="71"/>
        <v>1</v>
      </c>
      <c r="H161" s="11">
        <f t="shared" si="89"/>
        <v>0</v>
      </c>
      <c r="I161" s="12">
        <f t="shared" si="73"/>
        <v>16.625</v>
      </c>
      <c r="J161" s="7">
        <f>MIN('Input Data'!$D$12*LOOKUP($A161,'Input Data'!$B$58:$B$62,'Input Data'!$E$58:$E$62)/3600*$C$1,IF($A161&lt;'Input Data'!$D$17,infinity,'Input Data'!$D$11*'Input Data'!$D$13+LOOKUP($A161-'Input Data'!$D$17+$C$1,$A$5:$A$505,$L$5:$L$505)-K161))</f>
        <v>5.5555555555555554</v>
      </c>
      <c r="K161" s="11">
        <f t="shared" si="74"/>
        <v>0</v>
      </c>
      <c r="L161" s="11">
        <f>IF($A161&lt;'Input Data'!$D$16,0,LOOKUP($A161-'Input Data'!$D$16,$A$5:$A$505,$K$5:$K$505))</f>
        <v>0</v>
      </c>
      <c r="M161" s="7">
        <f>MIN('Input Data'!$E$12*LOOKUP($A161,'Input Data'!$B$58:$B$62,'Input Data'!$F$58:$F$62)/3600*$C$1,IF($A161&lt;'Input Data'!$E$17,infinity,'Input Data'!$E$11*'Input Data'!$E$13+LOOKUP($A161-'Input Data'!$E$17+$C$1,$A$5:$A$505,$O$5:$O$505))-N161)</f>
        <v>22.222222222222221</v>
      </c>
      <c r="N161" s="11">
        <f t="shared" si="75"/>
        <v>2360.0000000000032</v>
      </c>
      <c r="O161" s="11">
        <f t="shared" si="76"/>
        <v>2260.2500000000032</v>
      </c>
      <c r="P161" s="9">
        <f>MIN('Input Data'!$E$12*LOOKUP($A161,'Input Data'!$B$58:$B$62,'Input Data'!$F$58:$F$62)/3600*$C$1,IF($A161&lt;'Input Data'!$E$16,0,LOOKUP($A161-'Input Data'!$E$16+$C$1,$A$5:$A$505,N$5:N$505)-O161))</f>
        <v>16.625</v>
      </c>
      <c r="Q161" s="10">
        <f>LOOKUP($A161,'Input Data'!$C$33:$C$37,'Input Data'!$F$33:$F$37)</f>
        <v>0.02</v>
      </c>
      <c r="R161" s="34">
        <f t="shared" si="77"/>
        <v>1</v>
      </c>
      <c r="S161" s="8">
        <f t="shared" si="78"/>
        <v>0.33250000000000002</v>
      </c>
      <c r="T161" s="11">
        <f t="shared" si="79"/>
        <v>16.2925</v>
      </c>
      <c r="U161" s="7">
        <f>MIN('Input Data'!$F$12*LOOKUP($A161,'Input Data'!$B$58:$B$62,'Input Data'!$G$58:$G$62)/3600*$C$1,IF($A161&lt;'Input Data'!$F$17,infinity,'Input Data'!$F$11*'Input Data'!$F$13+LOOKUP($A161-'Input Data'!$F$17+$C$1,$A$5:$A$505,$W$5:$W$505)-V161))</f>
        <v>5.5555555555555554</v>
      </c>
      <c r="V161" s="11">
        <f t="shared" si="80"/>
        <v>45.20500000000014</v>
      </c>
      <c r="W161" s="11">
        <f>IF($A161&lt;'Input Data'!$F$16,0,LOOKUP($A161-'Input Data'!$F$16,$A$5:$A$505,$V$5:$V$505))</f>
        <v>43.875000000000128</v>
      </c>
      <c r="X161" s="7">
        <f>MIN('Input Data'!$G$12*LOOKUP($A161,'Input Data'!$B$58:$B$62,'Input Data'!$H$58:$H$62)/3600*$C$1,IF($A161&lt;'Input Data'!$G$17,infinity,'Input Data'!$G$11*'Input Data'!$G$13+LOOKUP($A161-'Input Data'!$G$17+$C$1,$A$5:$A$505,$Z$5:$Z$505)-Y161))</f>
        <v>22.222222222222221</v>
      </c>
      <c r="Y161" s="11">
        <f t="shared" si="81"/>
        <v>2215.0450000000023</v>
      </c>
      <c r="Z161" s="11">
        <f t="shared" si="82"/>
        <v>1890</v>
      </c>
      <c r="AA161" s="9">
        <f>MIN('Input Data'!$G$12*LOOKUP($A161,'Input Data'!$B$58:$B$62,'Input Data'!$H$58:$H$62)/3600*$C$1,IF($A161&lt;'Input Data'!$G$16,0,LOOKUP($A161-'Input Data'!$G$16+$C$1,$A$5:$A$505,Y$5:Y$505)-Z161))</f>
        <v>22.222222222222221</v>
      </c>
      <c r="AB161" s="10">
        <f>LOOKUP($A161,'Input Data'!$C$33:$C$37,'Input Data'!$G$33:$G$37)</f>
        <v>0</v>
      </c>
      <c r="AC161" s="11">
        <f t="shared" si="83"/>
        <v>0.67500000000000004</v>
      </c>
      <c r="AD161" s="11">
        <f t="shared" si="84"/>
        <v>0</v>
      </c>
      <c r="AE161" s="12">
        <f t="shared" si="85"/>
        <v>15</v>
      </c>
      <c r="AF161" s="7">
        <f>MIN('Input Data'!$H$12*LOOKUP($A161,'Input Data'!$B$58:$B$62,'Input Data'!$I$58:$I$62)/3600*$C$1,IF($A161&lt;'Input Data'!$H$17,infinity,'Input Data'!$H$11*'Input Data'!$H$13+LOOKUP($A161-'Input Data'!$H$17+$C$1,$A$5:$A$505,AH$5:AH$505)-AG161))</f>
        <v>5.5555555555555554</v>
      </c>
      <c r="AG161" s="11">
        <f t="shared" si="86"/>
        <v>0</v>
      </c>
      <c r="AH161" s="11">
        <f>IF($A161&lt;'Input Data'!$H$16,0,LOOKUP($A161-'Input Data'!$H$16,$A$5:$A$505,AG$5:AG$505))</f>
        <v>0</v>
      </c>
      <c r="AI161" s="7">
        <f>MIN('Input Data'!$I$12*LOOKUP($A161,'Input Data'!$B$58:$B$62,'Input Data'!$J$58:$J$62)/3600*$C$1,IF($A161&lt;'Input Data'!$I$17,infinity,'Input Data'!$I$11*'Input Data'!$I$13+LOOKUP($A161-'Input Data'!$I$17+$C$1,$A$5:$A$505,AK$5:AK$505))-AJ161)</f>
        <v>15</v>
      </c>
      <c r="AJ161" s="11">
        <f t="shared" si="87"/>
        <v>1890</v>
      </c>
      <c r="AK161" s="34">
        <f>IF($A161&lt;'Input Data'!$I$16,0,LOOKUP($A161-'Input Data'!$I$16,$A$5:$A$505,AJ$5:AJ$505))</f>
        <v>1800</v>
      </c>
      <c r="AL161" s="17">
        <f>MIN('Input Data'!$I$12*LOOKUP($A161,'Input Data'!$B$58:$B$62,'Input Data'!$J$58:$J$62)/3600*$C$1,IF($A161&lt;'Input Data'!$I$16,0,LOOKUP($A161-'Input Data'!$I$16+$C$1,$A$5:$A$505,AJ$5:AJ$505)-AK161))</f>
        <v>15</v>
      </c>
    </row>
    <row r="162" spans="1:38" x14ac:dyDescent="0.3">
      <c r="A162" s="9">
        <f t="shared" si="69"/>
        <v>1570</v>
      </c>
      <c r="B162" s="10">
        <f>MIN('Input Data'!$C$12*LOOKUP($A162,'Input Data'!$B$58:$B$62,'Input Data'!$D$58:$D$62)/3600*$C$1,IF($A162&lt;'Input Data'!$C$17,infinity,'Input Data'!$C$11*'Input Data'!$C$13+LOOKUP($A162-'Input Data'!$C$17+$C$1,$A$5:$A$505,$D$5:$D$505))-C162)</f>
        <v>22.222222222222221</v>
      </c>
      <c r="C162" s="11">
        <f>C161+LOOKUP($A161,'Input Data'!$D$23:$D$27,'Input Data'!$F$23:$F$27)*$C$1/3600</f>
        <v>2675.8750000000032</v>
      </c>
      <c r="D162" s="11">
        <f t="shared" si="70"/>
        <v>2376.6250000000032</v>
      </c>
      <c r="E162" s="9">
        <f>MIN('Input Data'!$C$12*LOOKUP($A162,'Input Data'!$B$58:$B$62,'Input Data'!$D$58:$D$62)/3600*$C$1,IF($A162&lt;'Input Data'!$C$16,0,LOOKUP($A162-'Input Data'!$C$16+$C$1,$A$5:$A$505,C$5:C$505)-D162))</f>
        <v>16.625</v>
      </c>
      <c r="F162" s="10">
        <f>LOOKUP($A162,'Input Data'!$C$33:$C$37,'Input Data'!$E$33:$E$37)</f>
        <v>0</v>
      </c>
      <c r="G162" s="11">
        <f t="shared" si="71"/>
        <v>1</v>
      </c>
      <c r="H162" s="11">
        <f t="shared" si="89"/>
        <v>0</v>
      </c>
      <c r="I162" s="12">
        <f t="shared" si="73"/>
        <v>16.625</v>
      </c>
      <c r="J162" s="7">
        <f>MIN('Input Data'!$D$12*LOOKUP($A162,'Input Data'!$B$58:$B$62,'Input Data'!$E$58:$E$62)/3600*$C$1,IF($A162&lt;'Input Data'!$D$17,infinity,'Input Data'!$D$11*'Input Data'!$D$13+LOOKUP($A162-'Input Data'!$D$17+$C$1,$A$5:$A$505,$L$5:$L$505)-K162))</f>
        <v>5.5555555555555554</v>
      </c>
      <c r="K162" s="11">
        <f t="shared" si="74"/>
        <v>0</v>
      </c>
      <c r="L162" s="11">
        <f>IF($A162&lt;'Input Data'!$D$16,0,LOOKUP($A162-'Input Data'!$D$16,$A$5:$A$505,$K$5:$K$505))</f>
        <v>0</v>
      </c>
      <c r="M162" s="7">
        <f>MIN('Input Data'!$E$12*LOOKUP($A162,'Input Data'!$B$58:$B$62,'Input Data'!$F$58:$F$62)/3600*$C$1,IF($A162&lt;'Input Data'!$E$17,infinity,'Input Data'!$E$11*'Input Data'!$E$13+LOOKUP($A162-'Input Data'!$E$17+$C$1,$A$5:$A$505,$O$5:$O$505))-N162)</f>
        <v>22.222222222222221</v>
      </c>
      <c r="N162" s="11">
        <f t="shared" si="75"/>
        <v>2376.6250000000032</v>
      </c>
      <c r="O162" s="11">
        <f t="shared" si="76"/>
        <v>2276.8750000000032</v>
      </c>
      <c r="P162" s="9">
        <f>MIN('Input Data'!$E$12*LOOKUP($A162,'Input Data'!$B$58:$B$62,'Input Data'!$F$58:$F$62)/3600*$C$1,IF($A162&lt;'Input Data'!$E$16,0,LOOKUP($A162-'Input Data'!$E$16+$C$1,$A$5:$A$505,N$5:N$505)-O162))</f>
        <v>16.625</v>
      </c>
      <c r="Q162" s="10">
        <f>LOOKUP($A162,'Input Data'!$C$33:$C$37,'Input Data'!$F$33:$F$37)</f>
        <v>0.02</v>
      </c>
      <c r="R162" s="34">
        <f t="shared" si="77"/>
        <v>1</v>
      </c>
      <c r="S162" s="8">
        <f t="shared" si="78"/>
        <v>0.33250000000000002</v>
      </c>
      <c r="T162" s="11">
        <f t="shared" si="79"/>
        <v>16.2925</v>
      </c>
      <c r="U162" s="7">
        <f>MIN('Input Data'!$F$12*LOOKUP($A162,'Input Data'!$B$58:$B$62,'Input Data'!$G$58:$G$62)/3600*$C$1,IF($A162&lt;'Input Data'!$F$17,infinity,'Input Data'!$F$11*'Input Data'!$F$13+LOOKUP($A162-'Input Data'!$F$17+$C$1,$A$5:$A$505,$W$5:$W$505)-V162))</f>
        <v>5.5555555555555554</v>
      </c>
      <c r="V162" s="11">
        <f t="shared" si="80"/>
        <v>45.537500000000144</v>
      </c>
      <c r="W162" s="11">
        <f>IF($A162&lt;'Input Data'!$F$16,0,LOOKUP($A162-'Input Data'!$F$16,$A$5:$A$505,$V$5:$V$505))</f>
        <v>44.207500000000131</v>
      </c>
      <c r="X162" s="7">
        <f>MIN('Input Data'!$G$12*LOOKUP($A162,'Input Data'!$B$58:$B$62,'Input Data'!$H$58:$H$62)/3600*$C$1,IF($A162&lt;'Input Data'!$G$17,infinity,'Input Data'!$G$11*'Input Data'!$G$13+LOOKUP($A162-'Input Data'!$G$17+$C$1,$A$5:$A$505,$Z$5:$Z$505)-Y162))</f>
        <v>22.222222222222221</v>
      </c>
      <c r="Y162" s="11">
        <f t="shared" si="81"/>
        <v>2231.3375000000024</v>
      </c>
      <c r="Z162" s="11">
        <f t="shared" si="82"/>
        <v>1905</v>
      </c>
      <c r="AA162" s="9">
        <f>MIN('Input Data'!$G$12*LOOKUP($A162,'Input Data'!$B$58:$B$62,'Input Data'!$H$58:$H$62)/3600*$C$1,IF($A162&lt;'Input Data'!$G$16,0,LOOKUP($A162-'Input Data'!$G$16+$C$1,$A$5:$A$505,Y$5:Y$505)-Z162))</f>
        <v>22.222222222222221</v>
      </c>
      <c r="AB162" s="10">
        <f>LOOKUP($A162,'Input Data'!$C$33:$C$37,'Input Data'!$G$33:$G$37)</f>
        <v>0</v>
      </c>
      <c r="AC162" s="11">
        <f t="shared" si="83"/>
        <v>0.67500000000000004</v>
      </c>
      <c r="AD162" s="11">
        <f t="shared" si="84"/>
        <v>0</v>
      </c>
      <c r="AE162" s="12">
        <f t="shared" si="85"/>
        <v>15</v>
      </c>
      <c r="AF162" s="7">
        <f>MIN('Input Data'!$H$12*LOOKUP($A162,'Input Data'!$B$58:$B$62,'Input Data'!$I$58:$I$62)/3600*$C$1,IF($A162&lt;'Input Data'!$H$17,infinity,'Input Data'!$H$11*'Input Data'!$H$13+LOOKUP($A162-'Input Data'!$H$17+$C$1,$A$5:$A$505,AH$5:AH$505)-AG162))</f>
        <v>5.5555555555555554</v>
      </c>
      <c r="AG162" s="11">
        <f t="shared" si="86"/>
        <v>0</v>
      </c>
      <c r="AH162" s="11">
        <f>IF($A162&lt;'Input Data'!$H$16,0,LOOKUP($A162-'Input Data'!$H$16,$A$5:$A$505,AG$5:AG$505))</f>
        <v>0</v>
      </c>
      <c r="AI162" s="7">
        <f>MIN('Input Data'!$I$12*LOOKUP($A162,'Input Data'!$B$58:$B$62,'Input Data'!$J$58:$J$62)/3600*$C$1,IF($A162&lt;'Input Data'!$I$17,infinity,'Input Data'!$I$11*'Input Data'!$I$13+LOOKUP($A162-'Input Data'!$I$17+$C$1,$A$5:$A$505,AK$5:AK$505))-AJ162)</f>
        <v>15</v>
      </c>
      <c r="AJ162" s="11">
        <f t="shared" si="87"/>
        <v>1905</v>
      </c>
      <c r="AK162" s="34">
        <f>IF($A162&lt;'Input Data'!$I$16,0,LOOKUP($A162-'Input Data'!$I$16,$A$5:$A$505,AJ$5:AJ$505))</f>
        <v>1815</v>
      </c>
      <c r="AL162" s="17">
        <f>MIN('Input Data'!$I$12*LOOKUP($A162,'Input Data'!$B$58:$B$62,'Input Data'!$J$58:$J$62)/3600*$C$1,IF($A162&lt;'Input Data'!$I$16,0,LOOKUP($A162-'Input Data'!$I$16+$C$1,$A$5:$A$505,AJ$5:AJ$505)-AK162))</f>
        <v>15</v>
      </c>
    </row>
    <row r="163" spans="1:38" x14ac:dyDescent="0.3">
      <c r="A163" s="9">
        <f t="shared" si="69"/>
        <v>1580</v>
      </c>
      <c r="B163" s="10">
        <f>MIN('Input Data'!$C$12*LOOKUP($A163,'Input Data'!$B$58:$B$62,'Input Data'!$D$58:$D$62)/3600*$C$1,IF($A163&lt;'Input Data'!$C$17,infinity,'Input Data'!$C$11*'Input Data'!$C$13+LOOKUP($A163-'Input Data'!$C$17+$C$1,$A$5:$A$505,$D$5:$D$505))-C163)</f>
        <v>22.222222222222221</v>
      </c>
      <c r="C163" s="11">
        <f>C162+LOOKUP($A162,'Input Data'!$D$23:$D$27,'Input Data'!$F$23:$F$27)*$C$1/3600</f>
        <v>2692.5000000000032</v>
      </c>
      <c r="D163" s="11">
        <f t="shared" si="70"/>
        <v>2393.2500000000032</v>
      </c>
      <c r="E163" s="9">
        <f>MIN('Input Data'!$C$12*LOOKUP($A163,'Input Data'!$B$58:$B$62,'Input Data'!$D$58:$D$62)/3600*$C$1,IF($A163&lt;'Input Data'!$C$16,0,LOOKUP($A163-'Input Data'!$C$16+$C$1,$A$5:$A$505,C$5:C$505)-D163))</f>
        <v>16.625</v>
      </c>
      <c r="F163" s="10">
        <f>LOOKUP($A163,'Input Data'!$C$33:$C$37,'Input Data'!$E$33:$E$37)</f>
        <v>0</v>
      </c>
      <c r="G163" s="11">
        <f t="shared" si="71"/>
        <v>1</v>
      </c>
      <c r="H163" s="11">
        <f t="shared" si="89"/>
        <v>0</v>
      </c>
      <c r="I163" s="12">
        <f t="shared" si="73"/>
        <v>16.625</v>
      </c>
      <c r="J163" s="7">
        <f>MIN('Input Data'!$D$12*LOOKUP($A163,'Input Data'!$B$58:$B$62,'Input Data'!$E$58:$E$62)/3600*$C$1,IF($A163&lt;'Input Data'!$D$17,infinity,'Input Data'!$D$11*'Input Data'!$D$13+LOOKUP($A163-'Input Data'!$D$17+$C$1,$A$5:$A$505,$L$5:$L$505)-K163))</f>
        <v>5.5555555555555554</v>
      </c>
      <c r="K163" s="11">
        <f t="shared" si="74"/>
        <v>0</v>
      </c>
      <c r="L163" s="11">
        <f>IF($A163&lt;'Input Data'!$D$16,0,LOOKUP($A163-'Input Data'!$D$16,$A$5:$A$505,$K$5:$K$505))</f>
        <v>0</v>
      </c>
      <c r="M163" s="7">
        <f>MIN('Input Data'!$E$12*LOOKUP($A163,'Input Data'!$B$58:$B$62,'Input Data'!$F$58:$F$62)/3600*$C$1,IF($A163&lt;'Input Data'!$E$17,infinity,'Input Data'!$E$11*'Input Data'!$E$13+LOOKUP($A163-'Input Data'!$E$17+$C$1,$A$5:$A$505,$O$5:$O$505))-N163)</f>
        <v>22.222222222222221</v>
      </c>
      <c r="N163" s="11">
        <f t="shared" si="75"/>
        <v>2393.2500000000032</v>
      </c>
      <c r="O163" s="11">
        <f t="shared" si="76"/>
        <v>2293.5000000000032</v>
      </c>
      <c r="P163" s="9">
        <f>MIN('Input Data'!$E$12*LOOKUP($A163,'Input Data'!$B$58:$B$62,'Input Data'!$F$58:$F$62)/3600*$C$1,IF($A163&lt;'Input Data'!$E$16,0,LOOKUP($A163-'Input Data'!$E$16+$C$1,$A$5:$A$505,N$5:N$505)-O163))</f>
        <v>16.625</v>
      </c>
      <c r="Q163" s="10">
        <f>LOOKUP($A163,'Input Data'!$C$33:$C$37,'Input Data'!$F$33:$F$37)</f>
        <v>0.02</v>
      </c>
      <c r="R163" s="34">
        <f t="shared" si="77"/>
        <v>1</v>
      </c>
      <c r="S163" s="8">
        <f t="shared" si="78"/>
        <v>0.33250000000000002</v>
      </c>
      <c r="T163" s="11">
        <f t="shared" si="79"/>
        <v>16.2925</v>
      </c>
      <c r="U163" s="7">
        <f>MIN('Input Data'!$F$12*LOOKUP($A163,'Input Data'!$B$58:$B$62,'Input Data'!$G$58:$G$62)/3600*$C$1,IF($A163&lt;'Input Data'!$F$17,infinity,'Input Data'!$F$11*'Input Data'!$F$13+LOOKUP($A163-'Input Data'!$F$17+$C$1,$A$5:$A$505,$W$5:$W$505)-V163))</f>
        <v>5.5555555555555554</v>
      </c>
      <c r="V163" s="11">
        <f t="shared" si="80"/>
        <v>45.870000000000147</v>
      </c>
      <c r="W163" s="11">
        <f>IF($A163&lt;'Input Data'!$F$16,0,LOOKUP($A163-'Input Data'!$F$16,$A$5:$A$505,$V$5:$V$505))</f>
        <v>44.540000000000134</v>
      </c>
      <c r="X163" s="7">
        <f>MIN('Input Data'!$G$12*LOOKUP($A163,'Input Data'!$B$58:$B$62,'Input Data'!$H$58:$H$62)/3600*$C$1,IF($A163&lt;'Input Data'!$G$17,infinity,'Input Data'!$G$11*'Input Data'!$G$13+LOOKUP($A163-'Input Data'!$G$17+$C$1,$A$5:$A$505,$Z$5:$Z$505)-Y163))</f>
        <v>22.222222222222221</v>
      </c>
      <c r="Y163" s="11">
        <f t="shared" si="81"/>
        <v>2247.6300000000024</v>
      </c>
      <c r="Z163" s="11">
        <f t="shared" si="82"/>
        <v>1920</v>
      </c>
      <c r="AA163" s="9">
        <f>MIN('Input Data'!$G$12*LOOKUP($A163,'Input Data'!$B$58:$B$62,'Input Data'!$H$58:$H$62)/3600*$C$1,IF($A163&lt;'Input Data'!$G$16,0,LOOKUP($A163-'Input Data'!$G$16+$C$1,$A$5:$A$505,Y$5:Y$505)-Z163))</f>
        <v>22.222222222222221</v>
      </c>
      <c r="AB163" s="10">
        <f>LOOKUP($A163,'Input Data'!$C$33:$C$37,'Input Data'!$G$33:$G$37)</f>
        <v>0</v>
      </c>
      <c r="AC163" s="11">
        <f t="shared" si="83"/>
        <v>0.67500000000000004</v>
      </c>
      <c r="AD163" s="11">
        <f t="shared" si="84"/>
        <v>0</v>
      </c>
      <c r="AE163" s="12">
        <f t="shared" si="85"/>
        <v>15</v>
      </c>
      <c r="AF163" s="7">
        <f>MIN('Input Data'!$H$12*LOOKUP($A163,'Input Data'!$B$58:$B$62,'Input Data'!$I$58:$I$62)/3600*$C$1,IF($A163&lt;'Input Data'!$H$17,infinity,'Input Data'!$H$11*'Input Data'!$H$13+LOOKUP($A163-'Input Data'!$H$17+$C$1,$A$5:$A$505,AH$5:AH$505)-AG163))</f>
        <v>5.5555555555555554</v>
      </c>
      <c r="AG163" s="11">
        <f t="shared" si="86"/>
        <v>0</v>
      </c>
      <c r="AH163" s="11">
        <f>IF($A163&lt;'Input Data'!$H$16,0,LOOKUP($A163-'Input Data'!$H$16,$A$5:$A$505,AG$5:AG$505))</f>
        <v>0</v>
      </c>
      <c r="AI163" s="7">
        <f>MIN('Input Data'!$I$12*LOOKUP($A163,'Input Data'!$B$58:$B$62,'Input Data'!$J$58:$J$62)/3600*$C$1,IF($A163&lt;'Input Data'!$I$17,infinity,'Input Data'!$I$11*'Input Data'!$I$13+LOOKUP($A163-'Input Data'!$I$17+$C$1,$A$5:$A$505,AK$5:AK$505))-AJ163)</f>
        <v>15</v>
      </c>
      <c r="AJ163" s="11">
        <f t="shared" si="87"/>
        <v>1920</v>
      </c>
      <c r="AK163" s="34">
        <f>IF($A163&lt;'Input Data'!$I$16,0,LOOKUP($A163-'Input Data'!$I$16,$A$5:$A$505,AJ$5:AJ$505))</f>
        <v>1830</v>
      </c>
      <c r="AL163" s="17">
        <f>MIN('Input Data'!$I$12*LOOKUP($A163,'Input Data'!$B$58:$B$62,'Input Data'!$J$58:$J$62)/3600*$C$1,IF($A163&lt;'Input Data'!$I$16,0,LOOKUP($A163-'Input Data'!$I$16+$C$1,$A$5:$A$505,AJ$5:AJ$505)-AK163))</f>
        <v>15</v>
      </c>
    </row>
    <row r="164" spans="1:38" x14ac:dyDescent="0.3">
      <c r="A164" s="9">
        <f t="shared" si="69"/>
        <v>1590</v>
      </c>
      <c r="B164" s="10">
        <f>MIN('Input Data'!$C$12*LOOKUP($A164,'Input Data'!$B$58:$B$62,'Input Data'!$D$58:$D$62)/3600*$C$1,IF($A164&lt;'Input Data'!$C$17,infinity,'Input Data'!$C$11*'Input Data'!$C$13+LOOKUP($A164-'Input Data'!$C$17+$C$1,$A$5:$A$505,$D$5:$D$505))-C164)</f>
        <v>22.222222222222221</v>
      </c>
      <c r="C164" s="11">
        <f>C163+LOOKUP($A163,'Input Data'!$D$23:$D$27,'Input Data'!$F$23:$F$27)*$C$1/3600</f>
        <v>2709.1250000000032</v>
      </c>
      <c r="D164" s="11">
        <f t="shared" si="70"/>
        <v>2409.8750000000032</v>
      </c>
      <c r="E164" s="9">
        <f>MIN('Input Data'!$C$12*LOOKUP($A164,'Input Data'!$B$58:$B$62,'Input Data'!$D$58:$D$62)/3600*$C$1,IF($A164&lt;'Input Data'!$C$16,0,LOOKUP($A164-'Input Data'!$C$16+$C$1,$A$5:$A$505,C$5:C$505)-D164))</f>
        <v>16.625</v>
      </c>
      <c r="F164" s="10">
        <f>LOOKUP($A164,'Input Data'!$C$33:$C$37,'Input Data'!$E$33:$E$37)</f>
        <v>0</v>
      </c>
      <c r="G164" s="11">
        <f t="shared" si="71"/>
        <v>1</v>
      </c>
      <c r="H164" s="11">
        <f t="shared" si="89"/>
        <v>0</v>
      </c>
      <c r="I164" s="12">
        <f t="shared" si="73"/>
        <v>16.625</v>
      </c>
      <c r="J164" s="7">
        <f>MIN('Input Data'!$D$12*LOOKUP($A164,'Input Data'!$B$58:$B$62,'Input Data'!$E$58:$E$62)/3600*$C$1,IF($A164&lt;'Input Data'!$D$17,infinity,'Input Data'!$D$11*'Input Data'!$D$13+LOOKUP($A164-'Input Data'!$D$17+$C$1,$A$5:$A$505,$L$5:$L$505)-K164))</f>
        <v>5.5555555555555554</v>
      </c>
      <c r="K164" s="11">
        <f t="shared" si="74"/>
        <v>0</v>
      </c>
      <c r="L164" s="11">
        <f>IF($A164&lt;'Input Data'!$D$16,0,LOOKUP($A164-'Input Data'!$D$16,$A$5:$A$505,$K$5:$K$505))</f>
        <v>0</v>
      </c>
      <c r="M164" s="7">
        <f>MIN('Input Data'!$E$12*LOOKUP($A164,'Input Data'!$B$58:$B$62,'Input Data'!$F$58:$F$62)/3600*$C$1,IF($A164&lt;'Input Data'!$E$17,infinity,'Input Data'!$E$11*'Input Data'!$E$13+LOOKUP($A164-'Input Data'!$E$17+$C$1,$A$5:$A$505,$O$5:$O$505))-N164)</f>
        <v>22.222222222222221</v>
      </c>
      <c r="N164" s="11">
        <f t="shared" si="75"/>
        <v>2409.8750000000032</v>
      </c>
      <c r="O164" s="11">
        <f t="shared" si="76"/>
        <v>2310.1250000000032</v>
      </c>
      <c r="P164" s="9">
        <f>MIN('Input Data'!$E$12*LOOKUP($A164,'Input Data'!$B$58:$B$62,'Input Data'!$F$58:$F$62)/3600*$C$1,IF($A164&lt;'Input Data'!$E$16,0,LOOKUP($A164-'Input Data'!$E$16+$C$1,$A$5:$A$505,N$5:N$505)-O164))</f>
        <v>16.625</v>
      </c>
      <c r="Q164" s="10">
        <f>LOOKUP($A164,'Input Data'!$C$33:$C$37,'Input Data'!$F$33:$F$37)</f>
        <v>0.02</v>
      </c>
      <c r="R164" s="34">
        <f t="shared" si="77"/>
        <v>1</v>
      </c>
      <c r="S164" s="8">
        <f t="shared" si="78"/>
        <v>0.33250000000000002</v>
      </c>
      <c r="T164" s="11">
        <f t="shared" si="79"/>
        <v>16.2925</v>
      </c>
      <c r="U164" s="7">
        <f>MIN('Input Data'!$F$12*LOOKUP($A164,'Input Data'!$B$58:$B$62,'Input Data'!$G$58:$G$62)/3600*$C$1,IF($A164&lt;'Input Data'!$F$17,infinity,'Input Data'!$F$11*'Input Data'!$F$13+LOOKUP($A164-'Input Data'!$F$17+$C$1,$A$5:$A$505,$W$5:$W$505)-V164))</f>
        <v>5.5555555555555554</v>
      </c>
      <c r="V164" s="11">
        <f t="shared" si="80"/>
        <v>46.20250000000015</v>
      </c>
      <c r="W164" s="11">
        <f>IF($A164&lt;'Input Data'!$F$16,0,LOOKUP($A164-'Input Data'!$F$16,$A$5:$A$505,$V$5:$V$505))</f>
        <v>44.872500000000137</v>
      </c>
      <c r="X164" s="7">
        <f>MIN('Input Data'!$G$12*LOOKUP($A164,'Input Data'!$B$58:$B$62,'Input Data'!$H$58:$H$62)/3600*$C$1,IF($A164&lt;'Input Data'!$G$17,infinity,'Input Data'!$G$11*'Input Data'!$G$13+LOOKUP($A164-'Input Data'!$G$17+$C$1,$A$5:$A$505,$Z$5:$Z$505)-Y164))</f>
        <v>22.222222222222221</v>
      </c>
      <c r="Y164" s="11">
        <f t="shared" si="81"/>
        <v>2263.9225000000024</v>
      </c>
      <c r="Z164" s="11">
        <f t="shared" si="82"/>
        <v>1935</v>
      </c>
      <c r="AA164" s="9">
        <f>MIN('Input Data'!$G$12*LOOKUP($A164,'Input Data'!$B$58:$B$62,'Input Data'!$H$58:$H$62)/3600*$C$1,IF($A164&lt;'Input Data'!$G$16,0,LOOKUP($A164-'Input Data'!$G$16+$C$1,$A$5:$A$505,Y$5:Y$505)-Z164))</f>
        <v>22.222222222222221</v>
      </c>
      <c r="AB164" s="10">
        <f>LOOKUP($A164,'Input Data'!$C$33:$C$37,'Input Data'!$G$33:$G$37)</f>
        <v>0</v>
      </c>
      <c r="AC164" s="11">
        <f t="shared" si="83"/>
        <v>0.67500000000000004</v>
      </c>
      <c r="AD164" s="11">
        <f t="shared" si="84"/>
        <v>0</v>
      </c>
      <c r="AE164" s="12">
        <f t="shared" si="85"/>
        <v>15</v>
      </c>
      <c r="AF164" s="7">
        <f>MIN('Input Data'!$H$12*LOOKUP($A164,'Input Data'!$B$58:$B$62,'Input Data'!$I$58:$I$62)/3600*$C$1,IF($A164&lt;'Input Data'!$H$17,infinity,'Input Data'!$H$11*'Input Data'!$H$13+LOOKUP($A164-'Input Data'!$H$17+$C$1,$A$5:$A$505,AH$5:AH$505)-AG164))</f>
        <v>5.5555555555555554</v>
      </c>
      <c r="AG164" s="11">
        <f t="shared" si="86"/>
        <v>0</v>
      </c>
      <c r="AH164" s="11">
        <f>IF($A164&lt;'Input Data'!$H$16,0,LOOKUP($A164-'Input Data'!$H$16,$A$5:$A$505,AG$5:AG$505))</f>
        <v>0</v>
      </c>
      <c r="AI164" s="7">
        <f>MIN('Input Data'!$I$12*LOOKUP($A164,'Input Data'!$B$58:$B$62,'Input Data'!$J$58:$J$62)/3600*$C$1,IF($A164&lt;'Input Data'!$I$17,infinity,'Input Data'!$I$11*'Input Data'!$I$13+LOOKUP($A164-'Input Data'!$I$17+$C$1,$A$5:$A$505,AK$5:AK$505))-AJ164)</f>
        <v>15</v>
      </c>
      <c r="AJ164" s="11">
        <f t="shared" si="87"/>
        <v>1935</v>
      </c>
      <c r="AK164" s="34">
        <f>IF($A164&lt;'Input Data'!$I$16,0,LOOKUP($A164-'Input Data'!$I$16,$A$5:$A$505,AJ$5:AJ$505))</f>
        <v>1845</v>
      </c>
      <c r="AL164" s="17">
        <f>MIN('Input Data'!$I$12*LOOKUP($A164,'Input Data'!$B$58:$B$62,'Input Data'!$J$58:$J$62)/3600*$C$1,IF($A164&lt;'Input Data'!$I$16,0,LOOKUP($A164-'Input Data'!$I$16+$C$1,$A$5:$A$505,AJ$5:AJ$505)-AK164))</f>
        <v>15</v>
      </c>
    </row>
    <row r="165" spans="1:38" x14ac:dyDescent="0.3">
      <c r="A165" s="9">
        <f t="shared" si="69"/>
        <v>1600</v>
      </c>
      <c r="B165" s="10">
        <f>MIN('Input Data'!$C$12*LOOKUP($A165,'Input Data'!$B$58:$B$62,'Input Data'!$D$58:$D$62)/3600*$C$1,IF($A165&lt;'Input Data'!$C$17,infinity,'Input Data'!$C$11*'Input Data'!$C$13+LOOKUP($A165-'Input Data'!$C$17+$C$1,$A$5:$A$505,$D$5:$D$505))-C165)</f>
        <v>22.222222222222221</v>
      </c>
      <c r="C165" s="11">
        <f>C164+LOOKUP($A164,'Input Data'!$D$23:$D$27,'Input Data'!$F$23:$F$27)*$C$1/3600</f>
        <v>2725.7500000000032</v>
      </c>
      <c r="D165" s="11">
        <f t="shared" si="70"/>
        <v>2426.5000000000032</v>
      </c>
      <c r="E165" s="9">
        <f>MIN('Input Data'!$C$12*LOOKUP($A165,'Input Data'!$B$58:$B$62,'Input Data'!$D$58:$D$62)/3600*$C$1,IF($A165&lt;'Input Data'!$C$16,0,LOOKUP($A165-'Input Data'!$C$16+$C$1,$A$5:$A$505,C$5:C$505)-D165))</f>
        <v>16.625</v>
      </c>
      <c r="F165" s="10">
        <f>LOOKUP($A165,'Input Data'!$C$33:$C$37,'Input Data'!$E$33:$E$37)</f>
        <v>0</v>
      </c>
      <c r="G165" s="11">
        <f t="shared" si="71"/>
        <v>1</v>
      </c>
      <c r="H165" s="11">
        <f t="shared" si="89"/>
        <v>0</v>
      </c>
      <c r="I165" s="12">
        <f t="shared" si="73"/>
        <v>16.625</v>
      </c>
      <c r="J165" s="7">
        <f>MIN('Input Data'!$D$12*LOOKUP($A165,'Input Data'!$B$58:$B$62,'Input Data'!$E$58:$E$62)/3600*$C$1,IF($A165&lt;'Input Data'!$D$17,infinity,'Input Data'!$D$11*'Input Data'!$D$13+LOOKUP($A165-'Input Data'!$D$17+$C$1,$A$5:$A$505,$L$5:$L$505)-K165))</f>
        <v>5.5555555555555554</v>
      </c>
      <c r="K165" s="11">
        <f t="shared" si="74"/>
        <v>0</v>
      </c>
      <c r="L165" s="11">
        <f>IF($A165&lt;'Input Data'!$D$16,0,LOOKUP($A165-'Input Data'!$D$16,$A$5:$A$505,$K$5:$K$505))</f>
        <v>0</v>
      </c>
      <c r="M165" s="7">
        <f>MIN('Input Data'!$E$12*LOOKUP($A165,'Input Data'!$B$58:$B$62,'Input Data'!$F$58:$F$62)/3600*$C$1,IF($A165&lt;'Input Data'!$E$17,infinity,'Input Data'!$E$11*'Input Data'!$E$13+LOOKUP($A165-'Input Data'!$E$17+$C$1,$A$5:$A$505,$O$5:$O$505))-N165)</f>
        <v>22.222222222222221</v>
      </c>
      <c r="N165" s="11">
        <f t="shared" si="75"/>
        <v>2426.5000000000032</v>
      </c>
      <c r="O165" s="11">
        <f t="shared" si="76"/>
        <v>2326.7500000000032</v>
      </c>
      <c r="P165" s="9">
        <f>MIN('Input Data'!$E$12*LOOKUP($A165,'Input Data'!$B$58:$B$62,'Input Data'!$F$58:$F$62)/3600*$C$1,IF($A165&lt;'Input Data'!$E$16,0,LOOKUP($A165-'Input Data'!$E$16+$C$1,$A$5:$A$505,N$5:N$505)-O165))</f>
        <v>16.625</v>
      </c>
      <c r="Q165" s="10">
        <f>LOOKUP($A165,'Input Data'!$C$33:$C$37,'Input Data'!$F$33:$F$37)</f>
        <v>0.02</v>
      </c>
      <c r="R165" s="34">
        <f t="shared" si="77"/>
        <v>1</v>
      </c>
      <c r="S165" s="8">
        <f t="shared" si="78"/>
        <v>0.33250000000000002</v>
      </c>
      <c r="T165" s="11">
        <f t="shared" si="79"/>
        <v>16.2925</v>
      </c>
      <c r="U165" s="7">
        <f>MIN('Input Data'!$F$12*LOOKUP($A165,'Input Data'!$B$58:$B$62,'Input Data'!$G$58:$G$62)/3600*$C$1,IF($A165&lt;'Input Data'!$F$17,infinity,'Input Data'!$F$11*'Input Data'!$F$13+LOOKUP($A165-'Input Data'!$F$17+$C$1,$A$5:$A$505,$W$5:$W$505)-V165))</f>
        <v>5.5555555555555554</v>
      </c>
      <c r="V165" s="11">
        <f t="shared" si="80"/>
        <v>46.535000000000153</v>
      </c>
      <c r="W165" s="11">
        <f>IF($A165&lt;'Input Data'!$F$16,0,LOOKUP($A165-'Input Data'!$F$16,$A$5:$A$505,$V$5:$V$505))</f>
        <v>45.20500000000014</v>
      </c>
      <c r="X165" s="7">
        <f>MIN('Input Data'!$G$12*LOOKUP($A165,'Input Data'!$B$58:$B$62,'Input Data'!$H$58:$H$62)/3600*$C$1,IF($A165&lt;'Input Data'!$G$17,infinity,'Input Data'!$G$11*'Input Data'!$G$13+LOOKUP($A165-'Input Data'!$G$17+$C$1,$A$5:$A$505,$Z$5:$Z$505)-Y165))</f>
        <v>22.222222222222221</v>
      </c>
      <c r="Y165" s="11">
        <f t="shared" si="81"/>
        <v>2280.2150000000024</v>
      </c>
      <c r="Z165" s="11">
        <f t="shared" si="82"/>
        <v>1950</v>
      </c>
      <c r="AA165" s="9">
        <f>MIN('Input Data'!$G$12*LOOKUP($A165,'Input Data'!$B$58:$B$62,'Input Data'!$H$58:$H$62)/3600*$C$1,IF($A165&lt;'Input Data'!$G$16,0,LOOKUP($A165-'Input Data'!$G$16+$C$1,$A$5:$A$505,Y$5:Y$505)-Z165))</f>
        <v>22.222222222222221</v>
      </c>
      <c r="AB165" s="10">
        <f>LOOKUP($A165,'Input Data'!$C$33:$C$37,'Input Data'!$G$33:$G$37)</f>
        <v>0</v>
      </c>
      <c r="AC165" s="11">
        <f t="shared" si="83"/>
        <v>0.67500000000000004</v>
      </c>
      <c r="AD165" s="11">
        <f t="shared" si="84"/>
        <v>0</v>
      </c>
      <c r="AE165" s="12">
        <f t="shared" si="85"/>
        <v>15</v>
      </c>
      <c r="AF165" s="7">
        <f>MIN('Input Data'!$H$12*LOOKUP($A165,'Input Data'!$B$58:$B$62,'Input Data'!$I$58:$I$62)/3600*$C$1,IF($A165&lt;'Input Data'!$H$17,infinity,'Input Data'!$H$11*'Input Data'!$H$13+LOOKUP($A165-'Input Data'!$H$17+$C$1,$A$5:$A$505,AH$5:AH$505)-AG165))</f>
        <v>5.5555555555555554</v>
      </c>
      <c r="AG165" s="11">
        <f t="shared" si="86"/>
        <v>0</v>
      </c>
      <c r="AH165" s="11">
        <f>IF($A165&lt;'Input Data'!$H$16,0,LOOKUP($A165-'Input Data'!$H$16,$A$5:$A$505,AG$5:AG$505))</f>
        <v>0</v>
      </c>
      <c r="AI165" s="7">
        <f>MIN('Input Data'!$I$12*LOOKUP($A165,'Input Data'!$B$58:$B$62,'Input Data'!$J$58:$J$62)/3600*$C$1,IF($A165&lt;'Input Data'!$I$17,infinity,'Input Data'!$I$11*'Input Data'!$I$13+LOOKUP($A165-'Input Data'!$I$17+$C$1,$A$5:$A$505,AK$5:AK$505))-AJ165)</f>
        <v>15</v>
      </c>
      <c r="AJ165" s="11">
        <f t="shared" si="87"/>
        <v>1950</v>
      </c>
      <c r="AK165" s="34">
        <f>IF($A165&lt;'Input Data'!$I$16,0,LOOKUP($A165-'Input Data'!$I$16,$A$5:$A$505,AJ$5:AJ$505))</f>
        <v>1860</v>
      </c>
      <c r="AL165" s="17">
        <f>MIN('Input Data'!$I$12*LOOKUP($A165,'Input Data'!$B$58:$B$62,'Input Data'!$J$58:$J$62)/3600*$C$1,IF($A165&lt;'Input Data'!$I$16,0,LOOKUP($A165-'Input Data'!$I$16+$C$1,$A$5:$A$505,AJ$5:AJ$505)-AK165))</f>
        <v>15</v>
      </c>
    </row>
    <row r="166" spans="1:38" x14ac:dyDescent="0.3">
      <c r="A166" s="9">
        <f t="shared" si="69"/>
        <v>1610</v>
      </c>
      <c r="B166" s="10">
        <f>MIN('Input Data'!$C$12*LOOKUP($A166,'Input Data'!$B$58:$B$62,'Input Data'!$D$58:$D$62)/3600*$C$1,IF($A166&lt;'Input Data'!$C$17,infinity,'Input Data'!$C$11*'Input Data'!$C$13+LOOKUP($A166-'Input Data'!$C$17+$C$1,$A$5:$A$505,$D$5:$D$505))-C166)</f>
        <v>22.222222222222221</v>
      </c>
      <c r="C166" s="11">
        <f>C165+LOOKUP($A165,'Input Data'!$D$23:$D$27,'Input Data'!$F$23:$F$27)*$C$1/3600</f>
        <v>2742.3750000000032</v>
      </c>
      <c r="D166" s="11">
        <f t="shared" si="70"/>
        <v>2443.1250000000032</v>
      </c>
      <c r="E166" s="9">
        <f>MIN('Input Data'!$C$12*LOOKUP($A166,'Input Data'!$B$58:$B$62,'Input Data'!$D$58:$D$62)/3600*$C$1,IF($A166&lt;'Input Data'!$C$16,0,LOOKUP($A166-'Input Data'!$C$16+$C$1,$A$5:$A$505,C$5:C$505)-D166))</f>
        <v>16.625</v>
      </c>
      <c r="F166" s="10">
        <f>LOOKUP($A166,'Input Data'!$C$33:$C$37,'Input Data'!$E$33:$E$37)</f>
        <v>0</v>
      </c>
      <c r="G166" s="11">
        <f t="shared" si="71"/>
        <v>1</v>
      </c>
      <c r="H166" s="11">
        <f t="shared" si="89"/>
        <v>0</v>
      </c>
      <c r="I166" s="12">
        <f t="shared" si="73"/>
        <v>16.625</v>
      </c>
      <c r="J166" s="7">
        <f>MIN('Input Data'!$D$12*LOOKUP($A166,'Input Data'!$B$58:$B$62,'Input Data'!$E$58:$E$62)/3600*$C$1,IF($A166&lt;'Input Data'!$D$17,infinity,'Input Data'!$D$11*'Input Data'!$D$13+LOOKUP($A166-'Input Data'!$D$17+$C$1,$A$5:$A$505,$L$5:$L$505)-K166))</f>
        <v>5.5555555555555554</v>
      </c>
      <c r="K166" s="11">
        <f t="shared" si="74"/>
        <v>0</v>
      </c>
      <c r="L166" s="11">
        <f>IF($A166&lt;'Input Data'!$D$16,0,LOOKUP($A166-'Input Data'!$D$16,$A$5:$A$505,$K$5:$K$505))</f>
        <v>0</v>
      </c>
      <c r="M166" s="7">
        <f>MIN('Input Data'!$E$12*LOOKUP($A166,'Input Data'!$B$58:$B$62,'Input Data'!$F$58:$F$62)/3600*$C$1,IF($A166&lt;'Input Data'!$E$17,infinity,'Input Data'!$E$11*'Input Data'!$E$13+LOOKUP($A166-'Input Data'!$E$17+$C$1,$A$5:$A$505,$O$5:$O$505))-N166)</f>
        <v>22.222222222222221</v>
      </c>
      <c r="N166" s="11">
        <f t="shared" si="75"/>
        <v>2443.1250000000032</v>
      </c>
      <c r="O166" s="11">
        <f t="shared" si="76"/>
        <v>2343.3750000000032</v>
      </c>
      <c r="P166" s="9">
        <f>MIN('Input Data'!$E$12*LOOKUP($A166,'Input Data'!$B$58:$B$62,'Input Data'!$F$58:$F$62)/3600*$C$1,IF($A166&lt;'Input Data'!$E$16,0,LOOKUP($A166-'Input Data'!$E$16+$C$1,$A$5:$A$505,N$5:N$505)-O166))</f>
        <v>16.625</v>
      </c>
      <c r="Q166" s="10">
        <f>LOOKUP($A166,'Input Data'!$C$33:$C$37,'Input Data'!$F$33:$F$37)</f>
        <v>0.02</v>
      </c>
      <c r="R166" s="34">
        <f t="shared" si="77"/>
        <v>1</v>
      </c>
      <c r="S166" s="8">
        <f t="shared" si="78"/>
        <v>0.33250000000000002</v>
      </c>
      <c r="T166" s="11">
        <f t="shared" si="79"/>
        <v>16.2925</v>
      </c>
      <c r="U166" s="7">
        <f>MIN('Input Data'!$F$12*LOOKUP($A166,'Input Data'!$B$58:$B$62,'Input Data'!$G$58:$G$62)/3600*$C$1,IF($A166&lt;'Input Data'!$F$17,infinity,'Input Data'!$F$11*'Input Data'!$F$13+LOOKUP($A166-'Input Data'!$F$17+$C$1,$A$5:$A$505,$W$5:$W$505)-V166))</f>
        <v>5.5555555555555554</v>
      </c>
      <c r="V166" s="11">
        <f t="shared" si="80"/>
        <v>46.867500000000156</v>
      </c>
      <c r="W166" s="11">
        <f>IF($A166&lt;'Input Data'!$F$16,0,LOOKUP($A166-'Input Data'!$F$16,$A$5:$A$505,$V$5:$V$505))</f>
        <v>45.537500000000144</v>
      </c>
      <c r="X166" s="7">
        <f>MIN('Input Data'!$G$12*LOOKUP($A166,'Input Data'!$B$58:$B$62,'Input Data'!$H$58:$H$62)/3600*$C$1,IF($A166&lt;'Input Data'!$G$17,infinity,'Input Data'!$G$11*'Input Data'!$G$13+LOOKUP($A166-'Input Data'!$G$17+$C$1,$A$5:$A$505,$Z$5:$Z$505)-Y166))</f>
        <v>22.222222222222221</v>
      </c>
      <c r="Y166" s="11">
        <f t="shared" si="81"/>
        <v>2296.5075000000024</v>
      </c>
      <c r="Z166" s="11">
        <f t="shared" si="82"/>
        <v>1965</v>
      </c>
      <c r="AA166" s="9">
        <f>MIN('Input Data'!$G$12*LOOKUP($A166,'Input Data'!$B$58:$B$62,'Input Data'!$H$58:$H$62)/3600*$C$1,IF($A166&lt;'Input Data'!$G$16,0,LOOKUP($A166-'Input Data'!$G$16+$C$1,$A$5:$A$505,Y$5:Y$505)-Z166))</f>
        <v>22.222222222222221</v>
      </c>
      <c r="AB166" s="10">
        <f>LOOKUP($A166,'Input Data'!$C$33:$C$37,'Input Data'!$G$33:$G$37)</f>
        <v>0</v>
      </c>
      <c r="AC166" s="11">
        <f t="shared" si="83"/>
        <v>0.67500000000000004</v>
      </c>
      <c r="AD166" s="11">
        <f t="shared" si="84"/>
        <v>0</v>
      </c>
      <c r="AE166" s="12">
        <f t="shared" si="85"/>
        <v>15</v>
      </c>
      <c r="AF166" s="7">
        <f>MIN('Input Data'!$H$12*LOOKUP($A166,'Input Data'!$B$58:$B$62,'Input Data'!$I$58:$I$62)/3600*$C$1,IF($A166&lt;'Input Data'!$H$17,infinity,'Input Data'!$H$11*'Input Data'!$H$13+LOOKUP($A166-'Input Data'!$H$17+$C$1,$A$5:$A$505,AH$5:AH$505)-AG166))</f>
        <v>5.5555555555555554</v>
      </c>
      <c r="AG166" s="11">
        <f t="shared" si="86"/>
        <v>0</v>
      </c>
      <c r="AH166" s="11">
        <f>IF($A166&lt;'Input Data'!$H$16,0,LOOKUP($A166-'Input Data'!$H$16,$A$5:$A$505,AG$5:AG$505))</f>
        <v>0</v>
      </c>
      <c r="AI166" s="7">
        <f>MIN('Input Data'!$I$12*LOOKUP($A166,'Input Data'!$B$58:$B$62,'Input Data'!$J$58:$J$62)/3600*$C$1,IF($A166&lt;'Input Data'!$I$17,infinity,'Input Data'!$I$11*'Input Data'!$I$13+LOOKUP($A166-'Input Data'!$I$17+$C$1,$A$5:$A$505,AK$5:AK$505))-AJ166)</f>
        <v>15</v>
      </c>
      <c r="AJ166" s="11">
        <f t="shared" si="87"/>
        <v>1965</v>
      </c>
      <c r="AK166" s="34">
        <f>IF($A166&lt;'Input Data'!$I$16,0,LOOKUP($A166-'Input Data'!$I$16,$A$5:$A$505,AJ$5:AJ$505))</f>
        <v>1875</v>
      </c>
      <c r="AL166" s="17">
        <f>MIN('Input Data'!$I$12*LOOKUP($A166,'Input Data'!$B$58:$B$62,'Input Data'!$J$58:$J$62)/3600*$C$1,IF($A166&lt;'Input Data'!$I$16,0,LOOKUP($A166-'Input Data'!$I$16+$C$1,$A$5:$A$505,AJ$5:AJ$505)-AK166))</f>
        <v>15</v>
      </c>
    </row>
    <row r="167" spans="1:38" x14ac:dyDescent="0.3">
      <c r="A167" s="9">
        <f t="shared" si="69"/>
        <v>1620</v>
      </c>
      <c r="B167" s="10">
        <f>MIN('Input Data'!$C$12*LOOKUP($A167,'Input Data'!$B$58:$B$62,'Input Data'!$D$58:$D$62)/3600*$C$1,IF($A167&lt;'Input Data'!$C$17,infinity,'Input Data'!$C$11*'Input Data'!$C$13+LOOKUP($A167-'Input Data'!$C$17+$C$1,$A$5:$A$505,$D$5:$D$505))-C167)</f>
        <v>22.222222222222221</v>
      </c>
      <c r="C167" s="11">
        <f>C166+LOOKUP($A166,'Input Data'!$D$23:$D$27,'Input Data'!$F$23:$F$27)*$C$1/3600</f>
        <v>2759.0000000000032</v>
      </c>
      <c r="D167" s="11">
        <f t="shared" si="70"/>
        <v>2459.7500000000032</v>
      </c>
      <c r="E167" s="9">
        <f>MIN('Input Data'!$C$12*LOOKUP($A167,'Input Data'!$B$58:$B$62,'Input Data'!$D$58:$D$62)/3600*$C$1,IF($A167&lt;'Input Data'!$C$16,0,LOOKUP($A167-'Input Data'!$C$16+$C$1,$A$5:$A$505,C$5:C$505)-D167))</f>
        <v>16.625</v>
      </c>
      <c r="F167" s="10">
        <f>LOOKUP($A167,'Input Data'!$C$33:$C$37,'Input Data'!$E$33:$E$37)</f>
        <v>0</v>
      </c>
      <c r="G167" s="11">
        <f t="shared" si="71"/>
        <v>1</v>
      </c>
      <c r="H167" s="11">
        <f t="shared" si="89"/>
        <v>0</v>
      </c>
      <c r="I167" s="12">
        <f t="shared" si="73"/>
        <v>16.625</v>
      </c>
      <c r="J167" s="7">
        <f>MIN('Input Data'!$D$12*LOOKUP($A167,'Input Data'!$B$58:$B$62,'Input Data'!$E$58:$E$62)/3600*$C$1,IF($A167&lt;'Input Data'!$D$17,infinity,'Input Data'!$D$11*'Input Data'!$D$13+LOOKUP($A167-'Input Data'!$D$17+$C$1,$A$5:$A$505,$L$5:$L$505)-K167))</f>
        <v>5.5555555555555554</v>
      </c>
      <c r="K167" s="11">
        <f t="shared" si="74"/>
        <v>0</v>
      </c>
      <c r="L167" s="11">
        <f>IF($A167&lt;'Input Data'!$D$16,0,LOOKUP($A167-'Input Data'!$D$16,$A$5:$A$505,$K$5:$K$505))</f>
        <v>0</v>
      </c>
      <c r="M167" s="7">
        <f>MIN('Input Data'!$E$12*LOOKUP($A167,'Input Data'!$B$58:$B$62,'Input Data'!$F$58:$F$62)/3600*$C$1,IF($A167&lt;'Input Data'!$E$17,infinity,'Input Data'!$E$11*'Input Data'!$E$13+LOOKUP($A167-'Input Data'!$E$17+$C$1,$A$5:$A$505,$O$5:$O$505))-N167)</f>
        <v>22.222222222222221</v>
      </c>
      <c r="N167" s="11">
        <f t="shared" si="75"/>
        <v>2459.7500000000032</v>
      </c>
      <c r="O167" s="11">
        <f t="shared" si="76"/>
        <v>2360.0000000000032</v>
      </c>
      <c r="P167" s="9">
        <f>MIN('Input Data'!$E$12*LOOKUP($A167,'Input Data'!$B$58:$B$62,'Input Data'!$F$58:$F$62)/3600*$C$1,IF($A167&lt;'Input Data'!$E$16,0,LOOKUP($A167-'Input Data'!$E$16+$C$1,$A$5:$A$505,N$5:N$505)-O167))</f>
        <v>16.625</v>
      </c>
      <c r="Q167" s="10">
        <f>LOOKUP($A167,'Input Data'!$C$33:$C$37,'Input Data'!$F$33:$F$37)</f>
        <v>0.02</v>
      </c>
      <c r="R167" s="34">
        <f t="shared" si="77"/>
        <v>1</v>
      </c>
      <c r="S167" s="8">
        <f t="shared" si="78"/>
        <v>0.33250000000000002</v>
      </c>
      <c r="T167" s="11">
        <f t="shared" si="79"/>
        <v>16.2925</v>
      </c>
      <c r="U167" s="7">
        <f>MIN('Input Data'!$F$12*LOOKUP($A167,'Input Data'!$B$58:$B$62,'Input Data'!$G$58:$G$62)/3600*$C$1,IF($A167&lt;'Input Data'!$F$17,infinity,'Input Data'!$F$11*'Input Data'!$F$13+LOOKUP($A167-'Input Data'!$F$17+$C$1,$A$5:$A$505,$W$5:$W$505)-V167))</f>
        <v>5.5555555555555554</v>
      </c>
      <c r="V167" s="11">
        <f t="shared" si="80"/>
        <v>47.200000000000159</v>
      </c>
      <c r="W167" s="11">
        <f>IF($A167&lt;'Input Data'!$F$16,0,LOOKUP($A167-'Input Data'!$F$16,$A$5:$A$505,$V$5:$V$505))</f>
        <v>45.870000000000147</v>
      </c>
      <c r="X167" s="7">
        <f>MIN('Input Data'!$G$12*LOOKUP($A167,'Input Data'!$B$58:$B$62,'Input Data'!$H$58:$H$62)/3600*$C$1,IF($A167&lt;'Input Data'!$G$17,infinity,'Input Data'!$G$11*'Input Data'!$G$13+LOOKUP($A167-'Input Data'!$G$17+$C$1,$A$5:$A$505,$Z$5:$Z$505)-Y167))</f>
        <v>22.222222222222221</v>
      </c>
      <c r="Y167" s="11">
        <f t="shared" si="81"/>
        <v>2312.8000000000025</v>
      </c>
      <c r="Z167" s="11">
        <f t="shared" si="82"/>
        <v>1980</v>
      </c>
      <c r="AA167" s="9">
        <f>MIN('Input Data'!$G$12*LOOKUP($A167,'Input Data'!$B$58:$B$62,'Input Data'!$H$58:$H$62)/3600*$C$1,IF($A167&lt;'Input Data'!$G$16,0,LOOKUP($A167-'Input Data'!$G$16+$C$1,$A$5:$A$505,Y$5:Y$505)-Z167))</f>
        <v>22.222222222222221</v>
      </c>
      <c r="AB167" s="10">
        <f>LOOKUP($A167,'Input Data'!$C$33:$C$37,'Input Data'!$G$33:$G$37)</f>
        <v>0</v>
      </c>
      <c r="AC167" s="11">
        <f t="shared" si="83"/>
        <v>0.67500000000000004</v>
      </c>
      <c r="AD167" s="11">
        <f t="shared" si="84"/>
        <v>0</v>
      </c>
      <c r="AE167" s="12">
        <f t="shared" si="85"/>
        <v>15</v>
      </c>
      <c r="AF167" s="7">
        <f>MIN('Input Data'!$H$12*LOOKUP($A167,'Input Data'!$B$58:$B$62,'Input Data'!$I$58:$I$62)/3600*$C$1,IF($A167&lt;'Input Data'!$H$17,infinity,'Input Data'!$H$11*'Input Data'!$H$13+LOOKUP($A167-'Input Data'!$H$17+$C$1,$A$5:$A$505,AH$5:AH$505)-AG167))</f>
        <v>5.5555555555555554</v>
      </c>
      <c r="AG167" s="11">
        <f t="shared" si="86"/>
        <v>0</v>
      </c>
      <c r="AH167" s="11">
        <f>IF($A167&lt;'Input Data'!$H$16,0,LOOKUP($A167-'Input Data'!$H$16,$A$5:$A$505,AG$5:AG$505))</f>
        <v>0</v>
      </c>
      <c r="AI167" s="7">
        <f>MIN('Input Data'!$I$12*LOOKUP($A167,'Input Data'!$B$58:$B$62,'Input Data'!$J$58:$J$62)/3600*$C$1,IF($A167&lt;'Input Data'!$I$17,infinity,'Input Data'!$I$11*'Input Data'!$I$13+LOOKUP($A167-'Input Data'!$I$17+$C$1,$A$5:$A$505,AK$5:AK$505))-AJ167)</f>
        <v>15</v>
      </c>
      <c r="AJ167" s="11">
        <f t="shared" si="87"/>
        <v>1980</v>
      </c>
      <c r="AK167" s="34">
        <f>IF($A167&lt;'Input Data'!$I$16,0,LOOKUP($A167-'Input Data'!$I$16,$A$5:$A$505,AJ$5:AJ$505))</f>
        <v>1890</v>
      </c>
      <c r="AL167" s="17">
        <f>MIN('Input Data'!$I$12*LOOKUP($A167,'Input Data'!$B$58:$B$62,'Input Data'!$J$58:$J$62)/3600*$C$1,IF($A167&lt;'Input Data'!$I$16,0,LOOKUP($A167-'Input Data'!$I$16+$C$1,$A$5:$A$505,AJ$5:AJ$505)-AK167))</f>
        <v>15</v>
      </c>
    </row>
    <row r="168" spans="1:38" x14ac:dyDescent="0.3">
      <c r="A168" s="9">
        <f t="shared" si="69"/>
        <v>1630</v>
      </c>
      <c r="B168" s="10">
        <f>MIN('Input Data'!$C$12*LOOKUP($A168,'Input Data'!$B$58:$B$62,'Input Data'!$D$58:$D$62)/3600*$C$1,IF($A168&lt;'Input Data'!$C$17,infinity,'Input Data'!$C$11*'Input Data'!$C$13+LOOKUP($A168-'Input Data'!$C$17+$C$1,$A$5:$A$505,$D$5:$D$505))-C168)</f>
        <v>22.222222222222221</v>
      </c>
      <c r="C168" s="11">
        <f>C167+LOOKUP($A167,'Input Data'!$D$23:$D$27,'Input Data'!$F$23:$F$27)*$C$1/3600</f>
        <v>2775.6250000000032</v>
      </c>
      <c r="D168" s="11">
        <f t="shared" si="70"/>
        <v>2476.3750000000032</v>
      </c>
      <c r="E168" s="9">
        <f>MIN('Input Data'!$C$12*LOOKUP($A168,'Input Data'!$B$58:$B$62,'Input Data'!$D$58:$D$62)/3600*$C$1,IF($A168&lt;'Input Data'!$C$16,0,LOOKUP($A168-'Input Data'!$C$16+$C$1,$A$5:$A$505,C$5:C$505)-D168))</f>
        <v>16.625</v>
      </c>
      <c r="F168" s="10">
        <f>LOOKUP($A168,'Input Data'!$C$33:$C$37,'Input Data'!$E$33:$E$37)</f>
        <v>0</v>
      </c>
      <c r="G168" s="11">
        <f t="shared" si="71"/>
        <v>1</v>
      </c>
      <c r="H168" s="11">
        <f t="shared" si="89"/>
        <v>0</v>
      </c>
      <c r="I168" s="12">
        <f t="shared" si="73"/>
        <v>16.625</v>
      </c>
      <c r="J168" s="7">
        <f>MIN('Input Data'!$D$12*LOOKUP($A168,'Input Data'!$B$58:$B$62,'Input Data'!$E$58:$E$62)/3600*$C$1,IF($A168&lt;'Input Data'!$D$17,infinity,'Input Data'!$D$11*'Input Data'!$D$13+LOOKUP($A168-'Input Data'!$D$17+$C$1,$A$5:$A$505,$L$5:$L$505)-K168))</f>
        <v>5.5555555555555554</v>
      </c>
      <c r="K168" s="11">
        <f t="shared" si="74"/>
        <v>0</v>
      </c>
      <c r="L168" s="11">
        <f>IF($A168&lt;'Input Data'!$D$16,0,LOOKUP($A168-'Input Data'!$D$16,$A$5:$A$505,$K$5:$K$505))</f>
        <v>0</v>
      </c>
      <c r="M168" s="7">
        <f>MIN('Input Data'!$E$12*LOOKUP($A168,'Input Data'!$B$58:$B$62,'Input Data'!$F$58:$F$62)/3600*$C$1,IF($A168&lt;'Input Data'!$E$17,infinity,'Input Data'!$E$11*'Input Data'!$E$13+LOOKUP($A168-'Input Data'!$E$17+$C$1,$A$5:$A$505,$O$5:$O$505))-N168)</f>
        <v>22.222222222222221</v>
      </c>
      <c r="N168" s="11">
        <f t="shared" si="75"/>
        <v>2476.3750000000032</v>
      </c>
      <c r="O168" s="11">
        <f t="shared" si="76"/>
        <v>2376.6250000000032</v>
      </c>
      <c r="P168" s="9">
        <f>MIN('Input Data'!$E$12*LOOKUP($A168,'Input Data'!$B$58:$B$62,'Input Data'!$F$58:$F$62)/3600*$C$1,IF($A168&lt;'Input Data'!$E$16,0,LOOKUP($A168-'Input Data'!$E$16+$C$1,$A$5:$A$505,N$5:N$505)-O168))</f>
        <v>16.625</v>
      </c>
      <c r="Q168" s="10">
        <f>LOOKUP($A168,'Input Data'!$C$33:$C$37,'Input Data'!$F$33:$F$37)</f>
        <v>0.02</v>
      </c>
      <c r="R168" s="34">
        <f t="shared" si="77"/>
        <v>1</v>
      </c>
      <c r="S168" s="8">
        <f t="shared" si="78"/>
        <v>0.33250000000000002</v>
      </c>
      <c r="T168" s="11">
        <f t="shared" si="79"/>
        <v>16.2925</v>
      </c>
      <c r="U168" s="7">
        <f>MIN('Input Data'!$F$12*LOOKUP($A168,'Input Data'!$B$58:$B$62,'Input Data'!$G$58:$G$62)/3600*$C$1,IF($A168&lt;'Input Data'!$F$17,infinity,'Input Data'!$F$11*'Input Data'!$F$13+LOOKUP($A168-'Input Data'!$F$17+$C$1,$A$5:$A$505,$W$5:$W$505)-V168))</f>
        <v>5.5555555555555554</v>
      </c>
      <c r="V168" s="11">
        <f t="shared" si="80"/>
        <v>47.532500000000162</v>
      </c>
      <c r="W168" s="11">
        <f>IF($A168&lt;'Input Data'!$F$16,0,LOOKUP($A168-'Input Data'!$F$16,$A$5:$A$505,$V$5:$V$505))</f>
        <v>46.20250000000015</v>
      </c>
      <c r="X168" s="7">
        <f>MIN('Input Data'!$G$12*LOOKUP($A168,'Input Data'!$B$58:$B$62,'Input Data'!$H$58:$H$62)/3600*$C$1,IF($A168&lt;'Input Data'!$G$17,infinity,'Input Data'!$G$11*'Input Data'!$G$13+LOOKUP($A168-'Input Data'!$G$17+$C$1,$A$5:$A$505,$Z$5:$Z$505)-Y168))</f>
        <v>22.222222222222221</v>
      </c>
      <c r="Y168" s="11">
        <f t="shared" si="81"/>
        <v>2329.0925000000025</v>
      </c>
      <c r="Z168" s="11">
        <f t="shared" si="82"/>
        <v>1995</v>
      </c>
      <c r="AA168" s="9">
        <f>MIN('Input Data'!$G$12*LOOKUP($A168,'Input Data'!$B$58:$B$62,'Input Data'!$H$58:$H$62)/3600*$C$1,IF($A168&lt;'Input Data'!$G$16,0,LOOKUP($A168-'Input Data'!$G$16+$C$1,$A$5:$A$505,Y$5:Y$505)-Z168))</f>
        <v>22.222222222222221</v>
      </c>
      <c r="AB168" s="10">
        <f>LOOKUP($A168,'Input Data'!$C$33:$C$37,'Input Data'!$G$33:$G$37)</f>
        <v>0</v>
      </c>
      <c r="AC168" s="11">
        <f t="shared" si="83"/>
        <v>0.67500000000000004</v>
      </c>
      <c r="AD168" s="11">
        <f t="shared" si="84"/>
        <v>0</v>
      </c>
      <c r="AE168" s="12">
        <f t="shared" si="85"/>
        <v>15</v>
      </c>
      <c r="AF168" s="7">
        <f>MIN('Input Data'!$H$12*LOOKUP($A168,'Input Data'!$B$58:$B$62,'Input Data'!$I$58:$I$62)/3600*$C$1,IF($A168&lt;'Input Data'!$H$17,infinity,'Input Data'!$H$11*'Input Data'!$H$13+LOOKUP($A168-'Input Data'!$H$17+$C$1,$A$5:$A$505,AH$5:AH$505)-AG168))</f>
        <v>5.5555555555555554</v>
      </c>
      <c r="AG168" s="11">
        <f t="shared" si="86"/>
        <v>0</v>
      </c>
      <c r="AH168" s="11">
        <f>IF($A168&lt;'Input Data'!$H$16,0,LOOKUP($A168-'Input Data'!$H$16,$A$5:$A$505,AG$5:AG$505))</f>
        <v>0</v>
      </c>
      <c r="AI168" s="7">
        <f>MIN('Input Data'!$I$12*LOOKUP($A168,'Input Data'!$B$58:$B$62,'Input Data'!$J$58:$J$62)/3600*$C$1,IF($A168&lt;'Input Data'!$I$17,infinity,'Input Data'!$I$11*'Input Data'!$I$13+LOOKUP($A168-'Input Data'!$I$17+$C$1,$A$5:$A$505,AK$5:AK$505))-AJ168)</f>
        <v>15</v>
      </c>
      <c r="AJ168" s="11">
        <f t="shared" si="87"/>
        <v>1995</v>
      </c>
      <c r="AK168" s="34">
        <f>IF($A168&lt;'Input Data'!$I$16,0,LOOKUP($A168-'Input Data'!$I$16,$A$5:$A$505,AJ$5:AJ$505))</f>
        <v>1905</v>
      </c>
      <c r="AL168" s="17">
        <f>MIN('Input Data'!$I$12*LOOKUP($A168,'Input Data'!$B$58:$B$62,'Input Data'!$J$58:$J$62)/3600*$C$1,IF($A168&lt;'Input Data'!$I$16,0,LOOKUP($A168-'Input Data'!$I$16+$C$1,$A$5:$A$505,AJ$5:AJ$505)-AK168))</f>
        <v>15</v>
      </c>
    </row>
    <row r="169" spans="1:38" x14ac:dyDescent="0.3">
      <c r="A169" s="9">
        <f t="shared" si="69"/>
        <v>1640</v>
      </c>
      <c r="B169" s="10">
        <f>MIN('Input Data'!$C$12*LOOKUP($A169,'Input Data'!$B$58:$B$62,'Input Data'!$D$58:$D$62)/3600*$C$1,IF($A169&lt;'Input Data'!$C$17,infinity,'Input Data'!$C$11*'Input Data'!$C$13+LOOKUP($A169-'Input Data'!$C$17+$C$1,$A$5:$A$505,$D$5:$D$505))-C169)</f>
        <v>22.222222222222221</v>
      </c>
      <c r="C169" s="11">
        <f>C168+LOOKUP($A168,'Input Data'!$D$23:$D$27,'Input Data'!$F$23:$F$27)*$C$1/3600</f>
        <v>2792.2500000000032</v>
      </c>
      <c r="D169" s="11">
        <f t="shared" si="70"/>
        <v>2493.0000000000032</v>
      </c>
      <c r="E169" s="9">
        <f>MIN('Input Data'!$C$12*LOOKUP($A169,'Input Data'!$B$58:$B$62,'Input Data'!$D$58:$D$62)/3600*$C$1,IF($A169&lt;'Input Data'!$C$16,0,LOOKUP($A169-'Input Data'!$C$16+$C$1,$A$5:$A$505,C$5:C$505)-D169))</f>
        <v>16.625</v>
      </c>
      <c r="F169" s="10">
        <f>LOOKUP($A169,'Input Data'!$C$33:$C$37,'Input Data'!$E$33:$E$37)</f>
        <v>0</v>
      </c>
      <c r="G169" s="11">
        <f t="shared" si="71"/>
        <v>1</v>
      </c>
      <c r="H169" s="11">
        <f t="shared" si="89"/>
        <v>0</v>
      </c>
      <c r="I169" s="12">
        <f t="shared" si="73"/>
        <v>16.625</v>
      </c>
      <c r="J169" s="7">
        <f>MIN('Input Data'!$D$12*LOOKUP($A169,'Input Data'!$B$58:$B$62,'Input Data'!$E$58:$E$62)/3600*$C$1,IF($A169&lt;'Input Data'!$D$17,infinity,'Input Data'!$D$11*'Input Data'!$D$13+LOOKUP($A169-'Input Data'!$D$17+$C$1,$A$5:$A$505,$L$5:$L$505)-K169))</f>
        <v>5.5555555555555554</v>
      </c>
      <c r="K169" s="11">
        <f t="shared" si="74"/>
        <v>0</v>
      </c>
      <c r="L169" s="11">
        <f>IF($A169&lt;'Input Data'!$D$16,0,LOOKUP($A169-'Input Data'!$D$16,$A$5:$A$505,$K$5:$K$505))</f>
        <v>0</v>
      </c>
      <c r="M169" s="7">
        <f>MIN('Input Data'!$E$12*LOOKUP($A169,'Input Data'!$B$58:$B$62,'Input Data'!$F$58:$F$62)/3600*$C$1,IF($A169&lt;'Input Data'!$E$17,infinity,'Input Data'!$E$11*'Input Data'!$E$13+LOOKUP($A169-'Input Data'!$E$17+$C$1,$A$5:$A$505,$O$5:$O$505))-N169)</f>
        <v>22.222222222222221</v>
      </c>
      <c r="N169" s="11">
        <f t="shared" si="75"/>
        <v>2493.0000000000032</v>
      </c>
      <c r="O169" s="11">
        <f t="shared" si="76"/>
        <v>2393.2500000000032</v>
      </c>
      <c r="P169" s="9">
        <f>MIN('Input Data'!$E$12*LOOKUP($A169,'Input Data'!$B$58:$B$62,'Input Data'!$F$58:$F$62)/3600*$C$1,IF($A169&lt;'Input Data'!$E$16,0,LOOKUP($A169-'Input Data'!$E$16+$C$1,$A$5:$A$505,N$5:N$505)-O169))</f>
        <v>16.625</v>
      </c>
      <c r="Q169" s="10">
        <f>LOOKUP($A169,'Input Data'!$C$33:$C$37,'Input Data'!$F$33:$F$37)</f>
        <v>0.02</v>
      </c>
      <c r="R169" s="34">
        <f t="shared" si="77"/>
        <v>1</v>
      </c>
      <c r="S169" s="8">
        <f t="shared" si="78"/>
        <v>0.33250000000000002</v>
      </c>
      <c r="T169" s="11">
        <f t="shared" si="79"/>
        <v>16.2925</v>
      </c>
      <c r="U169" s="7">
        <f>MIN('Input Data'!$F$12*LOOKUP($A169,'Input Data'!$B$58:$B$62,'Input Data'!$G$58:$G$62)/3600*$C$1,IF($A169&lt;'Input Data'!$F$17,infinity,'Input Data'!$F$11*'Input Data'!$F$13+LOOKUP($A169-'Input Data'!$F$17+$C$1,$A$5:$A$505,$W$5:$W$505)-V169))</f>
        <v>5.5555555555555554</v>
      </c>
      <c r="V169" s="11">
        <f t="shared" si="80"/>
        <v>47.865000000000165</v>
      </c>
      <c r="W169" s="11">
        <f>IF($A169&lt;'Input Data'!$F$16,0,LOOKUP($A169-'Input Data'!$F$16,$A$5:$A$505,$V$5:$V$505))</f>
        <v>46.535000000000153</v>
      </c>
      <c r="X169" s="7">
        <f>MIN('Input Data'!$G$12*LOOKUP($A169,'Input Data'!$B$58:$B$62,'Input Data'!$H$58:$H$62)/3600*$C$1,IF($A169&lt;'Input Data'!$G$17,infinity,'Input Data'!$G$11*'Input Data'!$G$13+LOOKUP($A169-'Input Data'!$G$17+$C$1,$A$5:$A$505,$Z$5:$Z$505)-Y169))</f>
        <v>22.222222222222221</v>
      </c>
      <c r="Y169" s="11">
        <f t="shared" si="81"/>
        <v>2345.3850000000025</v>
      </c>
      <c r="Z169" s="11">
        <f t="shared" si="82"/>
        <v>2010</v>
      </c>
      <c r="AA169" s="9">
        <f>MIN('Input Data'!$G$12*LOOKUP($A169,'Input Data'!$B$58:$B$62,'Input Data'!$H$58:$H$62)/3600*$C$1,IF($A169&lt;'Input Data'!$G$16,0,LOOKUP($A169-'Input Data'!$G$16+$C$1,$A$5:$A$505,Y$5:Y$505)-Z169))</f>
        <v>22.222222222222221</v>
      </c>
      <c r="AB169" s="10">
        <f>LOOKUP($A169,'Input Data'!$C$33:$C$37,'Input Data'!$G$33:$G$37)</f>
        <v>0</v>
      </c>
      <c r="AC169" s="11">
        <f t="shared" si="83"/>
        <v>0.67500000000000004</v>
      </c>
      <c r="AD169" s="11">
        <f t="shared" si="84"/>
        <v>0</v>
      </c>
      <c r="AE169" s="12">
        <f t="shared" si="85"/>
        <v>15</v>
      </c>
      <c r="AF169" s="7">
        <f>MIN('Input Data'!$H$12*LOOKUP($A169,'Input Data'!$B$58:$B$62,'Input Data'!$I$58:$I$62)/3600*$C$1,IF($A169&lt;'Input Data'!$H$17,infinity,'Input Data'!$H$11*'Input Data'!$H$13+LOOKUP($A169-'Input Data'!$H$17+$C$1,$A$5:$A$505,AH$5:AH$505)-AG169))</f>
        <v>5.5555555555555554</v>
      </c>
      <c r="AG169" s="11">
        <f t="shared" si="86"/>
        <v>0</v>
      </c>
      <c r="AH169" s="11">
        <f>IF($A169&lt;'Input Data'!$H$16,0,LOOKUP($A169-'Input Data'!$H$16,$A$5:$A$505,AG$5:AG$505))</f>
        <v>0</v>
      </c>
      <c r="AI169" s="7">
        <f>MIN('Input Data'!$I$12*LOOKUP($A169,'Input Data'!$B$58:$B$62,'Input Data'!$J$58:$J$62)/3600*$C$1,IF($A169&lt;'Input Data'!$I$17,infinity,'Input Data'!$I$11*'Input Data'!$I$13+LOOKUP($A169-'Input Data'!$I$17+$C$1,$A$5:$A$505,AK$5:AK$505))-AJ169)</f>
        <v>15</v>
      </c>
      <c r="AJ169" s="11">
        <f t="shared" si="87"/>
        <v>2010</v>
      </c>
      <c r="AK169" s="34">
        <f>IF($A169&lt;'Input Data'!$I$16,0,LOOKUP($A169-'Input Data'!$I$16,$A$5:$A$505,AJ$5:AJ$505))</f>
        <v>1920</v>
      </c>
      <c r="AL169" s="17">
        <f>MIN('Input Data'!$I$12*LOOKUP($A169,'Input Data'!$B$58:$B$62,'Input Data'!$J$58:$J$62)/3600*$C$1,IF($A169&lt;'Input Data'!$I$16,0,LOOKUP($A169-'Input Data'!$I$16+$C$1,$A$5:$A$505,AJ$5:AJ$505)-AK169))</f>
        <v>15</v>
      </c>
    </row>
    <row r="170" spans="1:38" x14ac:dyDescent="0.3">
      <c r="A170" s="9">
        <f t="shared" si="69"/>
        <v>1650</v>
      </c>
      <c r="B170" s="10">
        <f>MIN('Input Data'!$C$12*LOOKUP($A170,'Input Data'!$B$58:$B$62,'Input Data'!$D$58:$D$62)/3600*$C$1,IF($A170&lt;'Input Data'!$C$17,infinity,'Input Data'!$C$11*'Input Data'!$C$13+LOOKUP($A170-'Input Data'!$C$17+$C$1,$A$5:$A$505,$D$5:$D$505))-C170)</f>
        <v>22.222222222222221</v>
      </c>
      <c r="C170" s="11">
        <f>C169+LOOKUP($A169,'Input Data'!$D$23:$D$27,'Input Data'!$F$23:$F$27)*$C$1/3600</f>
        <v>2808.8750000000032</v>
      </c>
      <c r="D170" s="11">
        <f t="shared" si="70"/>
        <v>2509.6250000000032</v>
      </c>
      <c r="E170" s="9">
        <f>MIN('Input Data'!$C$12*LOOKUP($A170,'Input Data'!$B$58:$B$62,'Input Data'!$D$58:$D$62)/3600*$C$1,IF($A170&lt;'Input Data'!$C$16,0,LOOKUP($A170-'Input Data'!$C$16+$C$1,$A$5:$A$505,C$5:C$505)-D170))</f>
        <v>16.625</v>
      </c>
      <c r="F170" s="10">
        <f>LOOKUP($A170,'Input Data'!$C$33:$C$37,'Input Data'!$E$33:$E$37)</f>
        <v>0</v>
      </c>
      <c r="G170" s="11">
        <f t="shared" si="71"/>
        <v>1</v>
      </c>
      <c r="H170" s="11">
        <f t="shared" si="89"/>
        <v>0</v>
      </c>
      <c r="I170" s="12">
        <f t="shared" si="73"/>
        <v>16.625</v>
      </c>
      <c r="J170" s="7">
        <f>MIN('Input Data'!$D$12*LOOKUP($A170,'Input Data'!$B$58:$B$62,'Input Data'!$E$58:$E$62)/3600*$C$1,IF($A170&lt;'Input Data'!$D$17,infinity,'Input Data'!$D$11*'Input Data'!$D$13+LOOKUP($A170-'Input Data'!$D$17+$C$1,$A$5:$A$505,$L$5:$L$505)-K170))</f>
        <v>5.5555555555555554</v>
      </c>
      <c r="K170" s="11">
        <f t="shared" si="74"/>
        <v>0</v>
      </c>
      <c r="L170" s="11">
        <f>IF($A170&lt;'Input Data'!$D$16,0,LOOKUP($A170-'Input Data'!$D$16,$A$5:$A$505,$K$5:$K$505))</f>
        <v>0</v>
      </c>
      <c r="M170" s="7">
        <f>MIN('Input Data'!$E$12*LOOKUP($A170,'Input Data'!$B$58:$B$62,'Input Data'!$F$58:$F$62)/3600*$C$1,IF($A170&lt;'Input Data'!$E$17,infinity,'Input Data'!$E$11*'Input Data'!$E$13+LOOKUP($A170-'Input Data'!$E$17+$C$1,$A$5:$A$505,$O$5:$O$505))-N170)</f>
        <v>22.222222222222221</v>
      </c>
      <c r="N170" s="11">
        <f t="shared" si="75"/>
        <v>2509.6250000000032</v>
      </c>
      <c r="O170" s="11">
        <f t="shared" si="76"/>
        <v>2409.8750000000032</v>
      </c>
      <c r="P170" s="9">
        <f>MIN('Input Data'!$E$12*LOOKUP($A170,'Input Data'!$B$58:$B$62,'Input Data'!$F$58:$F$62)/3600*$C$1,IF($A170&lt;'Input Data'!$E$16,0,LOOKUP($A170-'Input Data'!$E$16+$C$1,$A$5:$A$505,N$5:N$505)-O170))</f>
        <v>16.625</v>
      </c>
      <c r="Q170" s="10">
        <f>LOOKUP($A170,'Input Data'!$C$33:$C$37,'Input Data'!$F$33:$F$37)</f>
        <v>0.02</v>
      </c>
      <c r="R170" s="34">
        <f t="shared" si="77"/>
        <v>1</v>
      </c>
      <c r="S170" s="8">
        <f t="shared" si="78"/>
        <v>0.33250000000000002</v>
      </c>
      <c r="T170" s="11">
        <f t="shared" si="79"/>
        <v>16.2925</v>
      </c>
      <c r="U170" s="7">
        <f>MIN('Input Data'!$F$12*LOOKUP($A170,'Input Data'!$B$58:$B$62,'Input Data'!$G$58:$G$62)/3600*$C$1,IF($A170&lt;'Input Data'!$F$17,infinity,'Input Data'!$F$11*'Input Data'!$F$13+LOOKUP($A170-'Input Data'!$F$17+$C$1,$A$5:$A$505,$W$5:$W$505)-V170))</f>
        <v>5.5555555555555554</v>
      </c>
      <c r="V170" s="11">
        <f t="shared" si="80"/>
        <v>48.197500000000169</v>
      </c>
      <c r="W170" s="11">
        <f>IF($A170&lt;'Input Data'!$F$16,0,LOOKUP($A170-'Input Data'!$F$16,$A$5:$A$505,$V$5:$V$505))</f>
        <v>46.867500000000156</v>
      </c>
      <c r="X170" s="7">
        <f>MIN('Input Data'!$G$12*LOOKUP($A170,'Input Data'!$B$58:$B$62,'Input Data'!$H$58:$H$62)/3600*$C$1,IF($A170&lt;'Input Data'!$G$17,infinity,'Input Data'!$G$11*'Input Data'!$G$13+LOOKUP($A170-'Input Data'!$G$17+$C$1,$A$5:$A$505,$Z$5:$Z$505)-Y170))</f>
        <v>22.222222222222221</v>
      </c>
      <c r="Y170" s="11">
        <f t="shared" si="81"/>
        <v>2361.6775000000025</v>
      </c>
      <c r="Z170" s="11">
        <f t="shared" si="82"/>
        <v>2025</v>
      </c>
      <c r="AA170" s="9">
        <f>MIN('Input Data'!$G$12*LOOKUP($A170,'Input Data'!$B$58:$B$62,'Input Data'!$H$58:$H$62)/3600*$C$1,IF($A170&lt;'Input Data'!$G$16,0,LOOKUP($A170-'Input Data'!$G$16+$C$1,$A$5:$A$505,Y$5:Y$505)-Z170))</f>
        <v>22.222222222222221</v>
      </c>
      <c r="AB170" s="10">
        <f>LOOKUP($A170,'Input Data'!$C$33:$C$37,'Input Data'!$G$33:$G$37)</f>
        <v>0</v>
      </c>
      <c r="AC170" s="11">
        <f t="shared" si="83"/>
        <v>0.67500000000000004</v>
      </c>
      <c r="AD170" s="11">
        <f t="shared" si="84"/>
        <v>0</v>
      </c>
      <c r="AE170" s="12">
        <f t="shared" si="85"/>
        <v>15</v>
      </c>
      <c r="AF170" s="7">
        <f>MIN('Input Data'!$H$12*LOOKUP($A170,'Input Data'!$B$58:$B$62,'Input Data'!$I$58:$I$62)/3600*$C$1,IF($A170&lt;'Input Data'!$H$17,infinity,'Input Data'!$H$11*'Input Data'!$H$13+LOOKUP($A170-'Input Data'!$H$17+$C$1,$A$5:$A$505,AH$5:AH$505)-AG170))</f>
        <v>5.5555555555555554</v>
      </c>
      <c r="AG170" s="11">
        <f t="shared" si="86"/>
        <v>0</v>
      </c>
      <c r="AH170" s="11">
        <f>IF($A170&lt;'Input Data'!$H$16,0,LOOKUP($A170-'Input Data'!$H$16,$A$5:$A$505,AG$5:AG$505))</f>
        <v>0</v>
      </c>
      <c r="AI170" s="7">
        <f>MIN('Input Data'!$I$12*LOOKUP($A170,'Input Data'!$B$58:$B$62,'Input Data'!$J$58:$J$62)/3600*$C$1,IF($A170&lt;'Input Data'!$I$17,infinity,'Input Data'!$I$11*'Input Data'!$I$13+LOOKUP($A170-'Input Data'!$I$17+$C$1,$A$5:$A$505,AK$5:AK$505))-AJ170)</f>
        <v>15</v>
      </c>
      <c r="AJ170" s="11">
        <f t="shared" si="87"/>
        <v>2025</v>
      </c>
      <c r="AK170" s="34">
        <f>IF($A170&lt;'Input Data'!$I$16,0,LOOKUP($A170-'Input Data'!$I$16,$A$5:$A$505,AJ$5:AJ$505))</f>
        <v>1935</v>
      </c>
      <c r="AL170" s="17">
        <f>MIN('Input Data'!$I$12*LOOKUP($A170,'Input Data'!$B$58:$B$62,'Input Data'!$J$58:$J$62)/3600*$C$1,IF($A170&lt;'Input Data'!$I$16,0,LOOKUP($A170-'Input Data'!$I$16+$C$1,$A$5:$A$505,AJ$5:AJ$505)-AK170))</f>
        <v>15</v>
      </c>
    </row>
    <row r="171" spans="1:38" x14ac:dyDescent="0.3">
      <c r="A171" s="9">
        <f t="shared" si="69"/>
        <v>1660</v>
      </c>
      <c r="B171" s="10">
        <f>MIN('Input Data'!$C$12*LOOKUP($A171,'Input Data'!$B$58:$B$62,'Input Data'!$D$58:$D$62)/3600*$C$1,IF($A171&lt;'Input Data'!$C$17,infinity,'Input Data'!$C$11*'Input Data'!$C$13+LOOKUP($A171-'Input Data'!$C$17+$C$1,$A$5:$A$505,$D$5:$D$505))-C171)</f>
        <v>22.222222222222221</v>
      </c>
      <c r="C171" s="11">
        <f>C170+LOOKUP($A170,'Input Data'!$D$23:$D$27,'Input Data'!$F$23:$F$27)*$C$1/3600</f>
        <v>2825.5000000000032</v>
      </c>
      <c r="D171" s="11">
        <f t="shared" si="70"/>
        <v>2526.2500000000032</v>
      </c>
      <c r="E171" s="9">
        <f>MIN('Input Data'!$C$12*LOOKUP($A171,'Input Data'!$B$58:$B$62,'Input Data'!$D$58:$D$62)/3600*$C$1,IF($A171&lt;'Input Data'!$C$16,0,LOOKUP($A171-'Input Data'!$C$16+$C$1,$A$5:$A$505,C$5:C$505)-D171))</f>
        <v>16.625</v>
      </c>
      <c r="F171" s="10">
        <f>LOOKUP($A171,'Input Data'!$C$33:$C$37,'Input Data'!$E$33:$E$37)</f>
        <v>0</v>
      </c>
      <c r="G171" s="11">
        <f t="shared" si="71"/>
        <v>1</v>
      </c>
      <c r="H171" s="11">
        <f t="shared" si="89"/>
        <v>0</v>
      </c>
      <c r="I171" s="12">
        <f t="shared" si="73"/>
        <v>16.625</v>
      </c>
      <c r="J171" s="7">
        <f>MIN('Input Data'!$D$12*LOOKUP($A171,'Input Data'!$B$58:$B$62,'Input Data'!$E$58:$E$62)/3600*$C$1,IF($A171&lt;'Input Data'!$D$17,infinity,'Input Data'!$D$11*'Input Data'!$D$13+LOOKUP($A171-'Input Data'!$D$17+$C$1,$A$5:$A$505,$L$5:$L$505)-K171))</f>
        <v>5.5555555555555554</v>
      </c>
      <c r="K171" s="11">
        <f t="shared" si="74"/>
        <v>0</v>
      </c>
      <c r="L171" s="11">
        <f>IF($A171&lt;'Input Data'!$D$16,0,LOOKUP($A171-'Input Data'!$D$16,$A$5:$A$505,$K$5:$K$505))</f>
        <v>0</v>
      </c>
      <c r="M171" s="7">
        <f>MIN('Input Data'!$E$12*LOOKUP($A171,'Input Data'!$B$58:$B$62,'Input Data'!$F$58:$F$62)/3600*$C$1,IF($A171&lt;'Input Data'!$E$17,infinity,'Input Data'!$E$11*'Input Data'!$E$13+LOOKUP($A171-'Input Data'!$E$17+$C$1,$A$5:$A$505,$O$5:$O$505))-N171)</f>
        <v>22.222222222222221</v>
      </c>
      <c r="N171" s="11">
        <f t="shared" si="75"/>
        <v>2526.2500000000032</v>
      </c>
      <c r="O171" s="11">
        <f t="shared" si="76"/>
        <v>2426.5000000000032</v>
      </c>
      <c r="P171" s="9">
        <f>MIN('Input Data'!$E$12*LOOKUP($A171,'Input Data'!$B$58:$B$62,'Input Data'!$F$58:$F$62)/3600*$C$1,IF($A171&lt;'Input Data'!$E$16,0,LOOKUP($A171-'Input Data'!$E$16+$C$1,$A$5:$A$505,N$5:N$505)-O171))</f>
        <v>16.625</v>
      </c>
      <c r="Q171" s="10">
        <f>LOOKUP($A171,'Input Data'!$C$33:$C$37,'Input Data'!$F$33:$F$37)</f>
        <v>0.02</v>
      </c>
      <c r="R171" s="34">
        <f t="shared" si="77"/>
        <v>1</v>
      </c>
      <c r="S171" s="8">
        <f t="shared" si="78"/>
        <v>0.33250000000000002</v>
      </c>
      <c r="T171" s="11">
        <f t="shared" si="79"/>
        <v>16.2925</v>
      </c>
      <c r="U171" s="7">
        <f>MIN('Input Data'!$F$12*LOOKUP($A171,'Input Data'!$B$58:$B$62,'Input Data'!$G$58:$G$62)/3600*$C$1,IF($A171&lt;'Input Data'!$F$17,infinity,'Input Data'!$F$11*'Input Data'!$F$13+LOOKUP($A171-'Input Data'!$F$17+$C$1,$A$5:$A$505,$W$5:$W$505)-V171))</f>
        <v>5.5555555555555554</v>
      </c>
      <c r="V171" s="11">
        <f t="shared" si="80"/>
        <v>48.530000000000172</v>
      </c>
      <c r="W171" s="11">
        <f>IF($A171&lt;'Input Data'!$F$16,0,LOOKUP($A171-'Input Data'!$F$16,$A$5:$A$505,$V$5:$V$505))</f>
        <v>47.200000000000159</v>
      </c>
      <c r="X171" s="7">
        <f>MIN('Input Data'!$G$12*LOOKUP($A171,'Input Data'!$B$58:$B$62,'Input Data'!$H$58:$H$62)/3600*$C$1,IF($A171&lt;'Input Data'!$G$17,infinity,'Input Data'!$G$11*'Input Data'!$G$13+LOOKUP($A171-'Input Data'!$G$17+$C$1,$A$5:$A$505,$Z$5:$Z$505)-Y171))</f>
        <v>22.222222222222221</v>
      </c>
      <c r="Y171" s="11">
        <f t="shared" si="81"/>
        <v>2377.9700000000025</v>
      </c>
      <c r="Z171" s="11">
        <f t="shared" si="82"/>
        <v>2040</v>
      </c>
      <c r="AA171" s="9">
        <f>MIN('Input Data'!$G$12*LOOKUP($A171,'Input Data'!$B$58:$B$62,'Input Data'!$H$58:$H$62)/3600*$C$1,IF($A171&lt;'Input Data'!$G$16,0,LOOKUP($A171-'Input Data'!$G$16+$C$1,$A$5:$A$505,Y$5:Y$505)-Z171))</f>
        <v>22.222222222222221</v>
      </c>
      <c r="AB171" s="10">
        <f>LOOKUP($A171,'Input Data'!$C$33:$C$37,'Input Data'!$G$33:$G$37)</f>
        <v>0</v>
      </c>
      <c r="AC171" s="11">
        <f t="shared" si="83"/>
        <v>0.67500000000000004</v>
      </c>
      <c r="AD171" s="11">
        <f t="shared" si="84"/>
        <v>0</v>
      </c>
      <c r="AE171" s="12">
        <f t="shared" si="85"/>
        <v>15</v>
      </c>
      <c r="AF171" s="7">
        <f>MIN('Input Data'!$H$12*LOOKUP($A171,'Input Data'!$B$58:$B$62,'Input Data'!$I$58:$I$62)/3600*$C$1,IF($A171&lt;'Input Data'!$H$17,infinity,'Input Data'!$H$11*'Input Data'!$H$13+LOOKUP($A171-'Input Data'!$H$17+$C$1,$A$5:$A$505,AH$5:AH$505)-AG171))</f>
        <v>5.5555555555555554</v>
      </c>
      <c r="AG171" s="11">
        <f t="shared" si="86"/>
        <v>0</v>
      </c>
      <c r="AH171" s="11">
        <f>IF($A171&lt;'Input Data'!$H$16,0,LOOKUP($A171-'Input Data'!$H$16,$A$5:$A$505,AG$5:AG$505))</f>
        <v>0</v>
      </c>
      <c r="AI171" s="7">
        <f>MIN('Input Data'!$I$12*LOOKUP($A171,'Input Data'!$B$58:$B$62,'Input Data'!$J$58:$J$62)/3600*$C$1,IF($A171&lt;'Input Data'!$I$17,infinity,'Input Data'!$I$11*'Input Data'!$I$13+LOOKUP($A171-'Input Data'!$I$17+$C$1,$A$5:$A$505,AK$5:AK$505))-AJ171)</f>
        <v>15</v>
      </c>
      <c r="AJ171" s="11">
        <f t="shared" si="87"/>
        <v>2040</v>
      </c>
      <c r="AK171" s="34">
        <f>IF($A171&lt;'Input Data'!$I$16,0,LOOKUP($A171-'Input Data'!$I$16,$A$5:$A$505,AJ$5:AJ$505))</f>
        <v>1950</v>
      </c>
      <c r="AL171" s="17">
        <f>MIN('Input Data'!$I$12*LOOKUP($A171,'Input Data'!$B$58:$B$62,'Input Data'!$J$58:$J$62)/3600*$C$1,IF($A171&lt;'Input Data'!$I$16,0,LOOKUP($A171-'Input Data'!$I$16+$C$1,$A$5:$A$505,AJ$5:AJ$505)-AK171))</f>
        <v>15</v>
      </c>
    </row>
    <row r="172" spans="1:38" x14ac:dyDescent="0.3">
      <c r="A172" s="9">
        <f t="shared" si="69"/>
        <v>1670</v>
      </c>
      <c r="B172" s="10">
        <f>MIN('Input Data'!$C$12*LOOKUP($A172,'Input Data'!$B$58:$B$62,'Input Data'!$D$58:$D$62)/3600*$C$1,IF($A172&lt;'Input Data'!$C$17,infinity,'Input Data'!$C$11*'Input Data'!$C$13+LOOKUP($A172-'Input Data'!$C$17+$C$1,$A$5:$A$505,$D$5:$D$505))-C172)</f>
        <v>22.222222222222221</v>
      </c>
      <c r="C172" s="11">
        <f>C171+LOOKUP($A171,'Input Data'!$D$23:$D$27,'Input Data'!$F$23:$F$27)*$C$1/3600</f>
        <v>2842.1250000000032</v>
      </c>
      <c r="D172" s="11">
        <f t="shared" si="70"/>
        <v>2542.8750000000032</v>
      </c>
      <c r="E172" s="9">
        <f>MIN('Input Data'!$C$12*LOOKUP($A172,'Input Data'!$B$58:$B$62,'Input Data'!$D$58:$D$62)/3600*$C$1,IF($A172&lt;'Input Data'!$C$16,0,LOOKUP($A172-'Input Data'!$C$16+$C$1,$A$5:$A$505,C$5:C$505)-D172))</f>
        <v>16.625</v>
      </c>
      <c r="F172" s="10">
        <f>LOOKUP($A172,'Input Data'!$C$33:$C$37,'Input Data'!$E$33:$E$37)</f>
        <v>0</v>
      </c>
      <c r="G172" s="11">
        <f t="shared" si="71"/>
        <v>1</v>
      </c>
      <c r="H172" s="11">
        <f t="shared" si="89"/>
        <v>0</v>
      </c>
      <c r="I172" s="12">
        <f t="shared" si="73"/>
        <v>16.625</v>
      </c>
      <c r="J172" s="7">
        <f>MIN('Input Data'!$D$12*LOOKUP($A172,'Input Data'!$B$58:$B$62,'Input Data'!$E$58:$E$62)/3600*$C$1,IF($A172&lt;'Input Data'!$D$17,infinity,'Input Data'!$D$11*'Input Data'!$D$13+LOOKUP($A172-'Input Data'!$D$17+$C$1,$A$5:$A$505,$L$5:$L$505)-K172))</f>
        <v>5.5555555555555554</v>
      </c>
      <c r="K172" s="11">
        <f t="shared" si="74"/>
        <v>0</v>
      </c>
      <c r="L172" s="11">
        <f>IF($A172&lt;'Input Data'!$D$16,0,LOOKUP($A172-'Input Data'!$D$16,$A$5:$A$505,$K$5:$K$505))</f>
        <v>0</v>
      </c>
      <c r="M172" s="7">
        <f>MIN('Input Data'!$E$12*LOOKUP($A172,'Input Data'!$B$58:$B$62,'Input Data'!$F$58:$F$62)/3600*$C$1,IF($A172&lt;'Input Data'!$E$17,infinity,'Input Data'!$E$11*'Input Data'!$E$13+LOOKUP($A172-'Input Data'!$E$17+$C$1,$A$5:$A$505,$O$5:$O$505))-N172)</f>
        <v>22.222222222222221</v>
      </c>
      <c r="N172" s="11">
        <f t="shared" si="75"/>
        <v>2542.8750000000032</v>
      </c>
      <c r="O172" s="11">
        <f t="shared" si="76"/>
        <v>2443.1250000000032</v>
      </c>
      <c r="P172" s="9">
        <f>MIN('Input Data'!$E$12*LOOKUP($A172,'Input Data'!$B$58:$B$62,'Input Data'!$F$58:$F$62)/3600*$C$1,IF($A172&lt;'Input Data'!$E$16,0,LOOKUP($A172-'Input Data'!$E$16+$C$1,$A$5:$A$505,N$5:N$505)-O172))</f>
        <v>16.625</v>
      </c>
      <c r="Q172" s="10">
        <f>LOOKUP($A172,'Input Data'!$C$33:$C$37,'Input Data'!$F$33:$F$37)</f>
        <v>0.02</v>
      </c>
      <c r="R172" s="34">
        <f t="shared" si="77"/>
        <v>1</v>
      </c>
      <c r="S172" s="8">
        <f t="shared" si="78"/>
        <v>0.33250000000000002</v>
      </c>
      <c r="T172" s="11">
        <f t="shared" si="79"/>
        <v>16.2925</v>
      </c>
      <c r="U172" s="7">
        <f>MIN('Input Data'!$F$12*LOOKUP($A172,'Input Data'!$B$58:$B$62,'Input Data'!$G$58:$G$62)/3600*$C$1,IF($A172&lt;'Input Data'!$F$17,infinity,'Input Data'!$F$11*'Input Data'!$F$13+LOOKUP($A172-'Input Data'!$F$17+$C$1,$A$5:$A$505,$W$5:$W$505)-V172))</f>
        <v>5.5555555555555554</v>
      </c>
      <c r="V172" s="11">
        <f t="shared" si="80"/>
        <v>48.862500000000175</v>
      </c>
      <c r="W172" s="11">
        <f>IF($A172&lt;'Input Data'!$F$16,0,LOOKUP($A172-'Input Data'!$F$16,$A$5:$A$505,$V$5:$V$505))</f>
        <v>47.532500000000162</v>
      </c>
      <c r="X172" s="7">
        <f>MIN('Input Data'!$G$12*LOOKUP($A172,'Input Data'!$B$58:$B$62,'Input Data'!$H$58:$H$62)/3600*$C$1,IF($A172&lt;'Input Data'!$G$17,infinity,'Input Data'!$G$11*'Input Data'!$G$13+LOOKUP($A172-'Input Data'!$G$17+$C$1,$A$5:$A$505,$Z$5:$Z$505)-Y172))</f>
        <v>22.222222222222221</v>
      </c>
      <c r="Y172" s="11">
        <f t="shared" si="81"/>
        <v>2394.2625000000025</v>
      </c>
      <c r="Z172" s="11">
        <f t="shared" si="82"/>
        <v>2055</v>
      </c>
      <c r="AA172" s="9">
        <f>MIN('Input Data'!$G$12*LOOKUP($A172,'Input Data'!$B$58:$B$62,'Input Data'!$H$58:$H$62)/3600*$C$1,IF($A172&lt;'Input Data'!$G$16,0,LOOKUP($A172-'Input Data'!$G$16+$C$1,$A$5:$A$505,Y$5:Y$505)-Z172))</f>
        <v>22.222222222222221</v>
      </c>
      <c r="AB172" s="10">
        <f>LOOKUP($A172,'Input Data'!$C$33:$C$37,'Input Data'!$G$33:$G$37)</f>
        <v>0</v>
      </c>
      <c r="AC172" s="11">
        <f t="shared" si="83"/>
        <v>0.67500000000000004</v>
      </c>
      <c r="AD172" s="11">
        <f t="shared" si="84"/>
        <v>0</v>
      </c>
      <c r="AE172" s="12">
        <f t="shared" si="85"/>
        <v>15</v>
      </c>
      <c r="AF172" s="7">
        <f>MIN('Input Data'!$H$12*LOOKUP($A172,'Input Data'!$B$58:$B$62,'Input Data'!$I$58:$I$62)/3600*$C$1,IF($A172&lt;'Input Data'!$H$17,infinity,'Input Data'!$H$11*'Input Data'!$H$13+LOOKUP($A172-'Input Data'!$H$17+$C$1,$A$5:$A$505,AH$5:AH$505)-AG172))</f>
        <v>5.5555555555555554</v>
      </c>
      <c r="AG172" s="11">
        <f t="shared" si="86"/>
        <v>0</v>
      </c>
      <c r="AH172" s="11">
        <f>IF($A172&lt;'Input Data'!$H$16,0,LOOKUP($A172-'Input Data'!$H$16,$A$5:$A$505,AG$5:AG$505))</f>
        <v>0</v>
      </c>
      <c r="AI172" s="7">
        <f>MIN('Input Data'!$I$12*LOOKUP($A172,'Input Data'!$B$58:$B$62,'Input Data'!$J$58:$J$62)/3600*$C$1,IF($A172&lt;'Input Data'!$I$17,infinity,'Input Data'!$I$11*'Input Data'!$I$13+LOOKUP($A172-'Input Data'!$I$17+$C$1,$A$5:$A$505,AK$5:AK$505))-AJ172)</f>
        <v>15</v>
      </c>
      <c r="AJ172" s="11">
        <f t="shared" si="87"/>
        <v>2055</v>
      </c>
      <c r="AK172" s="34">
        <f>IF($A172&lt;'Input Data'!$I$16,0,LOOKUP($A172-'Input Data'!$I$16,$A$5:$A$505,AJ$5:AJ$505))</f>
        <v>1965</v>
      </c>
      <c r="AL172" s="17">
        <f>MIN('Input Data'!$I$12*LOOKUP($A172,'Input Data'!$B$58:$B$62,'Input Data'!$J$58:$J$62)/3600*$C$1,IF($A172&lt;'Input Data'!$I$16,0,LOOKUP($A172-'Input Data'!$I$16+$C$1,$A$5:$A$505,AJ$5:AJ$505)-AK172))</f>
        <v>15</v>
      </c>
    </row>
    <row r="173" spans="1:38" x14ac:dyDescent="0.3">
      <c r="A173" s="9">
        <f t="shared" si="69"/>
        <v>1680</v>
      </c>
      <c r="B173" s="10">
        <f>MIN('Input Data'!$C$12*LOOKUP($A173,'Input Data'!$B$58:$B$62,'Input Data'!$D$58:$D$62)/3600*$C$1,IF($A173&lt;'Input Data'!$C$17,infinity,'Input Data'!$C$11*'Input Data'!$C$13+LOOKUP($A173-'Input Data'!$C$17+$C$1,$A$5:$A$505,$D$5:$D$505))-C173)</f>
        <v>22.222222222222221</v>
      </c>
      <c r="C173" s="11">
        <f>C172+LOOKUP($A172,'Input Data'!$D$23:$D$27,'Input Data'!$F$23:$F$27)*$C$1/3600</f>
        <v>2858.7500000000032</v>
      </c>
      <c r="D173" s="11">
        <f t="shared" si="70"/>
        <v>2559.5000000000032</v>
      </c>
      <c r="E173" s="9">
        <f>MIN('Input Data'!$C$12*LOOKUP($A173,'Input Data'!$B$58:$B$62,'Input Data'!$D$58:$D$62)/3600*$C$1,IF($A173&lt;'Input Data'!$C$16,0,LOOKUP($A173-'Input Data'!$C$16+$C$1,$A$5:$A$505,C$5:C$505)-D173))</f>
        <v>16.625</v>
      </c>
      <c r="F173" s="10">
        <f>LOOKUP($A173,'Input Data'!$C$33:$C$37,'Input Data'!$E$33:$E$37)</f>
        <v>0</v>
      </c>
      <c r="G173" s="11">
        <f t="shared" si="71"/>
        <v>1</v>
      </c>
      <c r="H173" s="11">
        <f t="shared" si="89"/>
        <v>0</v>
      </c>
      <c r="I173" s="12">
        <f t="shared" si="73"/>
        <v>16.625</v>
      </c>
      <c r="J173" s="7">
        <f>MIN('Input Data'!$D$12*LOOKUP($A173,'Input Data'!$B$58:$B$62,'Input Data'!$E$58:$E$62)/3600*$C$1,IF($A173&lt;'Input Data'!$D$17,infinity,'Input Data'!$D$11*'Input Data'!$D$13+LOOKUP($A173-'Input Data'!$D$17+$C$1,$A$5:$A$505,$L$5:$L$505)-K173))</f>
        <v>5.5555555555555554</v>
      </c>
      <c r="K173" s="11">
        <f t="shared" si="74"/>
        <v>0</v>
      </c>
      <c r="L173" s="11">
        <f>IF($A173&lt;'Input Data'!$D$16,0,LOOKUP($A173-'Input Data'!$D$16,$A$5:$A$505,$K$5:$K$505))</f>
        <v>0</v>
      </c>
      <c r="M173" s="7">
        <f>MIN('Input Data'!$E$12*LOOKUP($A173,'Input Data'!$B$58:$B$62,'Input Data'!$F$58:$F$62)/3600*$C$1,IF($A173&lt;'Input Data'!$E$17,infinity,'Input Data'!$E$11*'Input Data'!$E$13+LOOKUP($A173-'Input Data'!$E$17+$C$1,$A$5:$A$505,$O$5:$O$505))-N173)</f>
        <v>22.222222222222221</v>
      </c>
      <c r="N173" s="11">
        <f t="shared" si="75"/>
        <v>2559.5000000000032</v>
      </c>
      <c r="O173" s="11">
        <f t="shared" si="76"/>
        <v>2459.7500000000032</v>
      </c>
      <c r="P173" s="9">
        <f>MIN('Input Data'!$E$12*LOOKUP($A173,'Input Data'!$B$58:$B$62,'Input Data'!$F$58:$F$62)/3600*$C$1,IF($A173&lt;'Input Data'!$E$16,0,LOOKUP($A173-'Input Data'!$E$16+$C$1,$A$5:$A$505,N$5:N$505)-O173))</f>
        <v>16.625</v>
      </c>
      <c r="Q173" s="10">
        <f>LOOKUP($A173,'Input Data'!$C$33:$C$37,'Input Data'!$F$33:$F$37)</f>
        <v>0.02</v>
      </c>
      <c r="R173" s="34">
        <f t="shared" si="77"/>
        <v>1</v>
      </c>
      <c r="S173" s="8">
        <f t="shared" si="78"/>
        <v>0.33250000000000002</v>
      </c>
      <c r="T173" s="11">
        <f t="shared" si="79"/>
        <v>16.2925</v>
      </c>
      <c r="U173" s="7">
        <f>MIN('Input Data'!$F$12*LOOKUP($A173,'Input Data'!$B$58:$B$62,'Input Data'!$G$58:$G$62)/3600*$C$1,IF($A173&lt;'Input Data'!$F$17,infinity,'Input Data'!$F$11*'Input Data'!$F$13+LOOKUP($A173-'Input Data'!$F$17+$C$1,$A$5:$A$505,$W$5:$W$505)-V173))</f>
        <v>5.5555555555555554</v>
      </c>
      <c r="V173" s="11">
        <f t="shared" si="80"/>
        <v>49.195000000000178</v>
      </c>
      <c r="W173" s="11">
        <f>IF($A173&lt;'Input Data'!$F$16,0,LOOKUP($A173-'Input Data'!$F$16,$A$5:$A$505,$V$5:$V$505))</f>
        <v>47.865000000000165</v>
      </c>
      <c r="X173" s="7">
        <f>MIN('Input Data'!$G$12*LOOKUP($A173,'Input Data'!$B$58:$B$62,'Input Data'!$H$58:$H$62)/3600*$C$1,IF($A173&lt;'Input Data'!$G$17,infinity,'Input Data'!$G$11*'Input Data'!$G$13+LOOKUP($A173-'Input Data'!$G$17+$C$1,$A$5:$A$505,$Z$5:$Z$505)-Y173))</f>
        <v>22.222222222222221</v>
      </c>
      <c r="Y173" s="11">
        <f t="shared" si="81"/>
        <v>2410.5550000000026</v>
      </c>
      <c r="Z173" s="11">
        <f t="shared" si="82"/>
        <v>2070</v>
      </c>
      <c r="AA173" s="9">
        <f>MIN('Input Data'!$G$12*LOOKUP($A173,'Input Data'!$B$58:$B$62,'Input Data'!$H$58:$H$62)/3600*$C$1,IF($A173&lt;'Input Data'!$G$16,0,LOOKUP($A173-'Input Data'!$G$16+$C$1,$A$5:$A$505,Y$5:Y$505)-Z173))</f>
        <v>22.222222222222221</v>
      </c>
      <c r="AB173" s="10">
        <f>LOOKUP($A173,'Input Data'!$C$33:$C$37,'Input Data'!$G$33:$G$37)</f>
        <v>0</v>
      </c>
      <c r="AC173" s="11">
        <f t="shared" si="83"/>
        <v>0.67500000000000004</v>
      </c>
      <c r="AD173" s="11">
        <f t="shared" si="84"/>
        <v>0</v>
      </c>
      <c r="AE173" s="12">
        <f t="shared" si="85"/>
        <v>15</v>
      </c>
      <c r="AF173" s="7">
        <f>MIN('Input Data'!$H$12*LOOKUP($A173,'Input Data'!$B$58:$B$62,'Input Data'!$I$58:$I$62)/3600*$C$1,IF($A173&lt;'Input Data'!$H$17,infinity,'Input Data'!$H$11*'Input Data'!$H$13+LOOKUP($A173-'Input Data'!$H$17+$C$1,$A$5:$A$505,AH$5:AH$505)-AG173))</f>
        <v>5.5555555555555554</v>
      </c>
      <c r="AG173" s="11">
        <f t="shared" si="86"/>
        <v>0</v>
      </c>
      <c r="AH173" s="11">
        <f>IF($A173&lt;'Input Data'!$H$16,0,LOOKUP($A173-'Input Data'!$H$16,$A$5:$A$505,AG$5:AG$505))</f>
        <v>0</v>
      </c>
      <c r="AI173" s="7">
        <f>MIN('Input Data'!$I$12*LOOKUP($A173,'Input Data'!$B$58:$B$62,'Input Data'!$J$58:$J$62)/3600*$C$1,IF($A173&lt;'Input Data'!$I$17,infinity,'Input Data'!$I$11*'Input Data'!$I$13+LOOKUP($A173-'Input Data'!$I$17+$C$1,$A$5:$A$505,AK$5:AK$505))-AJ173)</f>
        <v>15</v>
      </c>
      <c r="AJ173" s="11">
        <f t="shared" si="87"/>
        <v>2070</v>
      </c>
      <c r="AK173" s="34">
        <f>IF($A173&lt;'Input Data'!$I$16,0,LOOKUP($A173-'Input Data'!$I$16,$A$5:$A$505,AJ$5:AJ$505))</f>
        <v>1980</v>
      </c>
      <c r="AL173" s="17">
        <f>MIN('Input Data'!$I$12*LOOKUP($A173,'Input Data'!$B$58:$B$62,'Input Data'!$J$58:$J$62)/3600*$C$1,IF($A173&lt;'Input Data'!$I$16,0,LOOKUP($A173-'Input Data'!$I$16+$C$1,$A$5:$A$505,AJ$5:AJ$505)-AK173))</f>
        <v>15</v>
      </c>
    </row>
    <row r="174" spans="1:38" x14ac:dyDescent="0.3">
      <c r="A174" s="9">
        <f t="shared" si="69"/>
        <v>1690</v>
      </c>
      <c r="B174" s="10">
        <f>MIN('Input Data'!$C$12*LOOKUP($A174,'Input Data'!$B$58:$B$62,'Input Data'!$D$58:$D$62)/3600*$C$1,IF($A174&lt;'Input Data'!$C$17,infinity,'Input Data'!$C$11*'Input Data'!$C$13+LOOKUP($A174-'Input Data'!$C$17+$C$1,$A$5:$A$505,$D$5:$D$505))-C174)</f>
        <v>22.222222222222221</v>
      </c>
      <c r="C174" s="11">
        <f>C173+LOOKUP($A173,'Input Data'!$D$23:$D$27,'Input Data'!$F$23:$F$27)*$C$1/3600</f>
        <v>2875.3750000000032</v>
      </c>
      <c r="D174" s="11">
        <f t="shared" si="70"/>
        <v>2576.1250000000032</v>
      </c>
      <c r="E174" s="9">
        <f>MIN('Input Data'!$C$12*LOOKUP($A174,'Input Data'!$B$58:$B$62,'Input Data'!$D$58:$D$62)/3600*$C$1,IF($A174&lt;'Input Data'!$C$16,0,LOOKUP($A174-'Input Data'!$C$16+$C$1,$A$5:$A$505,C$5:C$505)-D174))</f>
        <v>16.625</v>
      </c>
      <c r="F174" s="10">
        <f>LOOKUP($A174,'Input Data'!$C$33:$C$37,'Input Data'!$E$33:$E$37)</f>
        <v>0</v>
      </c>
      <c r="G174" s="11">
        <f t="shared" si="71"/>
        <v>1</v>
      </c>
      <c r="H174" s="11">
        <f t="shared" si="89"/>
        <v>0</v>
      </c>
      <c r="I174" s="12">
        <f t="shared" si="73"/>
        <v>16.625</v>
      </c>
      <c r="J174" s="7">
        <f>MIN('Input Data'!$D$12*LOOKUP($A174,'Input Data'!$B$58:$B$62,'Input Data'!$E$58:$E$62)/3600*$C$1,IF($A174&lt;'Input Data'!$D$17,infinity,'Input Data'!$D$11*'Input Data'!$D$13+LOOKUP($A174-'Input Data'!$D$17+$C$1,$A$5:$A$505,$L$5:$L$505)-K174))</f>
        <v>5.5555555555555554</v>
      </c>
      <c r="K174" s="11">
        <f t="shared" si="74"/>
        <v>0</v>
      </c>
      <c r="L174" s="11">
        <f>IF($A174&lt;'Input Data'!$D$16,0,LOOKUP($A174-'Input Data'!$D$16,$A$5:$A$505,$K$5:$K$505))</f>
        <v>0</v>
      </c>
      <c r="M174" s="7">
        <f>MIN('Input Data'!$E$12*LOOKUP($A174,'Input Data'!$B$58:$B$62,'Input Data'!$F$58:$F$62)/3600*$C$1,IF($A174&lt;'Input Data'!$E$17,infinity,'Input Data'!$E$11*'Input Data'!$E$13+LOOKUP($A174-'Input Data'!$E$17+$C$1,$A$5:$A$505,$O$5:$O$505))-N174)</f>
        <v>22.222222222222221</v>
      </c>
      <c r="N174" s="11">
        <f t="shared" si="75"/>
        <v>2576.1250000000032</v>
      </c>
      <c r="O174" s="11">
        <f t="shared" si="76"/>
        <v>2476.3750000000032</v>
      </c>
      <c r="P174" s="9">
        <f>MIN('Input Data'!$E$12*LOOKUP($A174,'Input Data'!$B$58:$B$62,'Input Data'!$F$58:$F$62)/3600*$C$1,IF($A174&lt;'Input Data'!$E$16,0,LOOKUP($A174-'Input Data'!$E$16+$C$1,$A$5:$A$505,N$5:N$505)-O174))</f>
        <v>16.625</v>
      </c>
      <c r="Q174" s="10">
        <f>LOOKUP($A174,'Input Data'!$C$33:$C$37,'Input Data'!$F$33:$F$37)</f>
        <v>0.02</v>
      </c>
      <c r="R174" s="34">
        <f t="shared" si="77"/>
        <v>1</v>
      </c>
      <c r="S174" s="8">
        <f t="shared" si="78"/>
        <v>0.33250000000000002</v>
      </c>
      <c r="T174" s="11">
        <f t="shared" si="79"/>
        <v>16.2925</v>
      </c>
      <c r="U174" s="7">
        <f>MIN('Input Data'!$F$12*LOOKUP($A174,'Input Data'!$B$58:$B$62,'Input Data'!$G$58:$G$62)/3600*$C$1,IF($A174&lt;'Input Data'!$F$17,infinity,'Input Data'!$F$11*'Input Data'!$F$13+LOOKUP($A174-'Input Data'!$F$17+$C$1,$A$5:$A$505,$W$5:$W$505)-V174))</f>
        <v>5.5555555555555554</v>
      </c>
      <c r="V174" s="11">
        <f t="shared" si="80"/>
        <v>49.527500000000181</v>
      </c>
      <c r="W174" s="11">
        <f>IF($A174&lt;'Input Data'!$F$16,0,LOOKUP($A174-'Input Data'!$F$16,$A$5:$A$505,$V$5:$V$505))</f>
        <v>48.197500000000169</v>
      </c>
      <c r="X174" s="7">
        <f>MIN('Input Data'!$G$12*LOOKUP($A174,'Input Data'!$B$58:$B$62,'Input Data'!$H$58:$H$62)/3600*$C$1,IF($A174&lt;'Input Data'!$G$17,infinity,'Input Data'!$G$11*'Input Data'!$G$13+LOOKUP($A174-'Input Data'!$G$17+$C$1,$A$5:$A$505,$Z$5:$Z$505)-Y174))</f>
        <v>22.222222222222221</v>
      </c>
      <c r="Y174" s="11">
        <f t="shared" si="81"/>
        <v>2426.8475000000026</v>
      </c>
      <c r="Z174" s="11">
        <f t="shared" si="82"/>
        <v>2085</v>
      </c>
      <c r="AA174" s="9">
        <f>MIN('Input Data'!$G$12*LOOKUP($A174,'Input Data'!$B$58:$B$62,'Input Data'!$H$58:$H$62)/3600*$C$1,IF($A174&lt;'Input Data'!$G$16,0,LOOKUP($A174-'Input Data'!$G$16+$C$1,$A$5:$A$505,Y$5:Y$505)-Z174))</f>
        <v>22.222222222222221</v>
      </c>
      <c r="AB174" s="10">
        <f>LOOKUP($A174,'Input Data'!$C$33:$C$37,'Input Data'!$G$33:$G$37)</f>
        <v>0</v>
      </c>
      <c r="AC174" s="11">
        <f t="shared" si="83"/>
        <v>0.67500000000000004</v>
      </c>
      <c r="AD174" s="11">
        <f t="shared" si="84"/>
        <v>0</v>
      </c>
      <c r="AE174" s="12">
        <f t="shared" si="85"/>
        <v>15</v>
      </c>
      <c r="AF174" s="7">
        <f>MIN('Input Data'!$H$12*LOOKUP($A174,'Input Data'!$B$58:$B$62,'Input Data'!$I$58:$I$62)/3600*$C$1,IF($A174&lt;'Input Data'!$H$17,infinity,'Input Data'!$H$11*'Input Data'!$H$13+LOOKUP($A174-'Input Data'!$H$17+$C$1,$A$5:$A$505,AH$5:AH$505)-AG174))</f>
        <v>5.5555555555555554</v>
      </c>
      <c r="AG174" s="11">
        <f t="shared" si="86"/>
        <v>0</v>
      </c>
      <c r="AH174" s="11">
        <f>IF($A174&lt;'Input Data'!$H$16,0,LOOKUP($A174-'Input Data'!$H$16,$A$5:$A$505,AG$5:AG$505))</f>
        <v>0</v>
      </c>
      <c r="AI174" s="7">
        <f>MIN('Input Data'!$I$12*LOOKUP($A174,'Input Data'!$B$58:$B$62,'Input Data'!$J$58:$J$62)/3600*$C$1,IF($A174&lt;'Input Data'!$I$17,infinity,'Input Data'!$I$11*'Input Data'!$I$13+LOOKUP($A174-'Input Data'!$I$17+$C$1,$A$5:$A$505,AK$5:AK$505))-AJ174)</f>
        <v>15</v>
      </c>
      <c r="AJ174" s="11">
        <f t="shared" si="87"/>
        <v>2085</v>
      </c>
      <c r="AK174" s="34">
        <f>IF($A174&lt;'Input Data'!$I$16,0,LOOKUP($A174-'Input Data'!$I$16,$A$5:$A$505,AJ$5:AJ$505))</f>
        <v>1995</v>
      </c>
      <c r="AL174" s="17">
        <f>MIN('Input Data'!$I$12*LOOKUP($A174,'Input Data'!$B$58:$B$62,'Input Data'!$J$58:$J$62)/3600*$C$1,IF($A174&lt;'Input Data'!$I$16,0,LOOKUP($A174-'Input Data'!$I$16+$C$1,$A$5:$A$505,AJ$5:AJ$505)-AK174))</f>
        <v>15</v>
      </c>
    </row>
    <row r="175" spans="1:38" x14ac:dyDescent="0.3">
      <c r="A175" s="9">
        <f t="shared" si="69"/>
        <v>1700</v>
      </c>
      <c r="B175" s="10">
        <f>MIN('Input Data'!$C$12*LOOKUP($A175,'Input Data'!$B$58:$B$62,'Input Data'!$D$58:$D$62)/3600*$C$1,IF($A175&lt;'Input Data'!$C$17,infinity,'Input Data'!$C$11*'Input Data'!$C$13+LOOKUP($A175-'Input Data'!$C$17+$C$1,$A$5:$A$505,$D$5:$D$505))-C175)</f>
        <v>22.222222222222221</v>
      </c>
      <c r="C175" s="11">
        <f>C174+LOOKUP($A174,'Input Data'!$D$23:$D$27,'Input Data'!$F$23:$F$27)*$C$1/3600</f>
        <v>2892.0000000000032</v>
      </c>
      <c r="D175" s="11">
        <f t="shared" si="70"/>
        <v>2592.7500000000032</v>
      </c>
      <c r="E175" s="9">
        <f>MIN('Input Data'!$C$12*LOOKUP($A175,'Input Data'!$B$58:$B$62,'Input Data'!$D$58:$D$62)/3600*$C$1,IF($A175&lt;'Input Data'!$C$16,0,LOOKUP($A175-'Input Data'!$C$16+$C$1,$A$5:$A$505,C$5:C$505)-D175))</f>
        <v>16.625</v>
      </c>
      <c r="F175" s="10">
        <f>LOOKUP($A175,'Input Data'!$C$33:$C$37,'Input Data'!$E$33:$E$37)</f>
        <v>0</v>
      </c>
      <c r="G175" s="11">
        <f t="shared" si="71"/>
        <v>1</v>
      </c>
      <c r="H175" s="11">
        <f t="shared" si="89"/>
        <v>0</v>
      </c>
      <c r="I175" s="12">
        <f t="shared" si="73"/>
        <v>16.625</v>
      </c>
      <c r="J175" s="7">
        <f>MIN('Input Data'!$D$12*LOOKUP($A175,'Input Data'!$B$58:$B$62,'Input Data'!$E$58:$E$62)/3600*$C$1,IF($A175&lt;'Input Data'!$D$17,infinity,'Input Data'!$D$11*'Input Data'!$D$13+LOOKUP($A175-'Input Data'!$D$17+$C$1,$A$5:$A$505,$L$5:$L$505)-K175))</f>
        <v>5.5555555555555554</v>
      </c>
      <c r="K175" s="11">
        <f t="shared" si="74"/>
        <v>0</v>
      </c>
      <c r="L175" s="11">
        <f>IF($A175&lt;'Input Data'!$D$16,0,LOOKUP($A175-'Input Data'!$D$16,$A$5:$A$505,$K$5:$K$505))</f>
        <v>0</v>
      </c>
      <c r="M175" s="7">
        <f>MIN('Input Data'!$E$12*LOOKUP($A175,'Input Data'!$B$58:$B$62,'Input Data'!$F$58:$F$62)/3600*$C$1,IF($A175&lt;'Input Data'!$E$17,infinity,'Input Data'!$E$11*'Input Data'!$E$13+LOOKUP($A175-'Input Data'!$E$17+$C$1,$A$5:$A$505,$O$5:$O$505))-N175)</f>
        <v>22.222222222222221</v>
      </c>
      <c r="N175" s="11">
        <f t="shared" si="75"/>
        <v>2592.7500000000032</v>
      </c>
      <c r="O175" s="11">
        <f t="shared" si="76"/>
        <v>2493.0000000000032</v>
      </c>
      <c r="P175" s="9">
        <f>MIN('Input Data'!$E$12*LOOKUP($A175,'Input Data'!$B$58:$B$62,'Input Data'!$F$58:$F$62)/3600*$C$1,IF($A175&lt;'Input Data'!$E$16,0,LOOKUP($A175-'Input Data'!$E$16+$C$1,$A$5:$A$505,N$5:N$505)-O175))</f>
        <v>16.625</v>
      </c>
      <c r="Q175" s="10">
        <f>LOOKUP($A175,'Input Data'!$C$33:$C$37,'Input Data'!$F$33:$F$37)</f>
        <v>0.02</v>
      </c>
      <c r="R175" s="34">
        <f t="shared" si="77"/>
        <v>1</v>
      </c>
      <c r="S175" s="8">
        <f t="shared" si="78"/>
        <v>0.33250000000000002</v>
      </c>
      <c r="T175" s="11">
        <f t="shared" si="79"/>
        <v>16.2925</v>
      </c>
      <c r="U175" s="7">
        <f>MIN('Input Data'!$F$12*LOOKUP($A175,'Input Data'!$B$58:$B$62,'Input Data'!$G$58:$G$62)/3600*$C$1,IF($A175&lt;'Input Data'!$F$17,infinity,'Input Data'!$F$11*'Input Data'!$F$13+LOOKUP($A175-'Input Data'!$F$17+$C$1,$A$5:$A$505,$W$5:$W$505)-V175))</f>
        <v>5.5555555555555554</v>
      </c>
      <c r="V175" s="11">
        <f t="shared" si="80"/>
        <v>49.860000000000184</v>
      </c>
      <c r="W175" s="11">
        <f>IF($A175&lt;'Input Data'!$F$16,0,LOOKUP($A175-'Input Data'!$F$16,$A$5:$A$505,$V$5:$V$505))</f>
        <v>48.530000000000172</v>
      </c>
      <c r="X175" s="7">
        <f>MIN('Input Data'!$G$12*LOOKUP($A175,'Input Data'!$B$58:$B$62,'Input Data'!$H$58:$H$62)/3600*$C$1,IF($A175&lt;'Input Data'!$G$17,infinity,'Input Data'!$G$11*'Input Data'!$G$13+LOOKUP($A175-'Input Data'!$G$17+$C$1,$A$5:$A$505,$Z$5:$Z$505)-Y175))</f>
        <v>22.222222222222221</v>
      </c>
      <c r="Y175" s="11">
        <f t="shared" si="81"/>
        <v>2443.1400000000026</v>
      </c>
      <c r="Z175" s="11">
        <f t="shared" si="82"/>
        <v>2100</v>
      </c>
      <c r="AA175" s="9">
        <f>MIN('Input Data'!$G$12*LOOKUP($A175,'Input Data'!$B$58:$B$62,'Input Data'!$H$58:$H$62)/3600*$C$1,IF($A175&lt;'Input Data'!$G$16,0,LOOKUP($A175-'Input Data'!$G$16+$C$1,$A$5:$A$505,Y$5:Y$505)-Z175))</f>
        <v>22.222222222222221</v>
      </c>
      <c r="AB175" s="10">
        <f>LOOKUP($A175,'Input Data'!$C$33:$C$37,'Input Data'!$G$33:$G$37)</f>
        <v>0</v>
      </c>
      <c r="AC175" s="11">
        <f t="shared" si="83"/>
        <v>0.67500000000000004</v>
      </c>
      <c r="AD175" s="11">
        <f t="shared" si="84"/>
        <v>0</v>
      </c>
      <c r="AE175" s="12">
        <f t="shared" si="85"/>
        <v>15</v>
      </c>
      <c r="AF175" s="7">
        <f>MIN('Input Data'!$H$12*LOOKUP($A175,'Input Data'!$B$58:$B$62,'Input Data'!$I$58:$I$62)/3600*$C$1,IF($A175&lt;'Input Data'!$H$17,infinity,'Input Data'!$H$11*'Input Data'!$H$13+LOOKUP($A175-'Input Data'!$H$17+$C$1,$A$5:$A$505,AH$5:AH$505)-AG175))</f>
        <v>5.5555555555555554</v>
      </c>
      <c r="AG175" s="11">
        <f t="shared" si="86"/>
        <v>0</v>
      </c>
      <c r="AH175" s="11">
        <f>IF($A175&lt;'Input Data'!$H$16,0,LOOKUP($A175-'Input Data'!$H$16,$A$5:$A$505,AG$5:AG$505))</f>
        <v>0</v>
      </c>
      <c r="AI175" s="7">
        <f>MIN('Input Data'!$I$12*LOOKUP($A175,'Input Data'!$B$58:$B$62,'Input Data'!$J$58:$J$62)/3600*$C$1,IF($A175&lt;'Input Data'!$I$17,infinity,'Input Data'!$I$11*'Input Data'!$I$13+LOOKUP($A175-'Input Data'!$I$17+$C$1,$A$5:$A$505,AK$5:AK$505))-AJ175)</f>
        <v>15</v>
      </c>
      <c r="AJ175" s="11">
        <f t="shared" si="87"/>
        <v>2100</v>
      </c>
      <c r="AK175" s="34">
        <f>IF($A175&lt;'Input Data'!$I$16,0,LOOKUP($A175-'Input Data'!$I$16,$A$5:$A$505,AJ$5:AJ$505))</f>
        <v>2010</v>
      </c>
      <c r="AL175" s="17">
        <f>MIN('Input Data'!$I$12*LOOKUP($A175,'Input Data'!$B$58:$B$62,'Input Data'!$J$58:$J$62)/3600*$C$1,IF($A175&lt;'Input Data'!$I$16,0,LOOKUP($A175-'Input Data'!$I$16+$C$1,$A$5:$A$505,AJ$5:AJ$505)-AK175))</f>
        <v>15</v>
      </c>
    </row>
    <row r="176" spans="1:38" x14ac:dyDescent="0.3">
      <c r="A176" s="9">
        <f t="shared" si="69"/>
        <v>1710</v>
      </c>
      <c r="B176" s="10">
        <f>MIN('Input Data'!$C$12*LOOKUP($A176,'Input Data'!$B$58:$B$62,'Input Data'!$D$58:$D$62)/3600*$C$1,IF($A176&lt;'Input Data'!$C$17,infinity,'Input Data'!$C$11*'Input Data'!$C$13+LOOKUP($A176-'Input Data'!$C$17+$C$1,$A$5:$A$505,$D$5:$D$505))-C176)</f>
        <v>22.222222222222221</v>
      </c>
      <c r="C176" s="11">
        <f>C175+LOOKUP($A175,'Input Data'!$D$23:$D$27,'Input Data'!$F$23:$F$27)*$C$1/3600</f>
        <v>2908.6250000000032</v>
      </c>
      <c r="D176" s="11">
        <f t="shared" si="70"/>
        <v>2609.3750000000032</v>
      </c>
      <c r="E176" s="9">
        <f>MIN('Input Data'!$C$12*LOOKUP($A176,'Input Data'!$B$58:$B$62,'Input Data'!$D$58:$D$62)/3600*$C$1,IF($A176&lt;'Input Data'!$C$16,0,LOOKUP($A176-'Input Data'!$C$16+$C$1,$A$5:$A$505,C$5:C$505)-D176))</f>
        <v>16.625</v>
      </c>
      <c r="F176" s="10">
        <f>LOOKUP($A176,'Input Data'!$C$33:$C$37,'Input Data'!$E$33:$E$37)</f>
        <v>0</v>
      </c>
      <c r="G176" s="11">
        <f t="shared" si="71"/>
        <v>1</v>
      </c>
      <c r="H176" s="11">
        <f t="shared" si="89"/>
        <v>0</v>
      </c>
      <c r="I176" s="12">
        <f t="shared" si="73"/>
        <v>16.625</v>
      </c>
      <c r="J176" s="7">
        <f>MIN('Input Data'!$D$12*LOOKUP($A176,'Input Data'!$B$58:$B$62,'Input Data'!$E$58:$E$62)/3600*$C$1,IF($A176&lt;'Input Data'!$D$17,infinity,'Input Data'!$D$11*'Input Data'!$D$13+LOOKUP($A176-'Input Data'!$D$17+$C$1,$A$5:$A$505,$L$5:$L$505)-K176))</f>
        <v>5.5555555555555554</v>
      </c>
      <c r="K176" s="11">
        <f t="shared" si="74"/>
        <v>0</v>
      </c>
      <c r="L176" s="11">
        <f>IF($A176&lt;'Input Data'!$D$16,0,LOOKUP($A176-'Input Data'!$D$16,$A$5:$A$505,$K$5:$K$505))</f>
        <v>0</v>
      </c>
      <c r="M176" s="7">
        <f>MIN('Input Data'!$E$12*LOOKUP($A176,'Input Data'!$B$58:$B$62,'Input Data'!$F$58:$F$62)/3600*$C$1,IF($A176&lt;'Input Data'!$E$17,infinity,'Input Data'!$E$11*'Input Data'!$E$13+LOOKUP($A176-'Input Data'!$E$17+$C$1,$A$5:$A$505,$O$5:$O$505))-N176)</f>
        <v>22.222222222222221</v>
      </c>
      <c r="N176" s="11">
        <f t="shared" si="75"/>
        <v>2609.3750000000032</v>
      </c>
      <c r="O176" s="11">
        <f t="shared" si="76"/>
        <v>2509.6250000000032</v>
      </c>
      <c r="P176" s="9">
        <f>MIN('Input Data'!$E$12*LOOKUP($A176,'Input Data'!$B$58:$B$62,'Input Data'!$F$58:$F$62)/3600*$C$1,IF($A176&lt;'Input Data'!$E$16,0,LOOKUP($A176-'Input Data'!$E$16+$C$1,$A$5:$A$505,N$5:N$505)-O176))</f>
        <v>16.625</v>
      </c>
      <c r="Q176" s="10">
        <f>LOOKUP($A176,'Input Data'!$C$33:$C$37,'Input Data'!$F$33:$F$37)</f>
        <v>0.02</v>
      </c>
      <c r="R176" s="34">
        <f t="shared" si="77"/>
        <v>1</v>
      </c>
      <c r="S176" s="8">
        <f t="shared" si="78"/>
        <v>0.33250000000000002</v>
      </c>
      <c r="T176" s="11">
        <f t="shared" si="79"/>
        <v>16.2925</v>
      </c>
      <c r="U176" s="7">
        <f>MIN('Input Data'!$F$12*LOOKUP($A176,'Input Data'!$B$58:$B$62,'Input Data'!$G$58:$G$62)/3600*$C$1,IF($A176&lt;'Input Data'!$F$17,infinity,'Input Data'!$F$11*'Input Data'!$F$13+LOOKUP($A176-'Input Data'!$F$17+$C$1,$A$5:$A$505,$W$5:$W$505)-V176))</f>
        <v>5.5555555555555554</v>
      </c>
      <c r="V176" s="11">
        <f t="shared" si="80"/>
        <v>50.192500000000187</v>
      </c>
      <c r="W176" s="11">
        <f>IF($A176&lt;'Input Data'!$F$16,0,LOOKUP($A176-'Input Data'!$F$16,$A$5:$A$505,$V$5:$V$505))</f>
        <v>48.862500000000175</v>
      </c>
      <c r="X176" s="7">
        <f>MIN('Input Data'!$G$12*LOOKUP($A176,'Input Data'!$B$58:$B$62,'Input Data'!$H$58:$H$62)/3600*$C$1,IF($A176&lt;'Input Data'!$G$17,infinity,'Input Data'!$G$11*'Input Data'!$G$13+LOOKUP($A176-'Input Data'!$G$17+$C$1,$A$5:$A$505,$Z$5:$Z$505)-Y176))</f>
        <v>22.222222222222221</v>
      </c>
      <c r="Y176" s="11">
        <f t="shared" si="81"/>
        <v>2459.4325000000026</v>
      </c>
      <c r="Z176" s="11">
        <f t="shared" si="82"/>
        <v>2115</v>
      </c>
      <c r="AA176" s="9">
        <f>MIN('Input Data'!$G$12*LOOKUP($A176,'Input Data'!$B$58:$B$62,'Input Data'!$H$58:$H$62)/3600*$C$1,IF($A176&lt;'Input Data'!$G$16,0,LOOKUP($A176-'Input Data'!$G$16+$C$1,$A$5:$A$505,Y$5:Y$505)-Z176))</f>
        <v>22.222222222222221</v>
      </c>
      <c r="AB176" s="10">
        <f>LOOKUP($A176,'Input Data'!$C$33:$C$37,'Input Data'!$G$33:$G$37)</f>
        <v>0</v>
      </c>
      <c r="AC176" s="11">
        <f t="shared" si="83"/>
        <v>0.67500000000000004</v>
      </c>
      <c r="AD176" s="11">
        <f t="shared" si="84"/>
        <v>0</v>
      </c>
      <c r="AE176" s="12">
        <f t="shared" si="85"/>
        <v>15</v>
      </c>
      <c r="AF176" s="7">
        <f>MIN('Input Data'!$H$12*LOOKUP($A176,'Input Data'!$B$58:$B$62,'Input Data'!$I$58:$I$62)/3600*$C$1,IF($A176&lt;'Input Data'!$H$17,infinity,'Input Data'!$H$11*'Input Data'!$H$13+LOOKUP($A176-'Input Data'!$H$17+$C$1,$A$5:$A$505,AH$5:AH$505)-AG176))</f>
        <v>5.5555555555555554</v>
      </c>
      <c r="AG176" s="11">
        <f t="shared" si="86"/>
        <v>0</v>
      </c>
      <c r="AH176" s="11">
        <f>IF($A176&lt;'Input Data'!$H$16,0,LOOKUP($A176-'Input Data'!$H$16,$A$5:$A$505,AG$5:AG$505))</f>
        <v>0</v>
      </c>
      <c r="AI176" s="7">
        <f>MIN('Input Data'!$I$12*LOOKUP($A176,'Input Data'!$B$58:$B$62,'Input Data'!$J$58:$J$62)/3600*$C$1,IF($A176&lt;'Input Data'!$I$17,infinity,'Input Data'!$I$11*'Input Data'!$I$13+LOOKUP($A176-'Input Data'!$I$17+$C$1,$A$5:$A$505,AK$5:AK$505))-AJ176)</f>
        <v>15</v>
      </c>
      <c r="AJ176" s="11">
        <f t="shared" si="87"/>
        <v>2115</v>
      </c>
      <c r="AK176" s="34">
        <f>IF($A176&lt;'Input Data'!$I$16,0,LOOKUP($A176-'Input Data'!$I$16,$A$5:$A$505,AJ$5:AJ$505))</f>
        <v>2025</v>
      </c>
      <c r="AL176" s="17">
        <f>MIN('Input Data'!$I$12*LOOKUP($A176,'Input Data'!$B$58:$B$62,'Input Data'!$J$58:$J$62)/3600*$C$1,IF($A176&lt;'Input Data'!$I$16,0,LOOKUP($A176-'Input Data'!$I$16+$C$1,$A$5:$A$505,AJ$5:AJ$505)-AK176))</f>
        <v>15</v>
      </c>
    </row>
    <row r="177" spans="1:38" x14ac:dyDescent="0.3">
      <c r="A177" s="9">
        <f t="shared" si="69"/>
        <v>1720</v>
      </c>
      <c r="B177" s="10">
        <f>MIN('Input Data'!$C$12*LOOKUP($A177,'Input Data'!$B$58:$B$62,'Input Data'!$D$58:$D$62)/3600*$C$1,IF($A177&lt;'Input Data'!$C$17,infinity,'Input Data'!$C$11*'Input Data'!$C$13+LOOKUP($A177-'Input Data'!$C$17+$C$1,$A$5:$A$505,$D$5:$D$505))-C177)</f>
        <v>22.222222222222221</v>
      </c>
      <c r="C177" s="11">
        <f>C176+LOOKUP($A176,'Input Data'!$D$23:$D$27,'Input Data'!$F$23:$F$27)*$C$1/3600</f>
        <v>2925.2500000000032</v>
      </c>
      <c r="D177" s="11">
        <f t="shared" si="70"/>
        <v>2626.0000000000032</v>
      </c>
      <c r="E177" s="9">
        <f>MIN('Input Data'!$C$12*LOOKUP($A177,'Input Data'!$B$58:$B$62,'Input Data'!$D$58:$D$62)/3600*$C$1,IF($A177&lt;'Input Data'!$C$16,0,LOOKUP($A177-'Input Data'!$C$16+$C$1,$A$5:$A$505,C$5:C$505)-D177))</f>
        <v>16.625</v>
      </c>
      <c r="F177" s="10">
        <f>LOOKUP($A177,'Input Data'!$C$33:$C$37,'Input Data'!$E$33:$E$37)</f>
        <v>0</v>
      </c>
      <c r="G177" s="11">
        <f t="shared" si="71"/>
        <v>1</v>
      </c>
      <c r="H177" s="11">
        <f t="shared" si="89"/>
        <v>0</v>
      </c>
      <c r="I177" s="12">
        <f t="shared" si="73"/>
        <v>16.625</v>
      </c>
      <c r="J177" s="7">
        <f>MIN('Input Data'!$D$12*LOOKUP($A177,'Input Data'!$B$58:$B$62,'Input Data'!$E$58:$E$62)/3600*$C$1,IF($A177&lt;'Input Data'!$D$17,infinity,'Input Data'!$D$11*'Input Data'!$D$13+LOOKUP($A177-'Input Data'!$D$17+$C$1,$A$5:$A$505,$L$5:$L$505)-K177))</f>
        <v>5.5555555555555554</v>
      </c>
      <c r="K177" s="11">
        <f t="shared" si="74"/>
        <v>0</v>
      </c>
      <c r="L177" s="11">
        <f>IF($A177&lt;'Input Data'!$D$16,0,LOOKUP($A177-'Input Data'!$D$16,$A$5:$A$505,$K$5:$K$505))</f>
        <v>0</v>
      </c>
      <c r="M177" s="7">
        <f>MIN('Input Data'!$E$12*LOOKUP($A177,'Input Data'!$B$58:$B$62,'Input Data'!$F$58:$F$62)/3600*$C$1,IF($A177&lt;'Input Data'!$E$17,infinity,'Input Data'!$E$11*'Input Data'!$E$13+LOOKUP($A177-'Input Data'!$E$17+$C$1,$A$5:$A$505,$O$5:$O$505))-N177)</f>
        <v>22.222222222222221</v>
      </c>
      <c r="N177" s="11">
        <f t="shared" si="75"/>
        <v>2626.0000000000032</v>
      </c>
      <c r="O177" s="11">
        <f t="shared" si="76"/>
        <v>2526.2500000000032</v>
      </c>
      <c r="P177" s="9">
        <f>MIN('Input Data'!$E$12*LOOKUP($A177,'Input Data'!$B$58:$B$62,'Input Data'!$F$58:$F$62)/3600*$C$1,IF($A177&lt;'Input Data'!$E$16,0,LOOKUP($A177-'Input Data'!$E$16+$C$1,$A$5:$A$505,N$5:N$505)-O177))</f>
        <v>16.625</v>
      </c>
      <c r="Q177" s="10">
        <f>LOOKUP($A177,'Input Data'!$C$33:$C$37,'Input Data'!$F$33:$F$37)</f>
        <v>0.02</v>
      </c>
      <c r="R177" s="34">
        <f t="shared" si="77"/>
        <v>1</v>
      </c>
      <c r="S177" s="8">
        <f t="shared" si="78"/>
        <v>0.33250000000000002</v>
      </c>
      <c r="T177" s="11">
        <f t="shared" si="79"/>
        <v>16.2925</v>
      </c>
      <c r="U177" s="7">
        <f>MIN('Input Data'!$F$12*LOOKUP($A177,'Input Data'!$B$58:$B$62,'Input Data'!$G$58:$G$62)/3600*$C$1,IF($A177&lt;'Input Data'!$F$17,infinity,'Input Data'!$F$11*'Input Data'!$F$13+LOOKUP($A177-'Input Data'!$F$17+$C$1,$A$5:$A$505,$W$5:$W$505)-V177))</f>
        <v>5.5555555555555554</v>
      </c>
      <c r="V177" s="11">
        <f t="shared" si="80"/>
        <v>50.52500000000019</v>
      </c>
      <c r="W177" s="11">
        <f>IF($A177&lt;'Input Data'!$F$16,0,LOOKUP($A177-'Input Data'!$F$16,$A$5:$A$505,$V$5:$V$505))</f>
        <v>49.195000000000178</v>
      </c>
      <c r="X177" s="7">
        <f>MIN('Input Data'!$G$12*LOOKUP($A177,'Input Data'!$B$58:$B$62,'Input Data'!$H$58:$H$62)/3600*$C$1,IF($A177&lt;'Input Data'!$G$17,infinity,'Input Data'!$G$11*'Input Data'!$G$13+LOOKUP($A177-'Input Data'!$G$17+$C$1,$A$5:$A$505,$Z$5:$Z$505)-Y177))</f>
        <v>22.222222222222221</v>
      </c>
      <c r="Y177" s="11">
        <f t="shared" si="81"/>
        <v>2475.7250000000026</v>
      </c>
      <c r="Z177" s="11">
        <f t="shared" si="82"/>
        <v>2130</v>
      </c>
      <c r="AA177" s="9">
        <f>MIN('Input Data'!$G$12*LOOKUP($A177,'Input Data'!$B$58:$B$62,'Input Data'!$H$58:$H$62)/3600*$C$1,IF($A177&lt;'Input Data'!$G$16,0,LOOKUP($A177-'Input Data'!$G$16+$C$1,$A$5:$A$505,Y$5:Y$505)-Z177))</f>
        <v>22.222222222222221</v>
      </c>
      <c r="AB177" s="10">
        <f>LOOKUP($A177,'Input Data'!$C$33:$C$37,'Input Data'!$G$33:$G$37)</f>
        <v>0</v>
      </c>
      <c r="AC177" s="11">
        <f t="shared" si="83"/>
        <v>0.67500000000000004</v>
      </c>
      <c r="AD177" s="11">
        <f t="shared" si="84"/>
        <v>0</v>
      </c>
      <c r="AE177" s="12">
        <f t="shared" si="85"/>
        <v>15</v>
      </c>
      <c r="AF177" s="7">
        <f>MIN('Input Data'!$H$12*LOOKUP($A177,'Input Data'!$B$58:$B$62,'Input Data'!$I$58:$I$62)/3600*$C$1,IF($A177&lt;'Input Data'!$H$17,infinity,'Input Data'!$H$11*'Input Data'!$H$13+LOOKUP($A177-'Input Data'!$H$17+$C$1,$A$5:$A$505,AH$5:AH$505)-AG177))</f>
        <v>5.5555555555555554</v>
      </c>
      <c r="AG177" s="11">
        <f t="shared" si="86"/>
        <v>0</v>
      </c>
      <c r="AH177" s="11">
        <f>IF($A177&lt;'Input Data'!$H$16,0,LOOKUP($A177-'Input Data'!$H$16,$A$5:$A$505,AG$5:AG$505))</f>
        <v>0</v>
      </c>
      <c r="AI177" s="7">
        <f>MIN('Input Data'!$I$12*LOOKUP($A177,'Input Data'!$B$58:$B$62,'Input Data'!$J$58:$J$62)/3600*$C$1,IF($A177&lt;'Input Data'!$I$17,infinity,'Input Data'!$I$11*'Input Data'!$I$13+LOOKUP($A177-'Input Data'!$I$17+$C$1,$A$5:$A$505,AK$5:AK$505))-AJ177)</f>
        <v>15</v>
      </c>
      <c r="AJ177" s="11">
        <f t="shared" si="87"/>
        <v>2130</v>
      </c>
      <c r="AK177" s="34">
        <f>IF($A177&lt;'Input Data'!$I$16,0,LOOKUP($A177-'Input Data'!$I$16,$A$5:$A$505,AJ$5:AJ$505))</f>
        <v>2040</v>
      </c>
      <c r="AL177" s="17">
        <f>MIN('Input Data'!$I$12*LOOKUP($A177,'Input Data'!$B$58:$B$62,'Input Data'!$J$58:$J$62)/3600*$C$1,IF($A177&lt;'Input Data'!$I$16,0,LOOKUP($A177-'Input Data'!$I$16+$C$1,$A$5:$A$505,AJ$5:AJ$505)-AK177))</f>
        <v>15</v>
      </c>
    </row>
    <row r="178" spans="1:38" x14ac:dyDescent="0.3">
      <c r="A178" s="9">
        <f t="shared" si="69"/>
        <v>1730</v>
      </c>
      <c r="B178" s="10">
        <f>MIN('Input Data'!$C$12*LOOKUP($A178,'Input Data'!$B$58:$B$62,'Input Data'!$D$58:$D$62)/3600*$C$1,IF($A178&lt;'Input Data'!$C$17,infinity,'Input Data'!$C$11*'Input Data'!$C$13+LOOKUP($A178-'Input Data'!$C$17+$C$1,$A$5:$A$505,$D$5:$D$505))-C178)</f>
        <v>22.222222222222221</v>
      </c>
      <c r="C178" s="11">
        <f>C177+LOOKUP($A177,'Input Data'!$D$23:$D$27,'Input Data'!$F$23:$F$27)*$C$1/3600</f>
        <v>2941.8750000000032</v>
      </c>
      <c r="D178" s="11">
        <f t="shared" si="70"/>
        <v>2642.6250000000032</v>
      </c>
      <c r="E178" s="9">
        <f>MIN('Input Data'!$C$12*LOOKUP($A178,'Input Data'!$B$58:$B$62,'Input Data'!$D$58:$D$62)/3600*$C$1,IF($A178&lt;'Input Data'!$C$16,0,LOOKUP($A178-'Input Data'!$C$16+$C$1,$A$5:$A$505,C$5:C$505)-D178))</f>
        <v>16.625</v>
      </c>
      <c r="F178" s="10">
        <f>LOOKUP($A178,'Input Data'!$C$33:$C$37,'Input Data'!$E$33:$E$37)</f>
        <v>0</v>
      </c>
      <c r="G178" s="11">
        <f t="shared" si="71"/>
        <v>1</v>
      </c>
      <c r="H178" s="11">
        <f t="shared" si="89"/>
        <v>0</v>
      </c>
      <c r="I178" s="12">
        <f t="shared" si="73"/>
        <v>16.625</v>
      </c>
      <c r="J178" s="7">
        <f>MIN('Input Data'!$D$12*LOOKUP($A178,'Input Data'!$B$58:$B$62,'Input Data'!$E$58:$E$62)/3600*$C$1,IF($A178&lt;'Input Data'!$D$17,infinity,'Input Data'!$D$11*'Input Data'!$D$13+LOOKUP($A178-'Input Data'!$D$17+$C$1,$A$5:$A$505,$L$5:$L$505)-K178))</f>
        <v>5.5555555555555554</v>
      </c>
      <c r="K178" s="11">
        <f t="shared" si="74"/>
        <v>0</v>
      </c>
      <c r="L178" s="11">
        <f>IF($A178&lt;'Input Data'!$D$16,0,LOOKUP($A178-'Input Data'!$D$16,$A$5:$A$505,$K$5:$K$505))</f>
        <v>0</v>
      </c>
      <c r="M178" s="7">
        <f>MIN('Input Data'!$E$12*LOOKUP($A178,'Input Data'!$B$58:$B$62,'Input Data'!$F$58:$F$62)/3600*$C$1,IF($A178&lt;'Input Data'!$E$17,infinity,'Input Data'!$E$11*'Input Data'!$E$13+LOOKUP($A178-'Input Data'!$E$17+$C$1,$A$5:$A$505,$O$5:$O$505))-N178)</f>
        <v>22.222222222222221</v>
      </c>
      <c r="N178" s="11">
        <f t="shared" si="75"/>
        <v>2642.6250000000032</v>
      </c>
      <c r="O178" s="11">
        <f t="shared" si="76"/>
        <v>2542.8750000000032</v>
      </c>
      <c r="P178" s="9">
        <f>MIN('Input Data'!$E$12*LOOKUP($A178,'Input Data'!$B$58:$B$62,'Input Data'!$F$58:$F$62)/3600*$C$1,IF($A178&lt;'Input Data'!$E$16,0,LOOKUP($A178-'Input Data'!$E$16+$C$1,$A$5:$A$505,N$5:N$505)-O178))</f>
        <v>16.625</v>
      </c>
      <c r="Q178" s="10">
        <f>LOOKUP($A178,'Input Data'!$C$33:$C$37,'Input Data'!$F$33:$F$37)</f>
        <v>0.02</v>
      </c>
      <c r="R178" s="34">
        <f t="shared" si="77"/>
        <v>1</v>
      </c>
      <c r="S178" s="8">
        <f t="shared" si="78"/>
        <v>0.33250000000000002</v>
      </c>
      <c r="T178" s="11">
        <f t="shared" si="79"/>
        <v>16.2925</v>
      </c>
      <c r="U178" s="7">
        <f>MIN('Input Data'!$F$12*LOOKUP($A178,'Input Data'!$B$58:$B$62,'Input Data'!$G$58:$G$62)/3600*$C$1,IF($A178&lt;'Input Data'!$F$17,infinity,'Input Data'!$F$11*'Input Data'!$F$13+LOOKUP($A178-'Input Data'!$F$17+$C$1,$A$5:$A$505,$W$5:$W$505)-V178))</f>
        <v>5.5555555555555554</v>
      </c>
      <c r="V178" s="11">
        <f t="shared" si="80"/>
        <v>50.857500000000194</v>
      </c>
      <c r="W178" s="11">
        <f>IF($A178&lt;'Input Data'!$F$16,0,LOOKUP($A178-'Input Data'!$F$16,$A$5:$A$505,$V$5:$V$505))</f>
        <v>49.527500000000181</v>
      </c>
      <c r="X178" s="7">
        <f>MIN('Input Data'!$G$12*LOOKUP($A178,'Input Data'!$B$58:$B$62,'Input Data'!$H$58:$H$62)/3600*$C$1,IF($A178&lt;'Input Data'!$G$17,infinity,'Input Data'!$G$11*'Input Data'!$G$13+LOOKUP($A178-'Input Data'!$G$17+$C$1,$A$5:$A$505,$Z$5:$Z$505)-Y178))</f>
        <v>22.222222222222221</v>
      </c>
      <c r="Y178" s="11">
        <f t="shared" si="81"/>
        <v>2492.0175000000027</v>
      </c>
      <c r="Z178" s="11">
        <f t="shared" si="82"/>
        <v>2145</v>
      </c>
      <c r="AA178" s="9">
        <f>MIN('Input Data'!$G$12*LOOKUP($A178,'Input Data'!$B$58:$B$62,'Input Data'!$H$58:$H$62)/3600*$C$1,IF($A178&lt;'Input Data'!$G$16,0,LOOKUP($A178-'Input Data'!$G$16+$C$1,$A$5:$A$505,Y$5:Y$505)-Z178))</f>
        <v>22.222222222222221</v>
      </c>
      <c r="AB178" s="10">
        <f>LOOKUP($A178,'Input Data'!$C$33:$C$37,'Input Data'!$G$33:$G$37)</f>
        <v>0</v>
      </c>
      <c r="AC178" s="11">
        <f t="shared" si="83"/>
        <v>0.67500000000000004</v>
      </c>
      <c r="AD178" s="11">
        <f t="shared" si="84"/>
        <v>0</v>
      </c>
      <c r="AE178" s="12">
        <f t="shared" si="85"/>
        <v>15</v>
      </c>
      <c r="AF178" s="7">
        <f>MIN('Input Data'!$H$12*LOOKUP($A178,'Input Data'!$B$58:$B$62,'Input Data'!$I$58:$I$62)/3600*$C$1,IF($A178&lt;'Input Data'!$H$17,infinity,'Input Data'!$H$11*'Input Data'!$H$13+LOOKUP($A178-'Input Data'!$H$17+$C$1,$A$5:$A$505,AH$5:AH$505)-AG178))</f>
        <v>5.5555555555555554</v>
      </c>
      <c r="AG178" s="11">
        <f t="shared" si="86"/>
        <v>0</v>
      </c>
      <c r="AH178" s="11">
        <f>IF($A178&lt;'Input Data'!$H$16,0,LOOKUP($A178-'Input Data'!$H$16,$A$5:$A$505,AG$5:AG$505))</f>
        <v>0</v>
      </c>
      <c r="AI178" s="7">
        <f>MIN('Input Data'!$I$12*LOOKUP($A178,'Input Data'!$B$58:$B$62,'Input Data'!$J$58:$J$62)/3600*$C$1,IF($A178&lt;'Input Data'!$I$17,infinity,'Input Data'!$I$11*'Input Data'!$I$13+LOOKUP($A178-'Input Data'!$I$17+$C$1,$A$5:$A$505,AK$5:AK$505))-AJ178)</f>
        <v>15</v>
      </c>
      <c r="AJ178" s="11">
        <f t="shared" si="87"/>
        <v>2145</v>
      </c>
      <c r="AK178" s="34">
        <f>IF($A178&lt;'Input Data'!$I$16,0,LOOKUP($A178-'Input Data'!$I$16,$A$5:$A$505,AJ$5:AJ$505))</f>
        <v>2055</v>
      </c>
      <c r="AL178" s="17">
        <f>MIN('Input Data'!$I$12*LOOKUP($A178,'Input Data'!$B$58:$B$62,'Input Data'!$J$58:$J$62)/3600*$C$1,IF($A178&lt;'Input Data'!$I$16,0,LOOKUP($A178-'Input Data'!$I$16+$C$1,$A$5:$A$505,AJ$5:AJ$505)-AK178))</f>
        <v>15</v>
      </c>
    </row>
    <row r="179" spans="1:38" x14ac:dyDescent="0.3">
      <c r="A179" s="9">
        <f t="shared" si="69"/>
        <v>1740</v>
      </c>
      <c r="B179" s="10">
        <f>MIN('Input Data'!$C$12*LOOKUP($A179,'Input Data'!$B$58:$B$62,'Input Data'!$D$58:$D$62)/3600*$C$1,IF($A179&lt;'Input Data'!$C$17,infinity,'Input Data'!$C$11*'Input Data'!$C$13+LOOKUP($A179-'Input Data'!$C$17+$C$1,$A$5:$A$505,$D$5:$D$505))-C179)</f>
        <v>22.222222222222221</v>
      </c>
      <c r="C179" s="11">
        <f>C178+LOOKUP($A178,'Input Data'!$D$23:$D$27,'Input Data'!$F$23:$F$27)*$C$1/3600</f>
        <v>2958.5000000000032</v>
      </c>
      <c r="D179" s="11">
        <f t="shared" si="70"/>
        <v>2659.2500000000032</v>
      </c>
      <c r="E179" s="9">
        <f>MIN('Input Data'!$C$12*LOOKUP($A179,'Input Data'!$B$58:$B$62,'Input Data'!$D$58:$D$62)/3600*$C$1,IF($A179&lt;'Input Data'!$C$16,0,LOOKUP($A179-'Input Data'!$C$16+$C$1,$A$5:$A$505,C$5:C$505)-D179))</f>
        <v>16.625</v>
      </c>
      <c r="F179" s="10">
        <f>LOOKUP($A179,'Input Data'!$C$33:$C$37,'Input Data'!$E$33:$E$37)</f>
        <v>0</v>
      </c>
      <c r="G179" s="11">
        <f t="shared" si="71"/>
        <v>1</v>
      </c>
      <c r="H179" s="11">
        <f t="shared" si="89"/>
        <v>0</v>
      </c>
      <c r="I179" s="12">
        <f t="shared" si="73"/>
        <v>16.625</v>
      </c>
      <c r="J179" s="7">
        <f>MIN('Input Data'!$D$12*LOOKUP($A179,'Input Data'!$B$58:$B$62,'Input Data'!$E$58:$E$62)/3600*$C$1,IF($A179&lt;'Input Data'!$D$17,infinity,'Input Data'!$D$11*'Input Data'!$D$13+LOOKUP($A179-'Input Data'!$D$17+$C$1,$A$5:$A$505,$L$5:$L$505)-K179))</f>
        <v>5.5555555555555554</v>
      </c>
      <c r="K179" s="11">
        <f t="shared" si="74"/>
        <v>0</v>
      </c>
      <c r="L179" s="11">
        <f>IF($A179&lt;'Input Data'!$D$16,0,LOOKUP($A179-'Input Data'!$D$16,$A$5:$A$505,$K$5:$K$505))</f>
        <v>0</v>
      </c>
      <c r="M179" s="7">
        <f>MIN('Input Data'!$E$12*LOOKUP($A179,'Input Data'!$B$58:$B$62,'Input Data'!$F$58:$F$62)/3600*$C$1,IF($A179&lt;'Input Data'!$E$17,infinity,'Input Data'!$E$11*'Input Data'!$E$13+LOOKUP($A179-'Input Data'!$E$17+$C$1,$A$5:$A$505,$O$5:$O$505))-N179)</f>
        <v>22.222222222222221</v>
      </c>
      <c r="N179" s="11">
        <f t="shared" si="75"/>
        <v>2659.2500000000032</v>
      </c>
      <c r="O179" s="11">
        <f t="shared" si="76"/>
        <v>2559.5000000000032</v>
      </c>
      <c r="P179" s="9">
        <f>MIN('Input Data'!$E$12*LOOKUP($A179,'Input Data'!$B$58:$B$62,'Input Data'!$F$58:$F$62)/3600*$C$1,IF($A179&lt;'Input Data'!$E$16,0,LOOKUP($A179-'Input Data'!$E$16+$C$1,$A$5:$A$505,N$5:N$505)-O179))</f>
        <v>16.625</v>
      </c>
      <c r="Q179" s="10">
        <f>LOOKUP($A179,'Input Data'!$C$33:$C$37,'Input Data'!$F$33:$F$37)</f>
        <v>0.02</v>
      </c>
      <c r="R179" s="34">
        <f t="shared" si="77"/>
        <v>1</v>
      </c>
      <c r="S179" s="8">
        <f t="shared" si="78"/>
        <v>0.33250000000000002</v>
      </c>
      <c r="T179" s="11">
        <f t="shared" si="79"/>
        <v>16.2925</v>
      </c>
      <c r="U179" s="7">
        <f>MIN('Input Data'!$F$12*LOOKUP($A179,'Input Data'!$B$58:$B$62,'Input Data'!$G$58:$G$62)/3600*$C$1,IF($A179&lt;'Input Data'!$F$17,infinity,'Input Data'!$F$11*'Input Data'!$F$13+LOOKUP($A179-'Input Data'!$F$17+$C$1,$A$5:$A$505,$W$5:$W$505)-V179))</f>
        <v>5.5555555555555554</v>
      </c>
      <c r="V179" s="11">
        <f t="shared" si="80"/>
        <v>51.190000000000197</v>
      </c>
      <c r="W179" s="11">
        <f>IF($A179&lt;'Input Data'!$F$16,0,LOOKUP($A179-'Input Data'!$F$16,$A$5:$A$505,$V$5:$V$505))</f>
        <v>49.860000000000184</v>
      </c>
      <c r="X179" s="7">
        <f>MIN('Input Data'!$G$12*LOOKUP($A179,'Input Data'!$B$58:$B$62,'Input Data'!$H$58:$H$62)/3600*$C$1,IF($A179&lt;'Input Data'!$G$17,infinity,'Input Data'!$G$11*'Input Data'!$G$13+LOOKUP($A179-'Input Data'!$G$17+$C$1,$A$5:$A$505,$Z$5:$Z$505)-Y179))</f>
        <v>22.222222222222221</v>
      </c>
      <c r="Y179" s="11">
        <f t="shared" si="81"/>
        <v>2508.3100000000027</v>
      </c>
      <c r="Z179" s="11">
        <f t="shared" si="82"/>
        <v>2160</v>
      </c>
      <c r="AA179" s="9">
        <f>MIN('Input Data'!$G$12*LOOKUP($A179,'Input Data'!$B$58:$B$62,'Input Data'!$H$58:$H$62)/3600*$C$1,IF($A179&lt;'Input Data'!$G$16,0,LOOKUP($A179-'Input Data'!$G$16+$C$1,$A$5:$A$505,Y$5:Y$505)-Z179))</f>
        <v>22.222222222222221</v>
      </c>
      <c r="AB179" s="10">
        <f>LOOKUP($A179,'Input Data'!$C$33:$C$37,'Input Data'!$G$33:$G$37)</f>
        <v>0</v>
      </c>
      <c r="AC179" s="11">
        <f t="shared" si="83"/>
        <v>0.67500000000000004</v>
      </c>
      <c r="AD179" s="11">
        <f t="shared" si="84"/>
        <v>0</v>
      </c>
      <c r="AE179" s="12">
        <f t="shared" si="85"/>
        <v>15</v>
      </c>
      <c r="AF179" s="7">
        <f>MIN('Input Data'!$H$12*LOOKUP($A179,'Input Data'!$B$58:$B$62,'Input Data'!$I$58:$I$62)/3600*$C$1,IF($A179&lt;'Input Data'!$H$17,infinity,'Input Data'!$H$11*'Input Data'!$H$13+LOOKUP($A179-'Input Data'!$H$17+$C$1,$A$5:$A$505,AH$5:AH$505)-AG179))</f>
        <v>5.5555555555555554</v>
      </c>
      <c r="AG179" s="11">
        <f t="shared" si="86"/>
        <v>0</v>
      </c>
      <c r="AH179" s="11">
        <f>IF($A179&lt;'Input Data'!$H$16,0,LOOKUP($A179-'Input Data'!$H$16,$A$5:$A$505,AG$5:AG$505))</f>
        <v>0</v>
      </c>
      <c r="AI179" s="7">
        <f>MIN('Input Data'!$I$12*LOOKUP($A179,'Input Data'!$B$58:$B$62,'Input Data'!$J$58:$J$62)/3600*$C$1,IF($A179&lt;'Input Data'!$I$17,infinity,'Input Data'!$I$11*'Input Data'!$I$13+LOOKUP($A179-'Input Data'!$I$17+$C$1,$A$5:$A$505,AK$5:AK$505))-AJ179)</f>
        <v>15</v>
      </c>
      <c r="AJ179" s="11">
        <f t="shared" si="87"/>
        <v>2160</v>
      </c>
      <c r="AK179" s="34">
        <f>IF($A179&lt;'Input Data'!$I$16,0,LOOKUP($A179-'Input Data'!$I$16,$A$5:$A$505,AJ$5:AJ$505))</f>
        <v>2070</v>
      </c>
      <c r="AL179" s="17">
        <f>MIN('Input Data'!$I$12*LOOKUP($A179,'Input Data'!$B$58:$B$62,'Input Data'!$J$58:$J$62)/3600*$C$1,IF($A179&lt;'Input Data'!$I$16,0,LOOKUP($A179-'Input Data'!$I$16+$C$1,$A$5:$A$505,AJ$5:AJ$505)-AK179))</f>
        <v>15</v>
      </c>
    </row>
    <row r="180" spans="1:38" x14ac:dyDescent="0.3">
      <c r="A180" s="9">
        <f t="shared" si="69"/>
        <v>1750</v>
      </c>
      <c r="B180" s="10">
        <f>MIN('Input Data'!$C$12*LOOKUP($A180,'Input Data'!$B$58:$B$62,'Input Data'!$D$58:$D$62)/3600*$C$1,IF($A180&lt;'Input Data'!$C$17,infinity,'Input Data'!$C$11*'Input Data'!$C$13+LOOKUP($A180-'Input Data'!$C$17+$C$1,$A$5:$A$505,$D$5:$D$505))-C180)</f>
        <v>22.222222222222221</v>
      </c>
      <c r="C180" s="11">
        <f>C179+LOOKUP($A179,'Input Data'!$D$23:$D$27,'Input Data'!$F$23:$F$27)*$C$1/3600</f>
        <v>2975.1250000000032</v>
      </c>
      <c r="D180" s="11">
        <f t="shared" si="70"/>
        <v>2675.8750000000032</v>
      </c>
      <c r="E180" s="9">
        <f>MIN('Input Data'!$C$12*LOOKUP($A180,'Input Data'!$B$58:$B$62,'Input Data'!$D$58:$D$62)/3600*$C$1,IF($A180&lt;'Input Data'!$C$16,0,LOOKUP($A180-'Input Data'!$C$16+$C$1,$A$5:$A$505,C$5:C$505)-D180))</f>
        <v>16.625</v>
      </c>
      <c r="F180" s="10">
        <f>LOOKUP($A180,'Input Data'!$C$33:$C$37,'Input Data'!$E$33:$E$37)</f>
        <v>0</v>
      </c>
      <c r="G180" s="11">
        <f t="shared" si="71"/>
        <v>1</v>
      </c>
      <c r="H180" s="11">
        <f t="shared" si="89"/>
        <v>0</v>
      </c>
      <c r="I180" s="12">
        <f t="shared" si="73"/>
        <v>16.625</v>
      </c>
      <c r="J180" s="7">
        <f>MIN('Input Data'!$D$12*LOOKUP($A180,'Input Data'!$B$58:$B$62,'Input Data'!$E$58:$E$62)/3600*$C$1,IF($A180&lt;'Input Data'!$D$17,infinity,'Input Data'!$D$11*'Input Data'!$D$13+LOOKUP($A180-'Input Data'!$D$17+$C$1,$A$5:$A$505,$L$5:$L$505)-K180))</f>
        <v>5.5555555555555554</v>
      </c>
      <c r="K180" s="11">
        <f t="shared" si="74"/>
        <v>0</v>
      </c>
      <c r="L180" s="11">
        <f>IF($A180&lt;'Input Data'!$D$16,0,LOOKUP($A180-'Input Data'!$D$16,$A$5:$A$505,$K$5:$K$505))</f>
        <v>0</v>
      </c>
      <c r="M180" s="7">
        <f>MIN('Input Data'!$E$12*LOOKUP($A180,'Input Data'!$B$58:$B$62,'Input Data'!$F$58:$F$62)/3600*$C$1,IF($A180&lt;'Input Data'!$E$17,infinity,'Input Data'!$E$11*'Input Data'!$E$13+LOOKUP($A180-'Input Data'!$E$17+$C$1,$A$5:$A$505,$O$5:$O$505))-N180)</f>
        <v>22.222222222222221</v>
      </c>
      <c r="N180" s="11">
        <f t="shared" si="75"/>
        <v>2675.8750000000032</v>
      </c>
      <c r="O180" s="11">
        <f t="shared" si="76"/>
        <v>2576.1250000000032</v>
      </c>
      <c r="P180" s="9">
        <f>MIN('Input Data'!$E$12*LOOKUP($A180,'Input Data'!$B$58:$B$62,'Input Data'!$F$58:$F$62)/3600*$C$1,IF($A180&lt;'Input Data'!$E$16,0,LOOKUP($A180-'Input Data'!$E$16+$C$1,$A$5:$A$505,N$5:N$505)-O180))</f>
        <v>16.625</v>
      </c>
      <c r="Q180" s="10">
        <f>LOOKUP($A180,'Input Data'!$C$33:$C$37,'Input Data'!$F$33:$F$37)</f>
        <v>0.02</v>
      </c>
      <c r="R180" s="34">
        <f t="shared" si="77"/>
        <v>1</v>
      </c>
      <c r="S180" s="8">
        <f t="shared" si="78"/>
        <v>0.33250000000000002</v>
      </c>
      <c r="T180" s="11">
        <f t="shared" si="79"/>
        <v>16.2925</v>
      </c>
      <c r="U180" s="7">
        <f>MIN('Input Data'!$F$12*LOOKUP($A180,'Input Data'!$B$58:$B$62,'Input Data'!$G$58:$G$62)/3600*$C$1,IF($A180&lt;'Input Data'!$F$17,infinity,'Input Data'!$F$11*'Input Data'!$F$13+LOOKUP($A180-'Input Data'!$F$17+$C$1,$A$5:$A$505,$W$5:$W$505)-V180))</f>
        <v>5.5555555555555554</v>
      </c>
      <c r="V180" s="11">
        <f t="shared" si="80"/>
        <v>51.5225000000002</v>
      </c>
      <c r="W180" s="11">
        <f>IF($A180&lt;'Input Data'!$F$16,0,LOOKUP($A180-'Input Data'!$F$16,$A$5:$A$505,$V$5:$V$505))</f>
        <v>50.192500000000187</v>
      </c>
      <c r="X180" s="7">
        <f>MIN('Input Data'!$G$12*LOOKUP($A180,'Input Data'!$B$58:$B$62,'Input Data'!$H$58:$H$62)/3600*$C$1,IF($A180&lt;'Input Data'!$G$17,infinity,'Input Data'!$G$11*'Input Data'!$G$13+LOOKUP($A180-'Input Data'!$G$17+$C$1,$A$5:$A$505,$Z$5:$Z$505)-Y180))</f>
        <v>22.222222222222221</v>
      </c>
      <c r="Y180" s="11">
        <f t="shared" si="81"/>
        <v>2524.6025000000027</v>
      </c>
      <c r="Z180" s="11">
        <f t="shared" si="82"/>
        <v>2175</v>
      </c>
      <c r="AA180" s="9">
        <f>MIN('Input Data'!$G$12*LOOKUP($A180,'Input Data'!$B$58:$B$62,'Input Data'!$H$58:$H$62)/3600*$C$1,IF($A180&lt;'Input Data'!$G$16,0,LOOKUP($A180-'Input Data'!$G$16+$C$1,$A$5:$A$505,Y$5:Y$505)-Z180))</f>
        <v>22.222222222222221</v>
      </c>
      <c r="AB180" s="10">
        <f>LOOKUP($A180,'Input Data'!$C$33:$C$37,'Input Data'!$G$33:$G$37)</f>
        <v>0</v>
      </c>
      <c r="AC180" s="11">
        <f t="shared" si="83"/>
        <v>0.67500000000000004</v>
      </c>
      <c r="AD180" s="11">
        <f t="shared" si="84"/>
        <v>0</v>
      </c>
      <c r="AE180" s="12">
        <f t="shared" si="85"/>
        <v>15</v>
      </c>
      <c r="AF180" s="7">
        <f>MIN('Input Data'!$H$12*LOOKUP($A180,'Input Data'!$B$58:$B$62,'Input Data'!$I$58:$I$62)/3600*$C$1,IF($A180&lt;'Input Data'!$H$17,infinity,'Input Data'!$H$11*'Input Data'!$H$13+LOOKUP($A180-'Input Data'!$H$17+$C$1,$A$5:$A$505,AH$5:AH$505)-AG180))</f>
        <v>5.5555555555555554</v>
      </c>
      <c r="AG180" s="11">
        <f t="shared" si="86"/>
        <v>0</v>
      </c>
      <c r="AH180" s="11">
        <f>IF($A180&lt;'Input Data'!$H$16,0,LOOKUP($A180-'Input Data'!$H$16,$A$5:$A$505,AG$5:AG$505))</f>
        <v>0</v>
      </c>
      <c r="AI180" s="7">
        <f>MIN('Input Data'!$I$12*LOOKUP($A180,'Input Data'!$B$58:$B$62,'Input Data'!$J$58:$J$62)/3600*$C$1,IF($A180&lt;'Input Data'!$I$17,infinity,'Input Data'!$I$11*'Input Data'!$I$13+LOOKUP($A180-'Input Data'!$I$17+$C$1,$A$5:$A$505,AK$5:AK$505))-AJ180)</f>
        <v>15</v>
      </c>
      <c r="AJ180" s="11">
        <f t="shared" si="87"/>
        <v>2175</v>
      </c>
      <c r="AK180" s="34">
        <f>IF($A180&lt;'Input Data'!$I$16,0,LOOKUP($A180-'Input Data'!$I$16,$A$5:$A$505,AJ$5:AJ$505))</f>
        <v>2085</v>
      </c>
      <c r="AL180" s="17">
        <f>MIN('Input Data'!$I$12*LOOKUP($A180,'Input Data'!$B$58:$B$62,'Input Data'!$J$58:$J$62)/3600*$C$1,IF($A180&lt;'Input Data'!$I$16,0,LOOKUP($A180-'Input Data'!$I$16+$C$1,$A$5:$A$505,AJ$5:AJ$505)-AK180))</f>
        <v>15</v>
      </c>
    </row>
    <row r="181" spans="1:38" x14ac:dyDescent="0.3">
      <c r="A181" s="9">
        <f t="shared" si="69"/>
        <v>1760</v>
      </c>
      <c r="B181" s="10">
        <f>MIN('Input Data'!$C$12*LOOKUP($A181,'Input Data'!$B$58:$B$62,'Input Data'!$D$58:$D$62)/3600*$C$1,IF($A181&lt;'Input Data'!$C$17,infinity,'Input Data'!$C$11*'Input Data'!$C$13+LOOKUP($A181-'Input Data'!$C$17+$C$1,$A$5:$A$505,$D$5:$D$505))-C181)</f>
        <v>22.222222222222221</v>
      </c>
      <c r="C181" s="11">
        <f>C180+LOOKUP($A180,'Input Data'!$D$23:$D$27,'Input Data'!$F$23:$F$27)*$C$1/3600</f>
        <v>2991.7500000000032</v>
      </c>
      <c r="D181" s="11">
        <f t="shared" si="70"/>
        <v>2692.5000000000032</v>
      </c>
      <c r="E181" s="9">
        <f>MIN('Input Data'!$C$12*LOOKUP($A181,'Input Data'!$B$58:$B$62,'Input Data'!$D$58:$D$62)/3600*$C$1,IF($A181&lt;'Input Data'!$C$16,0,LOOKUP($A181-'Input Data'!$C$16+$C$1,$A$5:$A$505,C$5:C$505)-D181))</f>
        <v>16.625</v>
      </c>
      <c r="F181" s="10">
        <f>LOOKUP($A181,'Input Data'!$C$33:$C$37,'Input Data'!$E$33:$E$37)</f>
        <v>0</v>
      </c>
      <c r="G181" s="11">
        <f t="shared" si="71"/>
        <v>1</v>
      </c>
      <c r="H181" s="11">
        <f t="shared" si="89"/>
        <v>0</v>
      </c>
      <c r="I181" s="12">
        <f t="shared" si="73"/>
        <v>16.625</v>
      </c>
      <c r="J181" s="7">
        <f>MIN('Input Data'!$D$12*LOOKUP($A181,'Input Data'!$B$58:$B$62,'Input Data'!$E$58:$E$62)/3600*$C$1,IF($A181&lt;'Input Data'!$D$17,infinity,'Input Data'!$D$11*'Input Data'!$D$13+LOOKUP($A181-'Input Data'!$D$17+$C$1,$A$5:$A$505,$L$5:$L$505)-K181))</f>
        <v>5.5555555555555554</v>
      </c>
      <c r="K181" s="11">
        <f t="shared" si="74"/>
        <v>0</v>
      </c>
      <c r="L181" s="11">
        <f>IF($A181&lt;'Input Data'!$D$16,0,LOOKUP($A181-'Input Data'!$D$16,$A$5:$A$505,$K$5:$K$505))</f>
        <v>0</v>
      </c>
      <c r="M181" s="7">
        <f>MIN('Input Data'!$E$12*LOOKUP($A181,'Input Data'!$B$58:$B$62,'Input Data'!$F$58:$F$62)/3600*$C$1,IF($A181&lt;'Input Data'!$E$17,infinity,'Input Data'!$E$11*'Input Data'!$E$13+LOOKUP($A181-'Input Data'!$E$17+$C$1,$A$5:$A$505,$O$5:$O$505))-N181)</f>
        <v>22.222222222222221</v>
      </c>
      <c r="N181" s="11">
        <f t="shared" si="75"/>
        <v>2692.5000000000032</v>
      </c>
      <c r="O181" s="11">
        <f t="shared" si="76"/>
        <v>2592.7500000000032</v>
      </c>
      <c r="P181" s="9">
        <f>MIN('Input Data'!$E$12*LOOKUP($A181,'Input Data'!$B$58:$B$62,'Input Data'!$F$58:$F$62)/3600*$C$1,IF($A181&lt;'Input Data'!$E$16,0,LOOKUP($A181-'Input Data'!$E$16+$C$1,$A$5:$A$505,N$5:N$505)-O181))</f>
        <v>16.625</v>
      </c>
      <c r="Q181" s="10">
        <f>LOOKUP($A181,'Input Data'!$C$33:$C$37,'Input Data'!$F$33:$F$37)</f>
        <v>0.02</v>
      </c>
      <c r="R181" s="34">
        <f t="shared" si="77"/>
        <v>1</v>
      </c>
      <c r="S181" s="8">
        <f t="shared" si="78"/>
        <v>0.33250000000000002</v>
      </c>
      <c r="T181" s="11">
        <f t="shared" si="79"/>
        <v>16.2925</v>
      </c>
      <c r="U181" s="7">
        <f>MIN('Input Data'!$F$12*LOOKUP($A181,'Input Data'!$B$58:$B$62,'Input Data'!$G$58:$G$62)/3600*$C$1,IF($A181&lt;'Input Data'!$F$17,infinity,'Input Data'!$F$11*'Input Data'!$F$13+LOOKUP($A181-'Input Data'!$F$17+$C$1,$A$5:$A$505,$W$5:$W$505)-V181))</f>
        <v>5.5555555555555554</v>
      </c>
      <c r="V181" s="11">
        <f t="shared" si="80"/>
        <v>51.855000000000203</v>
      </c>
      <c r="W181" s="11">
        <f>IF($A181&lt;'Input Data'!$F$16,0,LOOKUP($A181-'Input Data'!$F$16,$A$5:$A$505,$V$5:$V$505))</f>
        <v>50.52500000000019</v>
      </c>
      <c r="X181" s="7">
        <f>MIN('Input Data'!$G$12*LOOKUP($A181,'Input Data'!$B$58:$B$62,'Input Data'!$H$58:$H$62)/3600*$C$1,IF($A181&lt;'Input Data'!$G$17,infinity,'Input Data'!$G$11*'Input Data'!$G$13+LOOKUP($A181-'Input Data'!$G$17+$C$1,$A$5:$A$505,$Z$5:$Z$505)-Y181))</f>
        <v>22.222222222222221</v>
      </c>
      <c r="Y181" s="11">
        <f t="shared" si="81"/>
        <v>2540.8950000000027</v>
      </c>
      <c r="Z181" s="11">
        <f t="shared" si="82"/>
        <v>2190</v>
      </c>
      <c r="AA181" s="9">
        <f>MIN('Input Data'!$G$12*LOOKUP($A181,'Input Data'!$B$58:$B$62,'Input Data'!$H$58:$H$62)/3600*$C$1,IF($A181&lt;'Input Data'!$G$16,0,LOOKUP($A181-'Input Data'!$G$16+$C$1,$A$5:$A$505,Y$5:Y$505)-Z181))</f>
        <v>22.222222222222221</v>
      </c>
      <c r="AB181" s="10">
        <f>LOOKUP($A181,'Input Data'!$C$33:$C$37,'Input Data'!$G$33:$G$37)</f>
        <v>0</v>
      </c>
      <c r="AC181" s="11">
        <f t="shared" si="83"/>
        <v>0.67500000000000004</v>
      </c>
      <c r="AD181" s="11">
        <f t="shared" si="84"/>
        <v>0</v>
      </c>
      <c r="AE181" s="12">
        <f t="shared" si="85"/>
        <v>15</v>
      </c>
      <c r="AF181" s="7">
        <f>MIN('Input Data'!$H$12*LOOKUP($A181,'Input Data'!$B$58:$B$62,'Input Data'!$I$58:$I$62)/3600*$C$1,IF($A181&lt;'Input Data'!$H$17,infinity,'Input Data'!$H$11*'Input Data'!$H$13+LOOKUP($A181-'Input Data'!$H$17+$C$1,$A$5:$A$505,AH$5:AH$505)-AG181))</f>
        <v>5.5555555555555554</v>
      </c>
      <c r="AG181" s="11">
        <f t="shared" si="86"/>
        <v>0</v>
      </c>
      <c r="AH181" s="11">
        <f>IF($A181&lt;'Input Data'!$H$16,0,LOOKUP($A181-'Input Data'!$H$16,$A$5:$A$505,AG$5:AG$505))</f>
        <v>0</v>
      </c>
      <c r="AI181" s="7">
        <f>MIN('Input Data'!$I$12*LOOKUP($A181,'Input Data'!$B$58:$B$62,'Input Data'!$J$58:$J$62)/3600*$C$1,IF($A181&lt;'Input Data'!$I$17,infinity,'Input Data'!$I$11*'Input Data'!$I$13+LOOKUP($A181-'Input Data'!$I$17+$C$1,$A$5:$A$505,AK$5:AK$505))-AJ181)</f>
        <v>15</v>
      </c>
      <c r="AJ181" s="11">
        <f t="shared" si="87"/>
        <v>2190</v>
      </c>
      <c r="AK181" s="34">
        <f>IF($A181&lt;'Input Data'!$I$16,0,LOOKUP($A181-'Input Data'!$I$16,$A$5:$A$505,AJ$5:AJ$505))</f>
        <v>2100</v>
      </c>
      <c r="AL181" s="17">
        <f>MIN('Input Data'!$I$12*LOOKUP($A181,'Input Data'!$B$58:$B$62,'Input Data'!$J$58:$J$62)/3600*$C$1,IF($A181&lt;'Input Data'!$I$16,0,LOOKUP($A181-'Input Data'!$I$16+$C$1,$A$5:$A$505,AJ$5:AJ$505)-AK181))</f>
        <v>15</v>
      </c>
    </row>
    <row r="182" spans="1:38" x14ac:dyDescent="0.3">
      <c r="A182" s="9">
        <f t="shared" si="69"/>
        <v>1770</v>
      </c>
      <c r="B182" s="10">
        <f>MIN('Input Data'!$C$12*LOOKUP($A182,'Input Data'!$B$58:$B$62,'Input Data'!$D$58:$D$62)/3600*$C$1,IF($A182&lt;'Input Data'!$C$17,infinity,'Input Data'!$C$11*'Input Data'!$C$13+LOOKUP($A182-'Input Data'!$C$17+$C$1,$A$5:$A$505,$D$5:$D$505))-C182)</f>
        <v>22.222222222222221</v>
      </c>
      <c r="C182" s="11">
        <f>C181+LOOKUP($A181,'Input Data'!$D$23:$D$27,'Input Data'!$F$23:$F$27)*$C$1/3600</f>
        <v>3008.3750000000032</v>
      </c>
      <c r="D182" s="11">
        <f t="shared" si="70"/>
        <v>2709.1250000000032</v>
      </c>
      <c r="E182" s="9">
        <f>MIN('Input Data'!$C$12*LOOKUP($A182,'Input Data'!$B$58:$B$62,'Input Data'!$D$58:$D$62)/3600*$C$1,IF($A182&lt;'Input Data'!$C$16,0,LOOKUP($A182-'Input Data'!$C$16+$C$1,$A$5:$A$505,C$5:C$505)-D182))</f>
        <v>16.625</v>
      </c>
      <c r="F182" s="10">
        <f>LOOKUP($A182,'Input Data'!$C$33:$C$37,'Input Data'!$E$33:$E$37)</f>
        <v>0</v>
      </c>
      <c r="G182" s="11">
        <f t="shared" si="71"/>
        <v>1</v>
      </c>
      <c r="H182" s="11">
        <f t="shared" si="89"/>
        <v>0</v>
      </c>
      <c r="I182" s="12">
        <f t="shared" si="73"/>
        <v>16.625</v>
      </c>
      <c r="J182" s="7">
        <f>MIN('Input Data'!$D$12*LOOKUP($A182,'Input Data'!$B$58:$B$62,'Input Data'!$E$58:$E$62)/3600*$C$1,IF($A182&lt;'Input Data'!$D$17,infinity,'Input Data'!$D$11*'Input Data'!$D$13+LOOKUP($A182-'Input Data'!$D$17+$C$1,$A$5:$A$505,$L$5:$L$505)-K182))</f>
        <v>5.5555555555555554</v>
      </c>
      <c r="K182" s="11">
        <f t="shared" si="74"/>
        <v>0</v>
      </c>
      <c r="L182" s="11">
        <f>IF($A182&lt;'Input Data'!$D$16,0,LOOKUP($A182-'Input Data'!$D$16,$A$5:$A$505,$K$5:$K$505))</f>
        <v>0</v>
      </c>
      <c r="M182" s="7">
        <f>MIN('Input Data'!$E$12*LOOKUP($A182,'Input Data'!$B$58:$B$62,'Input Data'!$F$58:$F$62)/3600*$C$1,IF($A182&lt;'Input Data'!$E$17,infinity,'Input Data'!$E$11*'Input Data'!$E$13+LOOKUP($A182-'Input Data'!$E$17+$C$1,$A$5:$A$505,$O$5:$O$505))-N182)</f>
        <v>22.222222222222221</v>
      </c>
      <c r="N182" s="11">
        <f t="shared" si="75"/>
        <v>2709.1250000000032</v>
      </c>
      <c r="O182" s="11">
        <f t="shared" si="76"/>
        <v>2609.3750000000032</v>
      </c>
      <c r="P182" s="9">
        <f>MIN('Input Data'!$E$12*LOOKUP($A182,'Input Data'!$B$58:$B$62,'Input Data'!$F$58:$F$62)/3600*$C$1,IF($A182&lt;'Input Data'!$E$16,0,LOOKUP($A182-'Input Data'!$E$16+$C$1,$A$5:$A$505,N$5:N$505)-O182))</f>
        <v>16.625</v>
      </c>
      <c r="Q182" s="10">
        <f>LOOKUP($A182,'Input Data'!$C$33:$C$37,'Input Data'!$F$33:$F$37)</f>
        <v>0.02</v>
      </c>
      <c r="R182" s="34">
        <f t="shared" si="77"/>
        <v>1</v>
      </c>
      <c r="S182" s="8">
        <f t="shared" si="78"/>
        <v>0.33250000000000002</v>
      </c>
      <c r="T182" s="11">
        <f t="shared" si="79"/>
        <v>16.2925</v>
      </c>
      <c r="U182" s="7">
        <f>MIN('Input Data'!$F$12*LOOKUP($A182,'Input Data'!$B$58:$B$62,'Input Data'!$G$58:$G$62)/3600*$C$1,IF($A182&lt;'Input Data'!$F$17,infinity,'Input Data'!$F$11*'Input Data'!$F$13+LOOKUP($A182-'Input Data'!$F$17+$C$1,$A$5:$A$505,$W$5:$W$505)-V182))</f>
        <v>5.5555555555555554</v>
      </c>
      <c r="V182" s="11">
        <f t="shared" si="80"/>
        <v>52.187500000000206</v>
      </c>
      <c r="W182" s="11">
        <f>IF($A182&lt;'Input Data'!$F$16,0,LOOKUP($A182-'Input Data'!$F$16,$A$5:$A$505,$V$5:$V$505))</f>
        <v>50.857500000000194</v>
      </c>
      <c r="X182" s="7">
        <f>MIN('Input Data'!$G$12*LOOKUP($A182,'Input Data'!$B$58:$B$62,'Input Data'!$H$58:$H$62)/3600*$C$1,IF($A182&lt;'Input Data'!$G$17,infinity,'Input Data'!$G$11*'Input Data'!$G$13+LOOKUP($A182-'Input Data'!$G$17+$C$1,$A$5:$A$505,$Z$5:$Z$505)-Y182))</f>
        <v>22.222222222222221</v>
      </c>
      <c r="Y182" s="11">
        <f t="shared" si="81"/>
        <v>2557.1875000000027</v>
      </c>
      <c r="Z182" s="11">
        <f t="shared" si="82"/>
        <v>2205</v>
      </c>
      <c r="AA182" s="9">
        <f>MIN('Input Data'!$G$12*LOOKUP($A182,'Input Data'!$B$58:$B$62,'Input Data'!$H$58:$H$62)/3600*$C$1,IF($A182&lt;'Input Data'!$G$16,0,LOOKUP($A182-'Input Data'!$G$16+$C$1,$A$5:$A$505,Y$5:Y$505)-Z182))</f>
        <v>22.222222222222221</v>
      </c>
      <c r="AB182" s="10">
        <f>LOOKUP($A182,'Input Data'!$C$33:$C$37,'Input Data'!$G$33:$G$37)</f>
        <v>0</v>
      </c>
      <c r="AC182" s="11">
        <f t="shared" si="83"/>
        <v>0.67500000000000004</v>
      </c>
      <c r="AD182" s="11">
        <f t="shared" si="84"/>
        <v>0</v>
      </c>
      <c r="AE182" s="12">
        <f t="shared" si="85"/>
        <v>15</v>
      </c>
      <c r="AF182" s="7">
        <f>MIN('Input Data'!$H$12*LOOKUP($A182,'Input Data'!$B$58:$B$62,'Input Data'!$I$58:$I$62)/3600*$C$1,IF($A182&lt;'Input Data'!$H$17,infinity,'Input Data'!$H$11*'Input Data'!$H$13+LOOKUP($A182-'Input Data'!$H$17+$C$1,$A$5:$A$505,AH$5:AH$505)-AG182))</f>
        <v>5.5555555555555554</v>
      </c>
      <c r="AG182" s="11">
        <f t="shared" si="86"/>
        <v>0</v>
      </c>
      <c r="AH182" s="11">
        <f>IF($A182&lt;'Input Data'!$H$16,0,LOOKUP($A182-'Input Data'!$H$16,$A$5:$A$505,AG$5:AG$505))</f>
        <v>0</v>
      </c>
      <c r="AI182" s="7">
        <f>MIN('Input Data'!$I$12*LOOKUP($A182,'Input Data'!$B$58:$B$62,'Input Data'!$J$58:$J$62)/3600*$C$1,IF($A182&lt;'Input Data'!$I$17,infinity,'Input Data'!$I$11*'Input Data'!$I$13+LOOKUP($A182-'Input Data'!$I$17+$C$1,$A$5:$A$505,AK$5:AK$505))-AJ182)</f>
        <v>15</v>
      </c>
      <c r="AJ182" s="11">
        <f t="shared" si="87"/>
        <v>2205</v>
      </c>
      <c r="AK182" s="34">
        <f>IF($A182&lt;'Input Data'!$I$16,0,LOOKUP($A182-'Input Data'!$I$16,$A$5:$A$505,AJ$5:AJ$505))</f>
        <v>2115</v>
      </c>
      <c r="AL182" s="17">
        <f>MIN('Input Data'!$I$12*LOOKUP($A182,'Input Data'!$B$58:$B$62,'Input Data'!$J$58:$J$62)/3600*$C$1,IF($A182&lt;'Input Data'!$I$16,0,LOOKUP($A182-'Input Data'!$I$16+$C$1,$A$5:$A$505,AJ$5:AJ$505)-AK182))</f>
        <v>15</v>
      </c>
    </row>
    <row r="183" spans="1:38" x14ac:dyDescent="0.3">
      <c r="A183" s="9">
        <f t="shared" si="69"/>
        <v>1780</v>
      </c>
      <c r="B183" s="10">
        <f>MIN('Input Data'!$C$12*LOOKUP($A183,'Input Data'!$B$58:$B$62,'Input Data'!$D$58:$D$62)/3600*$C$1,IF($A183&lt;'Input Data'!$C$17,infinity,'Input Data'!$C$11*'Input Data'!$C$13+LOOKUP($A183-'Input Data'!$C$17+$C$1,$A$5:$A$505,$D$5:$D$505))-C183)</f>
        <v>22.222222222222221</v>
      </c>
      <c r="C183" s="11">
        <f>C182+LOOKUP($A182,'Input Data'!$D$23:$D$27,'Input Data'!$F$23:$F$27)*$C$1/3600</f>
        <v>3025.0000000000032</v>
      </c>
      <c r="D183" s="11">
        <f t="shared" si="70"/>
        <v>2725.7500000000032</v>
      </c>
      <c r="E183" s="9">
        <f>MIN('Input Data'!$C$12*LOOKUP($A183,'Input Data'!$B$58:$B$62,'Input Data'!$D$58:$D$62)/3600*$C$1,IF($A183&lt;'Input Data'!$C$16,0,LOOKUP($A183-'Input Data'!$C$16+$C$1,$A$5:$A$505,C$5:C$505)-D183))</f>
        <v>16.625</v>
      </c>
      <c r="F183" s="10">
        <f>LOOKUP($A183,'Input Data'!$C$33:$C$37,'Input Data'!$E$33:$E$37)</f>
        <v>0</v>
      </c>
      <c r="G183" s="11">
        <f t="shared" si="71"/>
        <v>1</v>
      </c>
      <c r="H183" s="11">
        <f t="shared" si="89"/>
        <v>0</v>
      </c>
      <c r="I183" s="12">
        <f t="shared" si="73"/>
        <v>16.625</v>
      </c>
      <c r="J183" s="7">
        <f>MIN('Input Data'!$D$12*LOOKUP($A183,'Input Data'!$B$58:$B$62,'Input Data'!$E$58:$E$62)/3600*$C$1,IF($A183&lt;'Input Data'!$D$17,infinity,'Input Data'!$D$11*'Input Data'!$D$13+LOOKUP($A183-'Input Data'!$D$17+$C$1,$A$5:$A$505,$L$5:$L$505)-K183))</f>
        <v>5.5555555555555554</v>
      </c>
      <c r="K183" s="11">
        <f t="shared" si="74"/>
        <v>0</v>
      </c>
      <c r="L183" s="11">
        <f>IF($A183&lt;'Input Data'!$D$16,0,LOOKUP($A183-'Input Data'!$D$16,$A$5:$A$505,$K$5:$K$505))</f>
        <v>0</v>
      </c>
      <c r="M183" s="7">
        <f>MIN('Input Data'!$E$12*LOOKUP($A183,'Input Data'!$B$58:$B$62,'Input Data'!$F$58:$F$62)/3600*$C$1,IF($A183&lt;'Input Data'!$E$17,infinity,'Input Data'!$E$11*'Input Data'!$E$13+LOOKUP($A183-'Input Data'!$E$17+$C$1,$A$5:$A$505,$O$5:$O$505))-N183)</f>
        <v>22.222222222222221</v>
      </c>
      <c r="N183" s="11">
        <f t="shared" si="75"/>
        <v>2725.7500000000032</v>
      </c>
      <c r="O183" s="11">
        <f t="shared" si="76"/>
        <v>2626.0000000000032</v>
      </c>
      <c r="P183" s="9">
        <f>MIN('Input Data'!$E$12*LOOKUP($A183,'Input Data'!$B$58:$B$62,'Input Data'!$F$58:$F$62)/3600*$C$1,IF($A183&lt;'Input Data'!$E$16,0,LOOKUP($A183-'Input Data'!$E$16+$C$1,$A$5:$A$505,N$5:N$505)-O183))</f>
        <v>16.625</v>
      </c>
      <c r="Q183" s="10">
        <f>LOOKUP($A183,'Input Data'!$C$33:$C$37,'Input Data'!$F$33:$F$37)</f>
        <v>0.02</v>
      </c>
      <c r="R183" s="34">
        <f t="shared" si="77"/>
        <v>1</v>
      </c>
      <c r="S183" s="8">
        <f t="shared" si="78"/>
        <v>0.33250000000000002</v>
      </c>
      <c r="T183" s="11">
        <f t="shared" si="79"/>
        <v>16.2925</v>
      </c>
      <c r="U183" s="7">
        <f>MIN('Input Data'!$F$12*LOOKUP($A183,'Input Data'!$B$58:$B$62,'Input Data'!$G$58:$G$62)/3600*$C$1,IF($A183&lt;'Input Data'!$F$17,infinity,'Input Data'!$F$11*'Input Data'!$F$13+LOOKUP($A183-'Input Data'!$F$17+$C$1,$A$5:$A$505,$W$5:$W$505)-V183))</f>
        <v>5.5555555555555554</v>
      </c>
      <c r="V183" s="11">
        <f t="shared" si="80"/>
        <v>52.520000000000209</v>
      </c>
      <c r="W183" s="11">
        <f>IF($A183&lt;'Input Data'!$F$16,0,LOOKUP($A183-'Input Data'!$F$16,$A$5:$A$505,$V$5:$V$505))</f>
        <v>51.190000000000197</v>
      </c>
      <c r="X183" s="7">
        <f>MIN('Input Data'!$G$12*LOOKUP($A183,'Input Data'!$B$58:$B$62,'Input Data'!$H$58:$H$62)/3600*$C$1,IF($A183&lt;'Input Data'!$G$17,infinity,'Input Data'!$G$11*'Input Data'!$G$13+LOOKUP($A183-'Input Data'!$G$17+$C$1,$A$5:$A$505,$Z$5:$Z$505)-Y183))</f>
        <v>22.222222222222221</v>
      </c>
      <c r="Y183" s="11">
        <f t="shared" si="81"/>
        <v>2573.4800000000027</v>
      </c>
      <c r="Z183" s="11">
        <f t="shared" si="82"/>
        <v>2220</v>
      </c>
      <c r="AA183" s="9">
        <f>MIN('Input Data'!$G$12*LOOKUP($A183,'Input Data'!$B$58:$B$62,'Input Data'!$H$58:$H$62)/3600*$C$1,IF($A183&lt;'Input Data'!$G$16,0,LOOKUP($A183-'Input Data'!$G$16+$C$1,$A$5:$A$505,Y$5:Y$505)-Z183))</f>
        <v>22.222222222222221</v>
      </c>
      <c r="AB183" s="10">
        <f>LOOKUP($A183,'Input Data'!$C$33:$C$37,'Input Data'!$G$33:$G$37)</f>
        <v>0</v>
      </c>
      <c r="AC183" s="11">
        <f t="shared" si="83"/>
        <v>0.67500000000000004</v>
      </c>
      <c r="AD183" s="11">
        <f t="shared" si="84"/>
        <v>0</v>
      </c>
      <c r="AE183" s="12">
        <f t="shared" si="85"/>
        <v>15</v>
      </c>
      <c r="AF183" s="7">
        <f>MIN('Input Data'!$H$12*LOOKUP($A183,'Input Data'!$B$58:$B$62,'Input Data'!$I$58:$I$62)/3600*$C$1,IF($A183&lt;'Input Data'!$H$17,infinity,'Input Data'!$H$11*'Input Data'!$H$13+LOOKUP($A183-'Input Data'!$H$17+$C$1,$A$5:$A$505,AH$5:AH$505)-AG183))</f>
        <v>5.5555555555555554</v>
      </c>
      <c r="AG183" s="11">
        <f t="shared" si="86"/>
        <v>0</v>
      </c>
      <c r="AH183" s="11">
        <f>IF($A183&lt;'Input Data'!$H$16,0,LOOKUP($A183-'Input Data'!$H$16,$A$5:$A$505,AG$5:AG$505))</f>
        <v>0</v>
      </c>
      <c r="AI183" s="7">
        <f>MIN('Input Data'!$I$12*LOOKUP($A183,'Input Data'!$B$58:$B$62,'Input Data'!$J$58:$J$62)/3600*$C$1,IF($A183&lt;'Input Data'!$I$17,infinity,'Input Data'!$I$11*'Input Data'!$I$13+LOOKUP($A183-'Input Data'!$I$17+$C$1,$A$5:$A$505,AK$5:AK$505))-AJ183)</f>
        <v>15</v>
      </c>
      <c r="AJ183" s="11">
        <f t="shared" si="87"/>
        <v>2220</v>
      </c>
      <c r="AK183" s="34">
        <f>IF($A183&lt;'Input Data'!$I$16,0,LOOKUP($A183-'Input Data'!$I$16,$A$5:$A$505,AJ$5:AJ$505))</f>
        <v>2130</v>
      </c>
      <c r="AL183" s="17">
        <f>MIN('Input Data'!$I$12*LOOKUP($A183,'Input Data'!$B$58:$B$62,'Input Data'!$J$58:$J$62)/3600*$C$1,IF($A183&lt;'Input Data'!$I$16,0,LOOKUP($A183-'Input Data'!$I$16+$C$1,$A$5:$A$505,AJ$5:AJ$505)-AK183))</f>
        <v>15</v>
      </c>
    </row>
    <row r="184" spans="1:38" x14ac:dyDescent="0.3">
      <c r="A184" s="9">
        <f t="shared" si="69"/>
        <v>1790</v>
      </c>
      <c r="B184" s="10">
        <f>MIN('Input Data'!$C$12*LOOKUP($A184,'Input Data'!$B$58:$B$62,'Input Data'!$D$58:$D$62)/3600*$C$1,IF($A184&lt;'Input Data'!$C$17,infinity,'Input Data'!$C$11*'Input Data'!$C$13+LOOKUP($A184-'Input Data'!$C$17+$C$1,$A$5:$A$505,$D$5:$D$505))-C184)</f>
        <v>22.222222222222221</v>
      </c>
      <c r="C184" s="11">
        <f>C183+LOOKUP($A183,'Input Data'!$D$23:$D$27,'Input Data'!$F$23:$F$27)*$C$1/3600</f>
        <v>3041.6250000000032</v>
      </c>
      <c r="D184" s="11">
        <f t="shared" si="70"/>
        <v>2742.3750000000032</v>
      </c>
      <c r="E184" s="9">
        <f>MIN('Input Data'!$C$12*LOOKUP($A184,'Input Data'!$B$58:$B$62,'Input Data'!$D$58:$D$62)/3600*$C$1,IF($A184&lt;'Input Data'!$C$16,0,LOOKUP($A184-'Input Data'!$C$16+$C$1,$A$5:$A$505,C$5:C$505)-D184))</f>
        <v>16.625</v>
      </c>
      <c r="F184" s="10">
        <f>LOOKUP($A184,'Input Data'!$C$33:$C$37,'Input Data'!$E$33:$E$37)</f>
        <v>0</v>
      </c>
      <c r="G184" s="11">
        <f t="shared" si="71"/>
        <v>1</v>
      </c>
      <c r="H184" s="11">
        <f t="shared" si="89"/>
        <v>0</v>
      </c>
      <c r="I184" s="12">
        <f t="shared" si="73"/>
        <v>16.625</v>
      </c>
      <c r="J184" s="7">
        <f>MIN('Input Data'!$D$12*LOOKUP($A184,'Input Data'!$B$58:$B$62,'Input Data'!$E$58:$E$62)/3600*$C$1,IF($A184&lt;'Input Data'!$D$17,infinity,'Input Data'!$D$11*'Input Data'!$D$13+LOOKUP($A184-'Input Data'!$D$17+$C$1,$A$5:$A$505,$L$5:$L$505)-K184))</f>
        <v>5.5555555555555554</v>
      </c>
      <c r="K184" s="11">
        <f t="shared" si="74"/>
        <v>0</v>
      </c>
      <c r="L184" s="11">
        <f>IF($A184&lt;'Input Data'!$D$16,0,LOOKUP($A184-'Input Data'!$D$16,$A$5:$A$505,$K$5:$K$505))</f>
        <v>0</v>
      </c>
      <c r="M184" s="7">
        <f>MIN('Input Data'!$E$12*LOOKUP($A184,'Input Data'!$B$58:$B$62,'Input Data'!$F$58:$F$62)/3600*$C$1,IF($A184&lt;'Input Data'!$E$17,infinity,'Input Data'!$E$11*'Input Data'!$E$13+LOOKUP($A184-'Input Data'!$E$17+$C$1,$A$5:$A$505,$O$5:$O$505))-N184)</f>
        <v>22.222222222222221</v>
      </c>
      <c r="N184" s="11">
        <f t="shared" si="75"/>
        <v>2742.3750000000032</v>
      </c>
      <c r="O184" s="11">
        <f t="shared" si="76"/>
        <v>2642.6250000000032</v>
      </c>
      <c r="P184" s="9">
        <f>MIN('Input Data'!$E$12*LOOKUP($A184,'Input Data'!$B$58:$B$62,'Input Data'!$F$58:$F$62)/3600*$C$1,IF($A184&lt;'Input Data'!$E$16,0,LOOKUP($A184-'Input Data'!$E$16+$C$1,$A$5:$A$505,N$5:N$505)-O184))</f>
        <v>16.625</v>
      </c>
      <c r="Q184" s="10">
        <f>LOOKUP($A184,'Input Data'!$C$33:$C$37,'Input Data'!$F$33:$F$37)</f>
        <v>0.02</v>
      </c>
      <c r="R184" s="34">
        <f t="shared" si="77"/>
        <v>1</v>
      </c>
      <c r="S184" s="8">
        <f t="shared" si="78"/>
        <v>0.33250000000000002</v>
      </c>
      <c r="T184" s="11">
        <f t="shared" si="79"/>
        <v>16.2925</v>
      </c>
      <c r="U184" s="7">
        <f>MIN('Input Data'!$F$12*LOOKUP($A184,'Input Data'!$B$58:$B$62,'Input Data'!$G$58:$G$62)/3600*$C$1,IF($A184&lt;'Input Data'!$F$17,infinity,'Input Data'!$F$11*'Input Data'!$F$13+LOOKUP($A184-'Input Data'!$F$17+$C$1,$A$5:$A$505,$W$5:$W$505)-V184))</f>
        <v>5.5555555555555554</v>
      </c>
      <c r="V184" s="11">
        <f t="shared" si="80"/>
        <v>52.852500000000212</v>
      </c>
      <c r="W184" s="11">
        <f>IF($A184&lt;'Input Data'!$F$16,0,LOOKUP($A184-'Input Data'!$F$16,$A$5:$A$505,$V$5:$V$505))</f>
        <v>51.5225000000002</v>
      </c>
      <c r="X184" s="7">
        <f>MIN('Input Data'!$G$12*LOOKUP($A184,'Input Data'!$B$58:$B$62,'Input Data'!$H$58:$H$62)/3600*$C$1,IF($A184&lt;'Input Data'!$G$17,infinity,'Input Data'!$G$11*'Input Data'!$G$13+LOOKUP($A184-'Input Data'!$G$17+$C$1,$A$5:$A$505,$Z$5:$Z$505)-Y184))</f>
        <v>22.222222222222221</v>
      </c>
      <c r="Y184" s="11">
        <f t="shared" si="81"/>
        <v>2589.7725000000028</v>
      </c>
      <c r="Z184" s="11">
        <f t="shared" si="82"/>
        <v>2235</v>
      </c>
      <c r="AA184" s="9">
        <f>MIN('Input Data'!$G$12*LOOKUP($A184,'Input Data'!$B$58:$B$62,'Input Data'!$H$58:$H$62)/3600*$C$1,IF($A184&lt;'Input Data'!$G$16,0,LOOKUP($A184-'Input Data'!$G$16+$C$1,$A$5:$A$505,Y$5:Y$505)-Z184))</f>
        <v>22.222222222222221</v>
      </c>
      <c r="AB184" s="10">
        <f>LOOKUP($A184,'Input Data'!$C$33:$C$37,'Input Data'!$G$33:$G$37)</f>
        <v>0</v>
      </c>
      <c r="AC184" s="11">
        <f t="shared" si="83"/>
        <v>0.67500000000000004</v>
      </c>
      <c r="AD184" s="11">
        <f t="shared" si="84"/>
        <v>0</v>
      </c>
      <c r="AE184" s="12">
        <f t="shared" si="85"/>
        <v>15</v>
      </c>
      <c r="AF184" s="7">
        <f>MIN('Input Data'!$H$12*LOOKUP($A184,'Input Data'!$B$58:$B$62,'Input Data'!$I$58:$I$62)/3600*$C$1,IF($A184&lt;'Input Data'!$H$17,infinity,'Input Data'!$H$11*'Input Data'!$H$13+LOOKUP($A184-'Input Data'!$H$17+$C$1,$A$5:$A$505,AH$5:AH$505)-AG184))</f>
        <v>5.5555555555555554</v>
      </c>
      <c r="AG184" s="11">
        <f t="shared" si="86"/>
        <v>0</v>
      </c>
      <c r="AH184" s="11">
        <f>IF($A184&lt;'Input Data'!$H$16,0,LOOKUP($A184-'Input Data'!$H$16,$A$5:$A$505,AG$5:AG$505))</f>
        <v>0</v>
      </c>
      <c r="AI184" s="7">
        <f>MIN('Input Data'!$I$12*LOOKUP($A184,'Input Data'!$B$58:$B$62,'Input Data'!$J$58:$J$62)/3600*$C$1,IF($A184&lt;'Input Data'!$I$17,infinity,'Input Data'!$I$11*'Input Data'!$I$13+LOOKUP($A184-'Input Data'!$I$17+$C$1,$A$5:$A$505,AK$5:AK$505))-AJ184)</f>
        <v>15</v>
      </c>
      <c r="AJ184" s="11">
        <f t="shared" si="87"/>
        <v>2235</v>
      </c>
      <c r="AK184" s="34">
        <f>IF($A184&lt;'Input Data'!$I$16,0,LOOKUP($A184-'Input Data'!$I$16,$A$5:$A$505,AJ$5:AJ$505))</f>
        <v>2145</v>
      </c>
      <c r="AL184" s="17">
        <f>MIN('Input Data'!$I$12*LOOKUP($A184,'Input Data'!$B$58:$B$62,'Input Data'!$J$58:$J$62)/3600*$C$1,IF($A184&lt;'Input Data'!$I$16,0,LOOKUP($A184-'Input Data'!$I$16+$C$1,$A$5:$A$505,AJ$5:AJ$505)-AK184))</f>
        <v>15</v>
      </c>
    </row>
    <row r="185" spans="1:38" x14ac:dyDescent="0.3">
      <c r="A185" s="9">
        <f t="shared" si="69"/>
        <v>1800</v>
      </c>
      <c r="B185" s="10">
        <f>MIN('Input Data'!$C$12*LOOKUP($A185,'Input Data'!$B$58:$B$62,'Input Data'!$D$58:$D$62)/3600*$C$1,IF($A185&lt;'Input Data'!$C$17,infinity,'Input Data'!$C$11*'Input Data'!$C$13+LOOKUP($A185-'Input Data'!$C$17+$C$1,$A$5:$A$505,$D$5:$D$505))-C185)</f>
        <v>22.222222222222221</v>
      </c>
      <c r="C185" s="11">
        <f>C184+LOOKUP($A184,'Input Data'!$D$23:$D$27,'Input Data'!$F$23:$F$27)*$C$1/3600</f>
        <v>3058.2500000000032</v>
      </c>
      <c r="D185" s="11">
        <f t="shared" si="70"/>
        <v>2759.0000000000032</v>
      </c>
      <c r="E185" s="9">
        <f>MIN('Input Data'!$C$12*LOOKUP($A185,'Input Data'!$B$58:$B$62,'Input Data'!$D$58:$D$62)/3600*$C$1,IF($A185&lt;'Input Data'!$C$16,0,LOOKUP($A185-'Input Data'!$C$16+$C$1,$A$5:$A$505,C$5:C$505)-D185))</f>
        <v>16.625</v>
      </c>
      <c r="F185" s="10">
        <f>LOOKUP($A185,'Input Data'!$C$33:$C$37,'Input Data'!$E$33:$E$37)</f>
        <v>0</v>
      </c>
      <c r="G185" s="11">
        <f t="shared" si="71"/>
        <v>1</v>
      </c>
      <c r="H185" s="11">
        <f t="shared" si="89"/>
        <v>0</v>
      </c>
      <c r="I185" s="12">
        <f t="shared" si="73"/>
        <v>16.625</v>
      </c>
      <c r="J185" s="7">
        <f>MIN('Input Data'!$D$12*LOOKUP($A185,'Input Data'!$B$58:$B$62,'Input Data'!$E$58:$E$62)/3600*$C$1,IF($A185&lt;'Input Data'!$D$17,infinity,'Input Data'!$D$11*'Input Data'!$D$13+LOOKUP($A185-'Input Data'!$D$17+$C$1,$A$5:$A$505,$L$5:$L$505)-K185))</f>
        <v>5.5555555555555554</v>
      </c>
      <c r="K185" s="11">
        <f t="shared" si="74"/>
        <v>0</v>
      </c>
      <c r="L185" s="11">
        <f>IF($A185&lt;'Input Data'!$D$16,0,LOOKUP($A185-'Input Data'!$D$16,$A$5:$A$505,$K$5:$K$505))</f>
        <v>0</v>
      </c>
      <c r="M185" s="7">
        <f>MIN('Input Data'!$E$12*LOOKUP($A185,'Input Data'!$B$58:$B$62,'Input Data'!$F$58:$F$62)/3600*$C$1,IF($A185&lt;'Input Data'!$E$17,infinity,'Input Data'!$E$11*'Input Data'!$E$13+LOOKUP($A185-'Input Data'!$E$17+$C$1,$A$5:$A$505,$O$5:$O$505))-N185)</f>
        <v>22.222222222222221</v>
      </c>
      <c r="N185" s="11">
        <f t="shared" si="75"/>
        <v>2759.0000000000032</v>
      </c>
      <c r="O185" s="11">
        <f t="shared" si="76"/>
        <v>2659.2500000000032</v>
      </c>
      <c r="P185" s="9">
        <f>MIN('Input Data'!$E$12*LOOKUP($A185,'Input Data'!$B$58:$B$62,'Input Data'!$F$58:$F$62)/3600*$C$1,IF($A185&lt;'Input Data'!$E$16,0,LOOKUP($A185-'Input Data'!$E$16+$C$1,$A$5:$A$505,N$5:N$505)-O185))</f>
        <v>16.625</v>
      </c>
      <c r="Q185" s="10">
        <f>LOOKUP($A185,'Input Data'!$C$33:$C$37,'Input Data'!$F$33:$F$37)</f>
        <v>0.02</v>
      </c>
      <c r="R185" s="34">
        <f t="shared" si="77"/>
        <v>1</v>
      </c>
      <c r="S185" s="8">
        <f t="shared" si="78"/>
        <v>0.33250000000000002</v>
      </c>
      <c r="T185" s="11">
        <f t="shared" si="79"/>
        <v>16.2925</v>
      </c>
      <c r="U185" s="7">
        <f>MIN('Input Data'!$F$12*LOOKUP($A185,'Input Data'!$B$58:$B$62,'Input Data'!$G$58:$G$62)/3600*$C$1,IF($A185&lt;'Input Data'!$F$17,infinity,'Input Data'!$F$11*'Input Data'!$F$13+LOOKUP($A185-'Input Data'!$F$17+$C$1,$A$5:$A$505,$W$5:$W$505)-V185))</f>
        <v>5.5555555555555554</v>
      </c>
      <c r="V185" s="11">
        <f t="shared" si="80"/>
        <v>53.185000000000215</v>
      </c>
      <c r="W185" s="11">
        <f>IF($A185&lt;'Input Data'!$F$16,0,LOOKUP($A185-'Input Data'!$F$16,$A$5:$A$505,$V$5:$V$505))</f>
        <v>51.855000000000203</v>
      </c>
      <c r="X185" s="7">
        <f>MIN('Input Data'!$G$12*LOOKUP($A185,'Input Data'!$B$58:$B$62,'Input Data'!$H$58:$H$62)/3600*$C$1,IF($A185&lt;'Input Data'!$G$17,infinity,'Input Data'!$G$11*'Input Data'!$G$13+LOOKUP($A185-'Input Data'!$G$17+$C$1,$A$5:$A$505,$Z$5:$Z$505)-Y185))</f>
        <v>22.222222222222221</v>
      </c>
      <c r="Y185" s="11">
        <f t="shared" si="81"/>
        <v>2606.0650000000028</v>
      </c>
      <c r="Z185" s="11">
        <f t="shared" si="82"/>
        <v>2250</v>
      </c>
      <c r="AA185" s="9">
        <f>MIN('Input Data'!$G$12*LOOKUP($A185,'Input Data'!$B$58:$B$62,'Input Data'!$H$58:$H$62)/3600*$C$1,IF($A185&lt;'Input Data'!$G$16,0,LOOKUP($A185-'Input Data'!$G$16+$C$1,$A$5:$A$505,Y$5:Y$505)-Z185))</f>
        <v>22.222222222222221</v>
      </c>
      <c r="AB185" s="10">
        <f>LOOKUP($A185,'Input Data'!$C$33:$C$37,'Input Data'!$G$33:$G$37)</f>
        <v>0</v>
      </c>
      <c r="AC185" s="11">
        <f t="shared" si="83"/>
        <v>0.67500000000000004</v>
      </c>
      <c r="AD185" s="11">
        <f t="shared" si="84"/>
        <v>0</v>
      </c>
      <c r="AE185" s="12">
        <f t="shared" si="85"/>
        <v>15</v>
      </c>
      <c r="AF185" s="7">
        <f>MIN('Input Data'!$H$12*LOOKUP($A185,'Input Data'!$B$58:$B$62,'Input Data'!$I$58:$I$62)/3600*$C$1,IF($A185&lt;'Input Data'!$H$17,infinity,'Input Data'!$H$11*'Input Data'!$H$13+LOOKUP($A185-'Input Data'!$H$17+$C$1,$A$5:$A$505,AH$5:AH$505)-AG185))</f>
        <v>5.5555555555555554</v>
      </c>
      <c r="AG185" s="11">
        <f t="shared" si="86"/>
        <v>0</v>
      </c>
      <c r="AH185" s="11">
        <f>IF($A185&lt;'Input Data'!$H$16,0,LOOKUP($A185-'Input Data'!$H$16,$A$5:$A$505,AG$5:AG$505))</f>
        <v>0</v>
      </c>
      <c r="AI185" s="7">
        <f>MIN('Input Data'!$I$12*LOOKUP($A185,'Input Data'!$B$58:$B$62,'Input Data'!$J$58:$J$62)/3600*$C$1,IF($A185&lt;'Input Data'!$I$17,infinity,'Input Data'!$I$11*'Input Data'!$I$13+LOOKUP($A185-'Input Data'!$I$17+$C$1,$A$5:$A$505,AK$5:AK$505))-AJ185)</f>
        <v>15</v>
      </c>
      <c r="AJ185" s="11">
        <f t="shared" si="87"/>
        <v>2250</v>
      </c>
      <c r="AK185" s="34">
        <f>IF($A185&lt;'Input Data'!$I$16,0,LOOKUP($A185-'Input Data'!$I$16,$A$5:$A$505,AJ$5:AJ$505))</f>
        <v>2160</v>
      </c>
      <c r="AL185" s="17">
        <f>MIN('Input Data'!$I$12*LOOKUP($A185,'Input Data'!$B$58:$B$62,'Input Data'!$J$58:$J$62)/3600*$C$1,IF($A185&lt;'Input Data'!$I$16,0,LOOKUP($A185-'Input Data'!$I$16+$C$1,$A$5:$A$505,AJ$5:AJ$505)-AK185))</f>
        <v>15</v>
      </c>
    </row>
    <row r="186" spans="1:38" x14ac:dyDescent="0.3">
      <c r="A186" s="9">
        <f t="shared" si="69"/>
        <v>1810</v>
      </c>
      <c r="B186" s="10">
        <f>MIN('Input Data'!$C$12*LOOKUP($A186,'Input Data'!$B$58:$B$62,'Input Data'!$D$58:$D$62)/3600*$C$1,IF($A186&lt;'Input Data'!$C$17,infinity,'Input Data'!$C$11*'Input Data'!$C$13+LOOKUP($A186-'Input Data'!$C$17+$C$1,$A$5:$A$505,$D$5:$D$505))-C186)</f>
        <v>22.222222222222221</v>
      </c>
      <c r="C186" s="11">
        <f>C185+LOOKUP($A185,'Input Data'!$D$23:$D$27,'Input Data'!$F$23:$F$27)*$C$1/3600</f>
        <v>3075.5555555555588</v>
      </c>
      <c r="D186" s="11">
        <f t="shared" si="70"/>
        <v>2775.6250000000032</v>
      </c>
      <c r="E186" s="9">
        <f>MIN('Input Data'!$C$12*LOOKUP($A186,'Input Data'!$B$58:$B$62,'Input Data'!$D$58:$D$62)/3600*$C$1,IF($A186&lt;'Input Data'!$C$16,0,LOOKUP($A186-'Input Data'!$C$16+$C$1,$A$5:$A$505,C$5:C$505)-D186))</f>
        <v>16.625</v>
      </c>
      <c r="F186" s="10">
        <f>LOOKUP($A186,'Input Data'!$C$33:$C$37,'Input Data'!$E$33:$E$37)</f>
        <v>0</v>
      </c>
      <c r="G186" s="11">
        <f t="shared" si="71"/>
        <v>1</v>
      </c>
      <c r="H186" s="11">
        <f t="shared" si="89"/>
        <v>0</v>
      </c>
      <c r="I186" s="12">
        <f t="shared" si="73"/>
        <v>16.625</v>
      </c>
      <c r="J186" s="7">
        <f>MIN('Input Data'!$D$12*LOOKUP($A186,'Input Data'!$B$58:$B$62,'Input Data'!$E$58:$E$62)/3600*$C$1,IF($A186&lt;'Input Data'!$D$17,infinity,'Input Data'!$D$11*'Input Data'!$D$13+LOOKUP($A186-'Input Data'!$D$17+$C$1,$A$5:$A$505,$L$5:$L$505)-K186))</f>
        <v>5.5555555555555554</v>
      </c>
      <c r="K186" s="11">
        <f t="shared" si="74"/>
        <v>0</v>
      </c>
      <c r="L186" s="11">
        <f>IF($A186&lt;'Input Data'!$D$16,0,LOOKUP($A186-'Input Data'!$D$16,$A$5:$A$505,$K$5:$K$505))</f>
        <v>0</v>
      </c>
      <c r="M186" s="7">
        <f>MIN('Input Data'!$E$12*LOOKUP($A186,'Input Data'!$B$58:$B$62,'Input Data'!$F$58:$F$62)/3600*$C$1,IF($A186&lt;'Input Data'!$E$17,infinity,'Input Data'!$E$11*'Input Data'!$E$13+LOOKUP($A186-'Input Data'!$E$17+$C$1,$A$5:$A$505,$O$5:$O$505))-N186)</f>
        <v>22.222222222222221</v>
      </c>
      <c r="N186" s="11">
        <f t="shared" si="75"/>
        <v>2775.6250000000032</v>
      </c>
      <c r="O186" s="11">
        <f t="shared" si="76"/>
        <v>2675.8750000000032</v>
      </c>
      <c r="P186" s="9">
        <f>MIN('Input Data'!$E$12*LOOKUP($A186,'Input Data'!$B$58:$B$62,'Input Data'!$F$58:$F$62)/3600*$C$1,IF($A186&lt;'Input Data'!$E$16,0,LOOKUP($A186-'Input Data'!$E$16+$C$1,$A$5:$A$505,N$5:N$505)-O186))</f>
        <v>16.625</v>
      </c>
      <c r="Q186" s="10">
        <f>LOOKUP($A186,'Input Data'!$C$33:$C$37,'Input Data'!$F$33:$F$37)</f>
        <v>0.02</v>
      </c>
      <c r="R186" s="34">
        <f t="shared" si="77"/>
        <v>1</v>
      </c>
      <c r="S186" s="8">
        <f t="shared" si="78"/>
        <v>0.33250000000000002</v>
      </c>
      <c r="T186" s="11">
        <f t="shared" si="79"/>
        <v>16.2925</v>
      </c>
      <c r="U186" s="7">
        <f>MIN('Input Data'!$F$12*LOOKUP($A186,'Input Data'!$B$58:$B$62,'Input Data'!$G$58:$G$62)/3600*$C$1,IF($A186&lt;'Input Data'!$F$17,infinity,'Input Data'!$F$11*'Input Data'!$F$13+LOOKUP($A186-'Input Data'!$F$17+$C$1,$A$5:$A$505,$W$5:$W$505)-V186))</f>
        <v>5.5555555555555554</v>
      </c>
      <c r="V186" s="11">
        <f t="shared" si="80"/>
        <v>53.517500000000219</v>
      </c>
      <c r="W186" s="11">
        <f>IF($A186&lt;'Input Data'!$F$16,0,LOOKUP($A186-'Input Data'!$F$16,$A$5:$A$505,$V$5:$V$505))</f>
        <v>52.187500000000206</v>
      </c>
      <c r="X186" s="7">
        <f>MIN('Input Data'!$G$12*LOOKUP($A186,'Input Data'!$B$58:$B$62,'Input Data'!$H$58:$H$62)/3600*$C$1,IF($A186&lt;'Input Data'!$G$17,infinity,'Input Data'!$G$11*'Input Data'!$G$13+LOOKUP($A186-'Input Data'!$G$17+$C$1,$A$5:$A$505,$Z$5:$Z$505)-Y186))</f>
        <v>22.222222222222221</v>
      </c>
      <c r="Y186" s="11">
        <f t="shared" si="81"/>
        <v>2622.3575000000028</v>
      </c>
      <c r="Z186" s="11">
        <f t="shared" si="82"/>
        <v>2265</v>
      </c>
      <c r="AA186" s="9">
        <f>MIN('Input Data'!$G$12*LOOKUP($A186,'Input Data'!$B$58:$B$62,'Input Data'!$H$58:$H$62)/3600*$C$1,IF($A186&lt;'Input Data'!$G$16,0,LOOKUP($A186-'Input Data'!$G$16+$C$1,$A$5:$A$505,Y$5:Y$505)-Z186))</f>
        <v>22.222222222222221</v>
      </c>
      <c r="AB186" s="10">
        <f>LOOKUP($A186,'Input Data'!$C$33:$C$37,'Input Data'!$G$33:$G$37)</f>
        <v>0</v>
      </c>
      <c r="AC186" s="11">
        <f t="shared" si="83"/>
        <v>0.67500000000000004</v>
      </c>
      <c r="AD186" s="11">
        <f t="shared" si="84"/>
        <v>0</v>
      </c>
      <c r="AE186" s="12">
        <f t="shared" si="85"/>
        <v>15</v>
      </c>
      <c r="AF186" s="7">
        <f>MIN('Input Data'!$H$12*LOOKUP($A186,'Input Data'!$B$58:$B$62,'Input Data'!$I$58:$I$62)/3600*$C$1,IF($A186&lt;'Input Data'!$H$17,infinity,'Input Data'!$H$11*'Input Data'!$H$13+LOOKUP($A186-'Input Data'!$H$17+$C$1,$A$5:$A$505,AH$5:AH$505)-AG186))</f>
        <v>5.5555555555555554</v>
      </c>
      <c r="AG186" s="11">
        <f t="shared" si="86"/>
        <v>0</v>
      </c>
      <c r="AH186" s="11">
        <f>IF($A186&lt;'Input Data'!$H$16,0,LOOKUP($A186-'Input Data'!$H$16,$A$5:$A$505,AG$5:AG$505))</f>
        <v>0</v>
      </c>
      <c r="AI186" s="7">
        <f>MIN('Input Data'!$I$12*LOOKUP($A186,'Input Data'!$B$58:$B$62,'Input Data'!$J$58:$J$62)/3600*$C$1,IF($A186&lt;'Input Data'!$I$17,infinity,'Input Data'!$I$11*'Input Data'!$I$13+LOOKUP($A186-'Input Data'!$I$17+$C$1,$A$5:$A$505,AK$5:AK$505))-AJ186)</f>
        <v>15</v>
      </c>
      <c r="AJ186" s="11">
        <f t="shared" si="87"/>
        <v>2265</v>
      </c>
      <c r="AK186" s="34">
        <f>IF($A186&lt;'Input Data'!$I$16,0,LOOKUP($A186-'Input Data'!$I$16,$A$5:$A$505,AJ$5:AJ$505))</f>
        <v>2175</v>
      </c>
      <c r="AL186" s="17">
        <f>MIN('Input Data'!$I$12*LOOKUP($A186,'Input Data'!$B$58:$B$62,'Input Data'!$J$58:$J$62)/3600*$C$1,IF($A186&lt;'Input Data'!$I$16,0,LOOKUP($A186-'Input Data'!$I$16+$C$1,$A$5:$A$505,AJ$5:AJ$505)-AK186))</f>
        <v>15</v>
      </c>
    </row>
    <row r="187" spans="1:38" x14ac:dyDescent="0.3">
      <c r="A187" s="9">
        <f t="shared" si="69"/>
        <v>1820</v>
      </c>
      <c r="B187" s="10">
        <f>MIN('Input Data'!$C$12*LOOKUP($A187,'Input Data'!$B$58:$B$62,'Input Data'!$D$58:$D$62)/3600*$C$1,IF($A187&lt;'Input Data'!$C$17,infinity,'Input Data'!$C$11*'Input Data'!$C$13+LOOKUP($A187-'Input Data'!$C$17+$C$1,$A$5:$A$505,$D$5:$D$505))-C187)</f>
        <v>22.222222222222221</v>
      </c>
      <c r="C187" s="11">
        <f>C186+LOOKUP($A186,'Input Data'!$D$23:$D$27,'Input Data'!$F$23:$F$27)*$C$1/3600</f>
        <v>3092.8611111111145</v>
      </c>
      <c r="D187" s="11">
        <f t="shared" si="70"/>
        <v>2792.2500000000032</v>
      </c>
      <c r="E187" s="9">
        <f>MIN('Input Data'!$C$12*LOOKUP($A187,'Input Data'!$B$58:$B$62,'Input Data'!$D$58:$D$62)/3600*$C$1,IF($A187&lt;'Input Data'!$C$16,0,LOOKUP($A187-'Input Data'!$C$16+$C$1,$A$5:$A$505,C$5:C$505)-D187))</f>
        <v>16.625</v>
      </c>
      <c r="F187" s="10">
        <f>LOOKUP($A187,'Input Data'!$C$33:$C$37,'Input Data'!$E$33:$E$37)</f>
        <v>0</v>
      </c>
      <c r="G187" s="11">
        <f t="shared" si="71"/>
        <v>1</v>
      </c>
      <c r="H187" s="11">
        <f t="shared" si="89"/>
        <v>0</v>
      </c>
      <c r="I187" s="12">
        <f t="shared" si="73"/>
        <v>16.625</v>
      </c>
      <c r="J187" s="7">
        <f>MIN('Input Data'!$D$12*LOOKUP($A187,'Input Data'!$B$58:$B$62,'Input Data'!$E$58:$E$62)/3600*$C$1,IF($A187&lt;'Input Data'!$D$17,infinity,'Input Data'!$D$11*'Input Data'!$D$13+LOOKUP($A187-'Input Data'!$D$17+$C$1,$A$5:$A$505,$L$5:$L$505)-K187))</f>
        <v>5.5555555555555554</v>
      </c>
      <c r="K187" s="11">
        <f t="shared" si="74"/>
        <v>0</v>
      </c>
      <c r="L187" s="11">
        <f>IF($A187&lt;'Input Data'!$D$16,0,LOOKUP($A187-'Input Data'!$D$16,$A$5:$A$505,$K$5:$K$505))</f>
        <v>0</v>
      </c>
      <c r="M187" s="7">
        <f>MIN('Input Data'!$E$12*LOOKUP($A187,'Input Data'!$B$58:$B$62,'Input Data'!$F$58:$F$62)/3600*$C$1,IF($A187&lt;'Input Data'!$E$17,infinity,'Input Data'!$E$11*'Input Data'!$E$13+LOOKUP($A187-'Input Data'!$E$17+$C$1,$A$5:$A$505,$O$5:$O$505))-N187)</f>
        <v>22.222222222222221</v>
      </c>
      <c r="N187" s="11">
        <f t="shared" si="75"/>
        <v>2792.2500000000032</v>
      </c>
      <c r="O187" s="11">
        <f t="shared" si="76"/>
        <v>2692.5000000000032</v>
      </c>
      <c r="P187" s="9">
        <f>MIN('Input Data'!$E$12*LOOKUP($A187,'Input Data'!$B$58:$B$62,'Input Data'!$F$58:$F$62)/3600*$C$1,IF($A187&lt;'Input Data'!$E$16,0,LOOKUP($A187-'Input Data'!$E$16+$C$1,$A$5:$A$505,N$5:N$505)-O187))</f>
        <v>16.625</v>
      </c>
      <c r="Q187" s="10">
        <f>LOOKUP($A187,'Input Data'!$C$33:$C$37,'Input Data'!$F$33:$F$37)</f>
        <v>0.02</v>
      </c>
      <c r="R187" s="34">
        <f t="shared" si="77"/>
        <v>1</v>
      </c>
      <c r="S187" s="8">
        <f t="shared" si="78"/>
        <v>0.33250000000000002</v>
      </c>
      <c r="T187" s="11">
        <f t="shared" si="79"/>
        <v>16.2925</v>
      </c>
      <c r="U187" s="7">
        <f>MIN('Input Data'!$F$12*LOOKUP($A187,'Input Data'!$B$58:$B$62,'Input Data'!$G$58:$G$62)/3600*$C$1,IF($A187&lt;'Input Data'!$F$17,infinity,'Input Data'!$F$11*'Input Data'!$F$13+LOOKUP($A187-'Input Data'!$F$17+$C$1,$A$5:$A$505,$W$5:$W$505)-V187))</f>
        <v>5.5555555555555554</v>
      </c>
      <c r="V187" s="11">
        <f t="shared" si="80"/>
        <v>53.850000000000222</v>
      </c>
      <c r="W187" s="11">
        <f>IF($A187&lt;'Input Data'!$F$16,0,LOOKUP($A187-'Input Data'!$F$16,$A$5:$A$505,$V$5:$V$505))</f>
        <v>52.520000000000209</v>
      </c>
      <c r="X187" s="7">
        <f>MIN('Input Data'!$G$12*LOOKUP($A187,'Input Data'!$B$58:$B$62,'Input Data'!$H$58:$H$62)/3600*$C$1,IF($A187&lt;'Input Data'!$G$17,infinity,'Input Data'!$G$11*'Input Data'!$G$13+LOOKUP($A187-'Input Data'!$G$17+$C$1,$A$5:$A$505,$Z$5:$Z$505)-Y187))</f>
        <v>22.222222222222221</v>
      </c>
      <c r="Y187" s="11">
        <f t="shared" si="81"/>
        <v>2638.6500000000028</v>
      </c>
      <c r="Z187" s="11">
        <f t="shared" si="82"/>
        <v>2280</v>
      </c>
      <c r="AA187" s="9">
        <f>MIN('Input Data'!$G$12*LOOKUP($A187,'Input Data'!$B$58:$B$62,'Input Data'!$H$58:$H$62)/3600*$C$1,IF($A187&lt;'Input Data'!$G$16,0,LOOKUP($A187-'Input Data'!$G$16+$C$1,$A$5:$A$505,Y$5:Y$505)-Z187))</f>
        <v>22.222222222222221</v>
      </c>
      <c r="AB187" s="10">
        <f>LOOKUP($A187,'Input Data'!$C$33:$C$37,'Input Data'!$G$33:$G$37)</f>
        <v>0</v>
      </c>
      <c r="AC187" s="11">
        <f t="shared" si="83"/>
        <v>0.67500000000000004</v>
      </c>
      <c r="AD187" s="11">
        <f t="shared" si="84"/>
        <v>0</v>
      </c>
      <c r="AE187" s="12">
        <f t="shared" si="85"/>
        <v>15</v>
      </c>
      <c r="AF187" s="7">
        <f>MIN('Input Data'!$H$12*LOOKUP($A187,'Input Data'!$B$58:$B$62,'Input Data'!$I$58:$I$62)/3600*$C$1,IF($A187&lt;'Input Data'!$H$17,infinity,'Input Data'!$H$11*'Input Data'!$H$13+LOOKUP($A187-'Input Data'!$H$17+$C$1,$A$5:$A$505,AH$5:AH$505)-AG187))</f>
        <v>5.5555555555555554</v>
      </c>
      <c r="AG187" s="11">
        <f t="shared" si="86"/>
        <v>0</v>
      </c>
      <c r="AH187" s="11">
        <f>IF($A187&lt;'Input Data'!$H$16,0,LOOKUP($A187-'Input Data'!$H$16,$A$5:$A$505,AG$5:AG$505))</f>
        <v>0</v>
      </c>
      <c r="AI187" s="7">
        <f>MIN('Input Data'!$I$12*LOOKUP($A187,'Input Data'!$B$58:$B$62,'Input Data'!$J$58:$J$62)/3600*$C$1,IF($A187&lt;'Input Data'!$I$17,infinity,'Input Data'!$I$11*'Input Data'!$I$13+LOOKUP($A187-'Input Data'!$I$17+$C$1,$A$5:$A$505,AK$5:AK$505))-AJ187)</f>
        <v>15</v>
      </c>
      <c r="AJ187" s="11">
        <f t="shared" si="87"/>
        <v>2280</v>
      </c>
      <c r="AK187" s="34">
        <f>IF($A187&lt;'Input Data'!$I$16,0,LOOKUP($A187-'Input Data'!$I$16,$A$5:$A$505,AJ$5:AJ$505))</f>
        <v>2190</v>
      </c>
      <c r="AL187" s="17">
        <f>MIN('Input Data'!$I$12*LOOKUP($A187,'Input Data'!$B$58:$B$62,'Input Data'!$J$58:$J$62)/3600*$C$1,IF($A187&lt;'Input Data'!$I$16,0,LOOKUP($A187-'Input Data'!$I$16+$C$1,$A$5:$A$505,AJ$5:AJ$505)-AK187))</f>
        <v>15</v>
      </c>
    </row>
    <row r="188" spans="1:38" x14ac:dyDescent="0.3">
      <c r="A188" s="9">
        <f t="shared" si="69"/>
        <v>1830</v>
      </c>
      <c r="B188" s="10">
        <f>MIN('Input Data'!$C$12*LOOKUP($A188,'Input Data'!$B$58:$B$62,'Input Data'!$D$58:$D$62)/3600*$C$1,IF($A188&lt;'Input Data'!$C$17,infinity,'Input Data'!$C$11*'Input Data'!$C$13+LOOKUP($A188-'Input Data'!$C$17+$C$1,$A$5:$A$505,$D$5:$D$505))-C188)</f>
        <v>22.222222222222221</v>
      </c>
      <c r="C188" s="11">
        <f>C187+LOOKUP($A187,'Input Data'!$D$23:$D$27,'Input Data'!$F$23:$F$27)*$C$1/3600</f>
        <v>3110.1666666666702</v>
      </c>
      <c r="D188" s="11">
        <f t="shared" si="70"/>
        <v>2808.8750000000032</v>
      </c>
      <c r="E188" s="9">
        <f>MIN('Input Data'!$C$12*LOOKUP($A188,'Input Data'!$B$58:$B$62,'Input Data'!$D$58:$D$62)/3600*$C$1,IF($A188&lt;'Input Data'!$C$16,0,LOOKUP($A188-'Input Data'!$C$16+$C$1,$A$5:$A$505,C$5:C$505)-D188))</f>
        <v>16.625</v>
      </c>
      <c r="F188" s="10">
        <f>LOOKUP($A188,'Input Data'!$C$33:$C$37,'Input Data'!$E$33:$E$37)</f>
        <v>0</v>
      </c>
      <c r="G188" s="11">
        <f t="shared" si="71"/>
        <v>1</v>
      </c>
      <c r="H188" s="11">
        <f t="shared" si="89"/>
        <v>0</v>
      </c>
      <c r="I188" s="12">
        <f t="shared" si="73"/>
        <v>16.625</v>
      </c>
      <c r="J188" s="7">
        <f>MIN('Input Data'!$D$12*LOOKUP($A188,'Input Data'!$B$58:$B$62,'Input Data'!$E$58:$E$62)/3600*$C$1,IF($A188&lt;'Input Data'!$D$17,infinity,'Input Data'!$D$11*'Input Data'!$D$13+LOOKUP($A188-'Input Data'!$D$17+$C$1,$A$5:$A$505,$L$5:$L$505)-K188))</f>
        <v>5.5555555555555554</v>
      </c>
      <c r="K188" s="11">
        <f t="shared" si="74"/>
        <v>0</v>
      </c>
      <c r="L188" s="11">
        <f>IF($A188&lt;'Input Data'!$D$16,0,LOOKUP($A188-'Input Data'!$D$16,$A$5:$A$505,$K$5:$K$505))</f>
        <v>0</v>
      </c>
      <c r="M188" s="7">
        <f>MIN('Input Data'!$E$12*LOOKUP($A188,'Input Data'!$B$58:$B$62,'Input Data'!$F$58:$F$62)/3600*$C$1,IF($A188&lt;'Input Data'!$E$17,infinity,'Input Data'!$E$11*'Input Data'!$E$13+LOOKUP($A188-'Input Data'!$E$17+$C$1,$A$5:$A$505,$O$5:$O$505))-N188)</f>
        <v>22.222222222222221</v>
      </c>
      <c r="N188" s="11">
        <f t="shared" si="75"/>
        <v>2808.8750000000032</v>
      </c>
      <c r="O188" s="11">
        <f t="shared" si="76"/>
        <v>2709.1250000000032</v>
      </c>
      <c r="P188" s="9">
        <f>MIN('Input Data'!$E$12*LOOKUP($A188,'Input Data'!$B$58:$B$62,'Input Data'!$F$58:$F$62)/3600*$C$1,IF($A188&lt;'Input Data'!$E$16,0,LOOKUP($A188-'Input Data'!$E$16+$C$1,$A$5:$A$505,N$5:N$505)-O188))</f>
        <v>16.625</v>
      </c>
      <c r="Q188" s="10">
        <f>LOOKUP($A188,'Input Data'!$C$33:$C$37,'Input Data'!$F$33:$F$37)</f>
        <v>0.02</v>
      </c>
      <c r="R188" s="34">
        <f t="shared" si="77"/>
        <v>1</v>
      </c>
      <c r="S188" s="8">
        <f t="shared" si="78"/>
        <v>0.33250000000000002</v>
      </c>
      <c r="T188" s="11">
        <f t="shared" si="79"/>
        <v>16.2925</v>
      </c>
      <c r="U188" s="7">
        <f>MIN('Input Data'!$F$12*LOOKUP($A188,'Input Data'!$B$58:$B$62,'Input Data'!$G$58:$G$62)/3600*$C$1,IF($A188&lt;'Input Data'!$F$17,infinity,'Input Data'!$F$11*'Input Data'!$F$13+LOOKUP($A188-'Input Data'!$F$17+$C$1,$A$5:$A$505,$W$5:$W$505)-V188))</f>
        <v>5.5555555555555554</v>
      </c>
      <c r="V188" s="11">
        <f t="shared" si="80"/>
        <v>54.182500000000225</v>
      </c>
      <c r="W188" s="11">
        <f>IF($A188&lt;'Input Data'!$F$16,0,LOOKUP($A188-'Input Data'!$F$16,$A$5:$A$505,$V$5:$V$505))</f>
        <v>52.852500000000212</v>
      </c>
      <c r="X188" s="7">
        <f>MIN('Input Data'!$G$12*LOOKUP($A188,'Input Data'!$B$58:$B$62,'Input Data'!$H$58:$H$62)/3600*$C$1,IF($A188&lt;'Input Data'!$G$17,infinity,'Input Data'!$G$11*'Input Data'!$G$13+LOOKUP($A188-'Input Data'!$G$17+$C$1,$A$5:$A$505,$Z$5:$Z$505)-Y188))</f>
        <v>22.222222222222221</v>
      </c>
      <c r="Y188" s="11">
        <f t="shared" si="81"/>
        <v>2654.9425000000028</v>
      </c>
      <c r="Z188" s="11">
        <f t="shared" si="82"/>
        <v>2295</v>
      </c>
      <c r="AA188" s="9">
        <f>MIN('Input Data'!$G$12*LOOKUP($A188,'Input Data'!$B$58:$B$62,'Input Data'!$H$58:$H$62)/3600*$C$1,IF($A188&lt;'Input Data'!$G$16,0,LOOKUP($A188-'Input Data'!$G$16+$C$1,$A$5:$A$505,Y$5:Y$505)-Z188))</f>
        <v>22.222222222222221</v>
      </c>
      <c r="AB188" s="10">
        <f>LOOKUP($A188,'Input Data'!$C$33:$C$37,'Input Data'!$G$33:$G$37)</f>
        <v>0</v>
      </c>
      <c r="AC188" s="11">
        <f t="shared" si="83"/>
        <v>0.67500000000000004</v>
      </c>
      <c r="AD188" s="11">
        <f t="shared" si="84"/>
        <v>0</v>
      </c>
      <c r="AE188" s="12">
        <f t="shared" si="85"/>
        <v>15</v>
      </c>
      <c r="AF188" s="7">
        <f>MIN('Input Data'!$H$12*LOOKUP($A188,'Input Data'!$B$58:$B$62,'Input Data'!$I$58:$I$62)/3600*$C$1,IF($A188&lt;'Input Data'!$H$17,infinity,'Input Data'!$H$11*'Input Data'!$H$13+LOOKUP($A188-'Input Data'!$H$17+$C$1,$A$5:$A$505,AH$5:AH$505)-AG188))</f>
        <v>5.5555555555555554</v>
      </c>
      <c r="AG188" s="11">
        <f t="shared" si="86"/>
        <v>0</v>
      </c>
      <c r="AH188" s="11">
        <f>IF($A188&lt;'Input Data'!$H$16,0,LOOKUP($A188-'Input Data'!$H$16,$A$5:$A$505,AG$5:AG$505))</f>
        <v>0</v>
      </c>
      <c r="AI188" s="7">
        <f>MIN('Input Data'!$I$12*LOOKUP($A188,'Input Data'!$B$58:$B$62,'Input Data'!$J$58:$J$62)/3600*$C$1,IF($A188&lt;'Input Data'!$I$17,infinity,'Input Data'!$I$11*'Input Data'!$I$13+LOOKUP($A188-'Input Data'!$I$17+$C$1,$A$5:$A$505,AK$5:AK$505))-AJ188)</f>
        <v>15</v>
      </c>
      <c r="AJ188" s="11">
        <f t="shared" si="87"/>
        <v>2295</v>
      </c>
      <c r="AK188" s="34">
        <f>IF($A188&lt;'Input Data'!$I$16,0,LOOKUP($A188-'Input Data'!$I$16,$A$5:$A$505,AJ$5:AJ$505))</f>
        <v>2205</v>
      </c>
      <c r="AL188" s="17">
        <f>MIN('Input Data'!$I$12*LOOKUP($A188,'Input Data'!$B$58:$B$62,'Input Data'!$J$58:$J$62)/3600*$C$1,IF($A188&lt;'Input Data'!$I$16,0,LOOKUP($A188-'Input Data'!$I$16+$C$1,$A$5:$A$505,AJ$5:AJ$505)-AK188))</f>
        <v>15</v>
      </c>
    </row>
    <row r="189" spans="1:38" x14ac:dyDescent="0.3">
      <c r="A189" s="9">
        <f t="shared" si="69"/>
        <v>1840</v>
      </c>
      <c r="B189" s="10">
        <f>MIN('Input Data'!$C$12*LOOKUP($A189,'Input Data'!$B$58:$B$62,'Input Data'!$D$58:$D$62)/3600*$C$1,IF($A189&lt;'Input Data'!$C$17,infinity,'Input Data'!$C$11*'Input Data'!$C$13+LOOKUP($A189-'Input Data'!$C$17+$C$1,$A$5:$A$505,$D$5:$D$505))-C189)</f>
        <v>22.222222222222221</v>
      </c>
      <c r="C189" s="11">
        <f>C188+LOOKUP($A188,'Input Data'!$D$23:$D$27,'Input Data'!$F$23:$F$27)*$C$1/3600</f>
        <v>3127.4722222222258</v>
      </c>
      <c r="D189" s="11">
        <f t="shared" si="70"/>
        <v>2825.5000000000032</v>
      </c>
      <c r="E189" s="9">
        <f>MIN('Input Data'!$C$12*LOOKUP($A189,'Input Data'!$B$58:$B$62,'Input Data'!$D$58:$D$62)/3600*$C$1,IF($A189&lt;'Input Data'!$C$16,0,LOOKUP($A189-'Input Data'!$C$16+$C$1,$A$5:$A$505,C$5:C$505)-D189))</f>
        <v>16.625</v>
      </c>
      <c r="F189" s="10">
        <f>LOOKUP($A189,'Input Data'!$C$33:$C$37,'Input Data'!$E$33:$E$37)</f>
        <v>0</v>
      </c>
      <c r="G189" s="11">
        <f t="shared" si="71"/>
        <v>1</v>
      </c>
      <c r="H189" s="11">
        <f t="shared" si="89"/>
        <v>0</v>
      </c>
      <c r="I189" s="12">
        <f t="shared" si="73"/>
        <v>16.625</v>
      </c>
      <c r="J189" s="7">
        <f>MIN('Input Data'!$D$12*LOOKUP($A189,'Input Data'!$B$58:$B$62,'Input Data'!$E$58:$E$62)/3600*$C$1,IF($A189&lt;'Input Data'!$D$17,infinity,'Input Data'!$D$11*'Input Data'!$D$13+LOOKUP($A189-'Input Data'!$D$17+$C$1,$A$5:$A$505,$L$5:$L$505)-K189))</f>
        <v>5.5555555555555554</v>
      </c>
      <c r="K189" s="11">
        <f t="shared" si="74"/>
        <v>0</v>
      </c>
      <c r="L189" s="11">
        <f>IF($A189&lt;'Input Data'!$D$16,0,LOOKUP($A189-'Input Data'!$D$16,$A$5:$A$505,$K$5:$K$505))</f>
        <v>0</v>
      </c>
      <c r="M189" s="7">
        <f>MIN('Input Data'!$E$12*LOOKUP($A189,'Input Data'!$B$58:$B$62,'Input Data'!$F$58:$F$62)/3600*$C$1,IF($A189&lt;'Input Data'!$E$17,infinity,'Input Data'!$E$11*'Input Data'!$E$13+LOOKUP($A189-'Input Data'!$E$17+$C$1,$A$5:$A$505,$O$5:$O$505))-N189)</f>
        <v>22.222222222222221</v>
      </c>
      <c r="N189" s="11">
        <f t="shared" si="75"/>
        <v>2825.5000000000032</v>
      </c>
      <c r="O189" s="11">
        <f t="shared" si="76"/>
        <v>2725.7500000000032</v>
      </c>
      <c r="P189" s="9">
        <f>MIN('Input Data'!$E$12*LOOKUP($A189,'Input Data'!$B$58:$B$62,'Input Data'!$F$58:$F$62)/3600*$C$1,IF($A189&lt;'Input Data'!$E$16,0,LOOKUP($A189-'Input Data'!$E$16+$C$1,$A$5:$A$505,N$5:N$505)-O189))</f>
        <v>16.625</v>
      </c>
      <c r="Q189" s="10">
        <f>LOOKUP($A189,'Input Data'!$C$33:$C$37,'Input Data'!$F$33:$F$37)</f>
        <v>0.02</v>
      </c>
      <c r="R189" s="34">
        <f t="shared" si="77"/>
        <v>1</v>
      </c>
      <c r="S189" s="8">
        <f t="shared" si="78"/>
        <v>0.33250000000000002</v>
      </c>
      <c r="T189" s="11">
        <f t="shared" si="79"/>
        <v>16.2925</v>
      </c>
      <c r="U189" s="7">
        <f>MIN('Input Data'!$F$12*LOOKUP($A189,'Input Data'!$B$58:$B$62,'Input Data'!$G$58:$G$62)/3600*$C$1,IF($A189&lt;'Input Data'!$F$17,infinity,'Input Data'!$F$11*'Input Data'!$F$13+LOOKUP($A189-'Input Data'!$F$17+$C$1,$A$5:$A$505,$W$5:$W$505)-V189))</f>
        <v>5.5555555555555554</v>
      </c>
      <c r="V189" s="11">
        <f t="shared" si="80"/>
        <v>54.515000000000228</v>
      </c>
      <c r="W189" s="11">
        <f>IF($A189&lt;'Input Data'!$F$16,0,LOOKUP($A189-'Input Data'!$F$16,$A$5:$A$505,$V$5:$V$505))</f>
        <v>53.185000000000215</v>
      </c>
      <c r="X189" s="7">
        <f>MIN('Input Data'!$G$12*LOOKUP($A189,'Input Data'!$B$58:$B$62,'Input Data'!$H$58:$H$62)/3600*$C$1,IF($A189&lt;'Input Data'!$G$17,infinity,'Input Data'!$G$11*'Input Data'!$G$13+LOOKUP($A189-'Input Data'!$G$17+$C$1,$A$5:$A$505,$Z$5:$Z$505)-Y189))</f>
        <v>22.222222222222221</v>
      </c>
      <c r="Y189" s="11">
        <f t="shared" si="81"/>
        <v>2671.2350000000029</v>
      </c>
      <c r="Z189" s="11">
        <f t="shared" si="82"/>
        <v>2310</v>
      </c>
      <c r="AA189" s="9">
        <f>MIN('Input Data'!$G$12*LOOKUP($A189,'Input Data'!$B$58:$B$62,'Input Data'!$H$58:$H$62)/3600*$C$1,IF($A189&lt;'Input Data'!$G$16,0,LOOKUP($A189-'Input Data'!$G$16+$C$1,$A$5:$A$505,Y$5:Y$505)-Z189))</f>
        <v>22.222222222222221</v>
      </c>
      <c r="AB189" s="10">
        <f>LOOKUP($A189,'Input Data'!$C$33:$C$37,'Input Data'!$G$33:$G$37)</f>
        <v>0</v>
      </c>
      <c r="AC189" s="11">
        <f t="shared" si="83"/>
        <v>0.67500000000000004</v>
      </c>
      <c r="AD189" s="11">
        <f t="shared" si="84"/>
        <v>0</v>
      </c>
      <c r="AE189" s="12">
        <f t="shared" si="85"/>
        <v>15</v>
      </c>
      <c r="AF189" s="7">
        <f>MIN('Input Data'!$H$12*LOOKUP($A189,'Input Data'!$B$58:$B$62,'Input Data'!$I$58:$I$62)/3600*$C$1,IF($A189&lt;'Input Data'!$H$17,infinity,'Input Data'!$H$11*'Input Data'!$H$13+LOOKUP($A189-'Input Data'!$H$17+$C$1,$A$5:$A$505,AH$5:AH$505)-AG189))</f>
        <v>5.5555555555555554</v>
      </c>
      <c r="AG189" s="11">
        <f t="shared" si="86"/>
        <v>0</v>
      </c>
      <c r="AH189" s="11">
        <f>IF($A189&lt;'Input Data'!$H$16,0,LOOKUP($A189-'Input Data'!$H$16,$A$5:$A$505,AG$5:AG$505))</f>
        <v>0</v>
      </c>
      <c r="AI189" s="7">
        <f>MIN('Input Data'!$I$12*LOOKUP($A189,'Input Data'!$B$58:$B$62,'Input Data'!$J$58:$J$62)/3600*$C$1,IF($A189&lt;'Input Data'!$I$17,infinity,'Input Data'!$I$11*'Input Data'!$I$13+LOOKUP($A189-'Input Data'!$I$17+$C$1,$A$5:$A$505,AK$5:AK$505))-AJ189)</f>
        <v>15</v>
      </c>
      <c r="AJ189" s="11">
        <f t="shared" si="87"/>
        <v>2310</v>
      </c>
      <c r="AK189" s="34">
        <f>IF($A189&lt;'Input Data'!$I$16,0,LOOKUP($A189-'Input Data'!$I$16,$A$5:$A$505,AJ$5:AJ$505))</f>
        <v>2220</v>
      </c>
      <c r="AL189" s="17">
        <f>MIN('Input Data'!$I$12*LOOKUP($A189,'Input Data'!$B$58:$B$62,'Input Data'!$J$58:$J$62)/3600*$C$1,IF($A189&lt;'Input Data'!$I$16,0,LOOKUP($A189-'Input Data'!$I$16+$C$1,$A$5:$A$505,AJ$5:AJ$505)-AK189))</f>
        <v>15</v>
      </c>
    </row>
    <row r="190" spans="1:38" x14ac:dyDescent="0.3">
      <c r="A190" s="9">
        <f t="shared" si="69"/>
        <v>1850</v>
      </c>
      <c r="B190" s="10">
        <f>MIN('Input Data'!$C$12*LOOKUP($A190,'Input Data'!$B$58:$B$62,'Input Data'!$D$58:$D$62)/3600*$C$1,IF($A190&lt;'Input Data'!$C$17,infinity,'Input Data'!$C$11*'Input Data'!$C$13+LOOKUP($A190-'Input Data'!$C$17+$C$1,$A$5:$A$505,$D$5:$D$505))-C190)</f>
        <v>22.222222222222221</v>
      </c>
      <c r="C190" s="11">
        <f>C189+LOOKUP($A189,'Input Data'!$D$23:$D$27,'Input Data'!$F$23:$F$27)*$C$1/3600</f>
        <v>3144.7777777777815</v>
      </c>
      <c r="D190" s="11">
        <f t="shared" si="70"/>
        <v>2842.1250000000032</v>
      </c>
      <c r="E190" s="9">
        <f>MIN('Input Data'!$C$12*LOOKUP($A190,'Input Data'!$B$58:$B$62,'Input Data'!$D$58:$D$62)/3600*$C$1,IF($A190&lt;'Input Data'!$C$16,0,LOOKUP($A190-'Input Data'!$C$16+$C$1,$A$5:$A$505,C$5:C$505)-D190))</f>
        <v>16.625</v>
      </c>
      <c r="F190" s="10">
        <f>LOOKUP($A190,'Input Data'!$C$33:$C$37,'Input Data'!$E$33:$E$37)</f>
        <v>0</v>
      </c>
      <c r="G190" s="11">
        <f t="shared" si="71"/>
        <v>1</v>
      </c>
      <c r="H190" s="11">
        <f t="shared" si="89"/>
        <v>0</v>
      </c>
      <c r="I190" s="12">
        <f t="shared" si="73"/>
        <v>16.625</v>
      </c>
      <c r="J190" s="7">
        <f>MIN('Input Data'!$D$12*LOOKUP($A190,'Input Data'!$B$58:$B$62,'Input Data'!$E$58:$E$62)/3600*$C$1,IF($A190&lt;'Input Data'!$D$17,infinity,'Input Data'!$D$11*'Input Data'!$D$13+LOOKUP($A190-'Input Data'!$D$17+$C$1,$A$5:$A$505,$L$5:$L$505)-K190))</f>
        <v>5.5555555555555554</v>
      </c>
      <c r="K190" s="11">
        <f t="shared" si="74"/>
        <v>0</v>
      </c>
      <c r="L190" s="11">
        <f>IF($A190&lt;'Input Data'!$D$16,0,LOOKUP($A190-'Input Data'!$D$16,$A$5:$A$505,$K$5:$K$505))</f>
        <v>0</v>
      </c>
      <c r="M190" s="7">
        <f>MIN('Input Data'!$E$12*LOOKUP($A190,'Input Data'!$B$58:$B$62,'Input Data'!$F$58:$F$62)/3600*$C$1,IF($A190&lt;'Input Data'!$E$17,infinity,'Input Data'!$E$11*'Input Data'!$E$13+LOOKUP($A190-'Input Data'!$E$17+$C$1,$A$5:$A$505,$O$5:$O$505))-N190)</f>
        <v>22.222222222222221</v>
      </c>
      <c r="N190" s="11">
        <f t="shared" si="75"/>
        <v>2842.1250000000032</v>
      </c>
      <c r="O190" s="11">
        <f t="shared" si="76"/>
        <v>2742.3750000000032</v>
      </c>
      <c r="P190" s="9">
        <f>MIN('Input Data'!$E$12*LOOKUP($A190,'Input Data'!$B$58:$B$62,'Input Data'!$F$58:$F$62)/3600*$C$1,IF($A190&lt;'Input Data'!$E$16,0,LOOKUP($A190-'Input Data'!$E$16+$C$1,$A$5:$A$505,N$5:N$505)-O190))</f>
        <v>16.625</v>
      </c>
      <c r="Q190" s="10">
        <f>LOOKUP($A190,'Input Data'!$C$33:$C$37,'Input Data'!$F$33:$F$37)</f>
        <v>0.02</v>
      </c>
      <c r="R190" s="34">
        <f t="shared" si="77"/>
        <v>1</v>
      </c>
      <c r="S190" s="8">
        <f t="shared" si="78"/>
        <v>0.33250000000000002</v>
      </c>
      <c r="T190" s="11">
        <f t="shared" si="79"/>
        <v>16.2925</v>
      </c>
      <c r="U190" s="7">
        <f>MIN('Input Data'!$F$12*LOOKUP($A190,'Input Data'!$B$58:$B$62,'Input Data'!$G$58:$G$62)/3600*$C$1,IF($A190&lt;'Input Data'!$F$17,infinity,'Input Data'!$F$11*'Input Data'!$F$13+LOOKUP($A190-'Input Data'!$F$17+$C$1,$A$5:$A$505,$W$5:$W$505)-V190))</f>
        <v>5.5555555555555554</v>
      </c>
      <c r="V190" s="11">
        <f t="shared" si="80"/>
        <v>54.847500000000231</v>
      </c>
      <c r="W190" s="11">
        <f>IF($A190&lt;'Input Data'!$F$16,0,LOOKUP($A190-'Input Data'!$F$16,$A$5:$A$505,$V$5:$V$505))</f>
        <v>53.517500000000219</v>
      </c>
      <c r="X190" s="7">
        <f>MIN('Input Data'!$G$12*LOOKUP($A190,'Input Data'!$B$58:$B$62,'Input Data'!$H$58:$H$62)/3600*$C$1,IF($A190&lt;'Input Data'!$G$17,infinity,'Input Data'!$G$11*'Input Data'!$G$13+LOOKUP($A190-'Input Data'!$G$17+$C$1,$A$5:$A$505,$Z$5:$Z$505)-Y190))</f>
        <v>22.222222222222221</v>
      </c>
      <c r="Y190" s="11">
        <f t="shared" si="81"/>
        <v>2687.5275000000029</v>
      </c>
      <c r="Z190" s="11">
        <f t="shared" si="82"/>
        <v>2325</v>
      </c>
      <c r="AA190" s="9">
        <f>MIN('Input Data'!$G$12*LOOKUP($A190,'Input Data'!$B$58:$B$62,'Input Data'!$H$58:$H$62)/3600*$C$1,IF($A190&lt;'Input Data'!$G$16,0,LOOKUP($A190-'Input Data'!$G$16+$C$1,$A$5:$A$505,Y$5:Y$505)-Z190))</f>
        <v>22.222222222222221</v>
      </c>
      <c r="AB190" s="10">
        <f>LOOKUP($A190,'Input Data'!$C$33:$C$37,'Input Data'!$G$33:$G$37)</f>
        <v>0</v>
      </c>
      <c r="AC190" s="11">
        <f t="shared" si="83"/>
        <v>0.67500000000000004</v>
      </c>
      <c r="AD190" s="11">
        <f t="shared" si="84"/>
        <v>0</v>
      </c>
      <c r="AE190" s="12">
        <f t="shared" si="85"/>
        <v>15</v>
      </c>
      <c r="AF190" s="7">
        <f>MIN('Input Data'!$H$12*LOOKUP($A190,'Input Data'!$B$58:$B$62,'Input Data'!$I$58:$I$62)/3600*$C$1,IF($A190&lt;'Input Data'!$H$17,infinity,'Input Data'!$H$11*'Input Data'!$H$13+LOOKUP($A190-'Input Data'!$H$17+$C$1,$A$5:$A$505,AH$5:AH$505)-AG190))</f>
        <v>5.5555555555555554</v>
      </c>
      <c r="AG190" s="11">
        <f t="shared" si="86"/>
        <v>0</v>
      </c>
      <c r="AH190" s="11">
        <f>IF($A190&lt;'Input Data'!$H$16,0,LOOKUP($A190-'Input Data'!$H$16,$A$5:$A$505,AG$5:AG$505))</f>
        <v>0</v>
      </c>
      <c r="AI190" s="7">
        <f>MIN('Input Data'!$I$12*LOOKUP($A190,'Input Data'!$B$58:$B$62,'Input Data'!$J$58:$J$62)/3600*$C$1,IF($A190&lt;'Input Data'!$I$17,infinity,'Input Data'!$I$11*'Input Data'!$I$13+LOOKUP($A190-'Input Data'!$I$17+$C$1,$A$5:$A$505,AK$5:AK$505))-AJ190)</f>
        <v>15</v>
      </c>
      <c r="AJ190" s="11">
        <f t="shared" si="87"/>
        <v>2325</v>
      </c>
      <c r="AK190" s="34">
        <f>IF($A190&lt;'Input Data'!$I$16,0,LOOKUP($A190-'Input Data'!$I$16,$A$5:$A$505,AJ$5:AJ$505))</f>
        <v>2235</v>
      </c>
      <c r="AL190" s="17">
        <f>MIN('Input Data'!$I$12*LOOKUP($A190,'Input Data'!$B$58:$B$62,'Input Data'!$J$58:$J$62)/3600*$C$1,IF($A190&lt;'Input Data'!$I$16,0,LOOKUP($A190-'Input Data'!$I$16+$C$1,$A$5:$A$505,AJ$5:AJ$505)-AK190))</f>
        <v>15</v>
      </c>
    </row>
    <row r="191" spans="1:38" x14ac:dyDescent="0.3">
      <c r="A191" s="9">
        <f t="shared" si="69"/>
        <v>1860</v>
      </c>
      <c r="B191" s="10">
        <f>MIN('Input Data'!$C$12*LOOKUP($A191,'Input Data'!$B$58:$B$62,'Input Data'!$D$58:$D$62)/3600*$C$1,IF($A191&lt;'Input Data'!$C$17,infinity,'Input Data'!$C$11*'Input Data'!$C$13+LOOKUP($A191-'Input Data'!$C$17+$C$1,$A$5:$A$505,$D$5:$D$505))-C191)</f>
        <v>22.222222222222221</v>
      </c>
      <c r="C191" s="11">
        <f>C190+LOOKUP($A190,'Input Data'!$D$23:$D$27,'Input Data'!$F$23:$F$27)*$C$1/3600</f>
        <v>3162.0833333333371</v>
      </c>
      <c r="D191" s="11">
        <f t="shared" si="70"/>
        <v>2858.7500000000032</v>
      </c>
      <c r="E191" s="9">
        <f>MIN('Input Data'!$C$12*LOOKUP($A191,'Input Data'!$B$58:$B$62,'Input Data'!$D$58:$D$62)/3600*$C$1,IF($A191&lt;'Input Data'!$C$16,0,LOOKUP($A191-'Input Data'!$C$16+$C$1,$A$5:$A$505,C$5:C$505)-D191))</f>
        <v>16.625</v>
      </c>
      <c r="F191" s="10">
        <f>LOOKUP($A191,'Input Data'!$C$33:$C$37,'Input Data'!$E$33:$E$37)</f>
        <v>0</v>
      </c>
      <c r="G191" s="11">
        <f t="shared" si="71"/>
        <v>1</v>
      </c>
      <c r="H191" s="11">
        <f t="shared" si="89"/>
        <v>0</v>
      </c>
      <c r="I191" s="12">
        <f t="shared" si="73"/>
        <v>16.625</v>
      </c>
      <c r="J191" s="7">
        <f>MIN('Input Data'!$D$12*LOOKUP($A191,'Input Data'!$B$58:$B$62,'Input Data'!$E$58:$E$62)/3600*$C$1,IF($A191&lt;'Input Data'!$D$17,infinity,'Input Data'!$D$11*'Input Data'!$D$13+LOOKUP($A191-'Input Data'!$D$17+$C$1,$A$5:$A$505,$L$5:$L$505)-K191))</f>
        <v>5.5555555555555554</v>
      </c>
      <c r="K191" s="11">
        <f t="shared" si="74"/>
        <v>0</v>
      </c>
      <c r="L191" s="11">
        <f>IF($A191&lt;'Input Data'!$D$16,0,LOOKUP($A191-'Input Data'!$D$16,$A$5:$A$505,$K$5:$K$505))</f>
        <v>0</v>
      </c>
      <c r="M191" s="7">
        <f>MIN('Input Data'!$E$12*LOOKUP($A191,'Input Data'!$B$58:$B$62,'Input Data'!$F$58:$F$62)/3600*$C$1,IF($A191&lt;'Input Data'!$E$17,infinity,'Input Data'!$E$11*'Input Data'!$E$13+LOOKUP($A191-'Input Data'!$E$17+$C$1,$A$5:$A$505,$O$5:$O$505))-N191)</f>
        <v>22.222222222222221</v>
      </c>
      <c r="N191" s="11">
        <f t="shared" si="75"/>
        <v>2858.7500000000032</v>
      </c>
      <c r="O191" s="11">
        <f t="shared" si="76"/>
        <v>2759.0000000000032</v>
      </c>
      <c r="P191" s="9">
        <f>MIN('Input Data'!$E$12*LOOKUP($A191,'Input Data'!$B$58:$B$62,'Input Data'!$F$58:$F$62)/3600*$C$1,IF($A191&lt;'Input Data'!$E$16,0,LOOKUP($A191-'Input Data'!$E$16+$C$1,$A$5:$A$505,N$5:N$505)-O191))</f>
        <v>16.625</v>
      </c>
      <c r="Q191" s="10">
        <f>LOOKUP($A191,'Input Data'!$C$33:$C$37,'Input Data'!$F$33:$F$37)</f>
        <v>0.02</v>
      </c>
      <c r="R191" s="34">
        <f t="shared" si="77"/>
        <v>1</v>
      </c>
      <c r="S191" s="8">
        <f t="shared" si="78"/>
        <v>0.33250000000000002</v>
      </c>
      <c r="T191" s="11">
        <f t="shared" si="79"/>
        <v>16.2925</v>
      </c>
      <c r="U191" s="7">
        <f>MIN('Input Data'!$F$12*LOOKUP($A191,'Input Data'!$B$58:$B$62,'Input Data'!$G$58:$G$62)/3600*$C$1,IF($A191&lt;'Input Data'!$F$17,infinity,'Input Data'!$F$11*'Input Data'!$F$13+LOOKUP($A191-'Input Data'!$F$17+$C$1,$A$5:$A$505,$W$5:$W$505)-V191))</f>
        <v>5.5555555555555554</v>
      </c>
      <c r="V191" s="11">
        <f t="shared" si="80"/>
        <v>55.180000000000234</v>
      </c>
      <c r="W191" s="11">
        <f>IF($A191&lt;'Input Data'!$F$16,0,LOOKUP($A191-'Input Data'!$F$16,$A$5:$A$505,$V$5:$V$505))</f>
        <v>53.850000000000222</v>
      </c>
      <c r="X191" s="7">
        <f>MIN('Input Data'!$G$12*LOOKUP($A191,'Input Data'!$B$58:$B$62,'Input Data'!$H$58:$H$62)/3600*$C$1,IF($A191&lt;'Input Data'!$G$17,infinity,'Input Data'!$G$11*'Input Data'!$G$13+LOOKUP($A191-'Input Data'!$G$17+$C$1,$A$5:$A$505,$Z$5:$Z$505)-Y191))</f>
        <v>22.222222222222221</v>
      </c>
      <c r="Y191" s="11">
        <f t="shared" si="81"/>
        <v>2703.8200000000029</v>
      </c>
      <c r="Z191" s="11">
        <f t="shared" si="82"/>
        <v>2340</v>
      </c>
      <c r="AA191" s="9">
        <f>MIN('Input Data'!$G$12*LOOKUP($A191,'Input Data'!$B$58:$B$62,'Input Data'!$H$58:$H$62)/3600*$C$1,IF($A191&lt;'Input Data'!$G$16,0,LOOKUP($A191-'Input Data'!$G$16+$C$1,$A$5:$A$505,Y$5:Y$505)-Z191))</f>
        <v>22.222222222222221</v>
      </c>
      <c r="AB191" s="10">
        <f>LOOKUP($A191,'Input Data'!$C$33:$C$37,'Input Data'!$G$33:$G$37)</f>
        <v>0</v>
      </c>
      <c r="AC191" s="11">
        <f t="shared" si="83"/>
        <v>0.67500000000000004</v>
      </c>
      <c r="AD191" s="11">
        <f t="shared" si="84"/>
        <v>0</v>
      </c>
      <c r="AE191" s="12">
        <f t="shared" si="85"/>
        <v>15</v>
      </c>
      <c r="AF191" s="7">
        <f>MIN('Input Data'!$H$12*LOOKUP($A191,'Input Data'!$B$58:$B$62,'Input Data'!$I$58:$I$62)/3600*$C$1,IF($A191&lt;'Input Data'!$H$17,infinity,'Input Data'!$H$11*'Input Data'!$H$13+LOOKUP($A191-'Input Data'!$H$17+$C$1,$A$5:$A$505,AH$5:AH$505)-AG191))</f>
        <v>5.5555555555555554</v>
      </c>
      <c r="AG191" s="11">
        <f t="shared" si="86"/>
        <v>0</v>
      </c>
      <c r="AH191" s="11">
        <f>IF($A191&lt;'Input Data'!$H$16,0,LOOKUP($A191-'Input Data'!$H$16,$A$5:$A$505,AG$5:AG$505))</f>
        <v>0</v>
      </c>
      <c r="AI191" s="7">
        <f>MIN('Input Data'!$I$12*LOOKUP($A191,'Input Data'!$B$58:$B$62,'Input Data'!$J$58:$J$62)/3600*$C$1,IF($A191&lt;'Input Data'!$I$17,infinity,'Input Data'!$I$11*'Input Data'!$I$13+LOOKUP($A191-'Input Data'!$I$17+$C$1,$A$5:$A$505,AK$5:AK$505))-AJ191)</f>
        <v>15</v>
      </c>
      <c r="AJ191" s="11">
        <f t="shared" si="87"/>
        <v>2340</v>
      </c>
      <c r="AK191" s="34">
        <f>IF($A191&lt;'Input Data'!$I$16,0,LOOKUP($A191-'Input Data'!$I$16,$A$5:$A$505,AJ$5:AJ$505))</f>
        <v>2250</v>
      </c>
      <c r="AL191" s="17">
        <f>MIN('Input Data'!$I$12*LOOKUP($A191,'Input Data'!$B$58:$B$62,'Input Data'!$J$58:$J$62)/3600*$C$1,IF($A191&lt;'Input Data'!$I$16,0,LOOKUP($A191-'Input Data'!$I$16+$C$1,$A$5:$A$505,AJ$5:AJ$505)-AK191))</f>
        <v>15</v>
      </c>
    </row>
    <row r="192" spans="1:38" x14ac:dyDescent="0.3">
      <c r="A192" s="9">
        <f t="shared" si="69"/>
        <v>1870</v>
      </c>
      <c r="B192" s="10">
        <f>MIN('Input Data'!$C$12*LOOKUP($A192,'Input Data'!$B$58:$B$62,'Input Data'!$D$58:$D$62)/3600*$C$1,IF($A192&lt;'Input Data'!$C$17,infinity,'Input Data'!$C$11*'Input Data'!$C$13+LOOKUP($A192-'Input Data'!$C$17+$C$1,$A$5:$A$505,$D$5:$D$505))-C192)</f>
        <v>22.222222222222221</v>
      </c>
      <c r="C192" s="11">
        <f>C191+LOOKUP($A191,'Input Data'!$D$23:$D$27,'Input Data'!$F$23:$F$27)*$C$1/3600</f>
        <v>3179.3888888888928</v>
      </c>
      <c r="D192" s="11">
        <f t="shared" si="70"/>
        <v>2875.3750000000032</v>
      </c>
      <c r="E192" s="9">
        <f>MIN('Input Data'!$C$12*LOOKUP($A192,'Input Data'!$B$58:$B$62,'Input Data'!$D$58:$D$62)/3600*$C$1,IF($A192&lt;'Input Data'!$C$16,0,LOOKUP($A192-'Input Data'!$C$16+$C$1,$A$5:$A$505,C$5:C$505)-D192))</f>
        <v>16.625</v>
      </c>
      <c r="F192" s="10">
        <f>LOOKUP($A192,'Input Data'!$C$33:$C$37,'Input Data'!$E$33:$E$37)</f>
        <v>0</v>
      </c>
      <c r="G192" s="11">
        <f t="shared" si="71"/>
        <v>1</v>
      </c>
      <c r="H192" s="11">
        <f t="shared" si="89"/>
        <v>0</v>
      </c>
      <c r="I192" s="12">
        <f t="shared" si="73"/>
        <v>16.625</v>
      </c>
      <c r="J192" s="7">
        <f>MIN('Input Data'!$D$12*LOOKUP($A192,'Input Data'!$B$58:$B$62,'Input Data'!$E$58:$E$62)/3600*$C$1,IF($A192&lt;'Input Data'!$D$17,infinity,'Input Data'!$D$11*'Input Data'!$D$13+LOOKUP($A192-'Input Data'!$D$17+$C$1,$A$5:$A$505,$L$5:$L$505)-K192))</f>
        <v>5.5555555555555554</v>
      </c>
      <c r="K192" s="11">
        <f t="shared" si="74"/>
        <v>0</v>
      </c>
      <c r="L192" s="11">
        <f>IF($A192&lt;'Input Data'!$D$16,0,LOOKUP($A192-'Input Data'!$D$16,$A$5:$A$505,$K$5:$K$505))</f>
        <v>0</v>
      </c>
      <c r="M192" s="7">
        <f>MIN('Input Data'!$E$12*LOOKUP($A192,'Input Data'!$B$58:$B$62,'Input Data'!$F$58:$F$62)/3600*$C$1,IF($A192&lt;'Input Data'!$E$17,infinity,'Input Data'!$E$11*'Input Data'!$E$13+LOOKUP($A192-'Input Data'!$E$17+$C$1,$A$5:$A$505,$O$5:$O$505))-N192)</f>
        <v>22.222222222222221</v>
      </c>
      <c r="N192" s="11">
        <f t="shared" si="75"/>
        <v>2875.3750000000032</v>
      </c>
      <c r="O192" s="11">
        <f t="shared" si="76"/>
        <v>2775.6250000000032</v>
      </c>
      <c r="P192" s="9">
        <f>MIN('Input Data'!$E$12*LOOKUP($A192,'Input Data'!$B$58:$B$62,'Input Data'!$F$58:$F$62)/3600*$C$1,IF($A192&lt;'Input Data'!$E$16,0,LOOKUP($A192-'Input Data'!$E$16+$C$1,$A$5:$A$505,N$5:N$505)-O192))</f>
        <v>16.625</v>
      </c>
      <c r="Q192" s="10">
        <f>LOOKUP($A192,'Input Data'!$C$33:$C$37,'Input Data'!$F$33:$F$37)</f>
        <v>0.02</v>
      </c>
      <c r="R192" s="34">
        <f t="shared" si="77"/>
        <v>1</v>
      </c>
      <c r="S192" s="8">
        <f t="shared" si="78"/>
        <v>0.33250000000000002</v>
      </c>
      <c r="T192" s="11">
        <f t="shared" si="79"/>
        <v>16.2925</v>
      </c>
      <c r="U192" s="7">
        <f>MIN('Input Data'!$F$12*LOOKUP($A192,'Input Data'!$B$58:$B$62,'Input Data'!$G$58:$G$62)/3600*$C$1,IF($A192&lt;'Input Data'!$F$17,infinity,'Input Data'!$F$11*'Input Data'!$F$13+LOOKUP($A192-'Input Data'!$F$17+$C$1,$A$5:$A$505,$W$5:$W$505)-V192))</f>
        <v>5.5555555555555554</v>
      </c>
      <c r="V192" s="11">
        <f t="shared" si="80"/>
        <v>55.512500000000237</v>
      </c>
      <c r="W192" s="11">
        <f>IF($A192&lt;'Input Data'!$F$16,0,LOOKUP($A192-'Input Data'!$F$16,$A$5:$A$505,$V$5:$V$505))</f>
        <v>54.182500000000225</v>
      </c>
      <c r="X192" s="7">
        <f>MIN('Input Data'!$G$12*LOOKUP($A192,'Input Data'!$B$58:$B$62,'Input Data'!$H$58:$H$62)/3600*$C$1,IF($A192&lt;'Input Data'!$G$17,infinity,'Input Data'!$G$11*'Input Data'!$G$13+LOOKUP($A192-'Input Data'!$G$17+$C$1,$A$5:$A$505,$Z$5:$Z$505)-Y192))</f>
        <v>22.222222222222221</v>
      </c>
      <c r="Y192" s="11">
        <f t="shared" si="81"/>
        <v>2720.1125000000029</v>
      </c>
      <c r="Z192" s="11">
        <f t="shared" si="82"/>
        <v>2355</v>
      </c>
      <c r="AA192" s="9">
        <f>MIN('Input Data'!$G$12*LOOKUP($A192,'Input Data'!$B$58:$B$62,'Input Data'!$H$58:$H$62)/3600*$C$1,IF($A192&lt;'Input Data'!$G$16,0,LOOKUP($A192-'Input Data'!$G$16+$C$1,$A$5:$A$505,Y$5:Y$505)-Z192))</f>
        <v>22.222222222222221</v>
      </c>
      <c r="AB192" s="10">
        <f>LOOKUP($A192,'Input Data'!$C$33:$C$37,'Input Data'!$G$33:$G$37)</f>
        <v>0</v>
      </c>
      <c r="AC192" s="11">
        <f t="shared" si="83"/>
        <v>0.67500000000000004</v>
      </c>
      <c r="AD192" s="11">
        <f t="shared" si="84"/>
        <v>0</v>
      </c>
      <c r="AE192" s="12">
        <f t="shared" si="85"/>
        <v>15</v>
      </c>
      <c r="AF192" s="7">
        <f>MIN('Input Data'!$H$12*LOOKUP($A192,'Input Data'!$B$58:$B$62,'Input Data'!$I$58:$I$62)/3600*$C$1,IF($A192&lt;'Input Data'!$H$17,infinity,'Input Data'!$H$11*'Input Data'!$H$13+LOOKUP($A192-'Input Data'!$H$17+$C$1,$A$5:$A$505,AH$5:AH$505)-AG192))</f>
        <v>5.5555555555555554</v>
      </c>
      <c r="AG192" s="11">
        <f t="shared" si="86"/>
        <v>0</v>
      </c>
      <c r="AH192" s="11">
        <f>IF($A192&lt;'Input Data'!$H$16,0,LOOKUP($A192-'Input Data'!$H$16,$A$5:$A$505,AG$5:AG$505))</f>
        <v>0</v>
      </c>
      <c r="AI192" s="7">
        <f>MIN('Input Data'!$I$12*LOOKUP($A192,'Input Data'!$B$58:$B$62,'Input Data'!$J$58:$J$62)/3600*$C$1,IF($A192&lt;'Input Data'!$I$17,infinity,'Input Data'!$I$11*'Input Data'!$I$13+LOOKUP($A192-'Input Data'!$I$17+$C$1,$A$5:$A$505,AK$5:AK$505))-AJ192)</f>
        <v>15</v>
      </c>
      <c r="AJ192" s="11">
        <f t="shared" si="87"/>
        <v>2355</v>
      </c>
      <c r="AK192" s="34">
        <f>IF($A192&lt;'Input Data'!$I$16,0,LOOKUP($A192-'Input Data'!$I$16,$A$5:$A$505,AJ$5:AJ$505))</f>
        <v>2265</v>
      </c>
      <c r="AL192" s="17">
        <f>MIN('Input Data'!$I$12*LOOKUP($A192,'Input Data'!$B$58:$B$62,'Input Data'!$J$58:$J$62)/3600*$C$1,IF($A192&lt;'Input Data'!$I$16,0,LOOKUP($A192-'Input Data'!$I$16+$C$1,$A$5:$A$505,AJ$5:AJ$505)-AK192))</f>
        <v>15</v>
      </c>
    </row>
    <row r="193" spans="1:38" x14ac:dyDescent="0.3">
      <c r="A193" s="9">
        <f t="shared" si="69"/>
        <v>1880</v>
      </c>
      <c r="B193" s="10">
        <f>MIN('Input Data'!$C$12*LOOKUP($A193,'Input Data'!$B$58:$B$62,'Input Data'!$D$58:$D$62)/3600*$C$1,IF($A193&lt;'Input Data'!$C$17,infinity,'Input Data'!$C$11*'Input Data'!$C$13+LOOKUP($A193-'Input Data'!$C$17+$C$1,$A$5:$A$505,$D$5:$D$505))-C193)</f>
        <v>22.222222222222221</v>
      </c>
      <c r="C193" s="11">
        <f>C192+LOOKUP($A192,'Input Data'!$D$23:$D$27,'Input Data'!$F$23:$F$27)*$C$1/3600</f>
        <v>3196.6944444444484</v>
      </c>
      <c r="D193" s="11">
        <f t="shared" si="70"/>
        <v>2892.0000000000032</v>
      </c>
      <c r="E193" s="9">
        <f>MIN('Input Data'!$C$12*LOOKUP($A193,'Input Data'!$B$58:$B$62,'Input Data'!$D$58:$D$62)/3600*$C$1,IF($A193&lt;'Input Data'!$C$16,0,LOOKUP($A193-'Input Data'!$C$16+$C$1,$A$5:$A$505,C$5:C$505)-D193))</f>
        <v>16.625</v>
      </c>
      <c r="F193" s="10">
        <f>LOOKUP($A193,'Input Data'!$C$33:$C$37,'Input Data'!$E$33:$E$37)</f>
        <v>0</v>
      </c>
      <c r="G193" s="11">
        <f t="shared" si="71"/>
        <v>1</v>
      </c>
      <c r="H193" s="11">
        <f t="shared" si="89"/>
        <v>0</v>
      </c>
      <c r="I193" s="12">
        <f t="shared" si="73"/>
        <v>16.625</v>
      </c>
      <c r="J193" s="7">
        <f>MIN('Input Data'!$D$12*LOOKUP($A193,'Input Data'!$B$58:$B$62,'Input Data'!$E$58:$E$62)/3600*$C$1,IF($A193&lt;'Input Data'!$D$17,infinity,'Input Data'!$D$11*'Input Data'!$D$13+LOOKUP($A193-'Input Data'!$D$17+$C$1,$A$5:$A$505,$L$5:$L$505)-K193))</f>
        <v>5.5555555555555554</v>
      </c>
      <c r="K193" s="11">
        <f t="shared" si="74"/>
        <v>0</v>
      </c>
      <c r="L193" s="11">
        <f>IF($A193&lt;'Input Data'!$D$16,0,LOOKUP($A193-'Input Data'!$D$16,$A$5:$A$505,$K$5:$K$505))</f>
        <v>0</v>
      </c>
      <c r="M193" s="7">
        <f>MIN('Input Data'!$E$12*LOOKUP($A193,'Input Data'!$B$58:$B$62,'Input Data'!$F$58:$F$62)/3600*$C$1,IF($A193&lt;'Input Data'!$E$17,infinity,'Input Data'!$E$11*'Input Data'!$E$13+LOOKUP($A193-'Input Data'!$E$17+$C$1,$A$5:$A$505,$O$5:$O$505))-N193)</f>
        <v>22.222222222222221</v>
      </c>
      <c r="N193" s="11">
        <f t="shared" si="75"/>
        <v>2892.0000000000032</v>
      </c>
      <c r="O193" s="11">
        <f t="shared" si="76"/>
        <v>2792.2500000000032</v>
      </c>
      <c r="P193" s="9">
        <f>MIN('Input Data'!$E$12*LOOKUP($A193,'Input Data'!$B$58:$B$62,'Input Data'!$F$58:$F$62)/3600*$C$1,IF($A193&lt;'Input Data'!$E$16,0,LOOKUP($A193-'Input Data'!$E$16+$C$1,$A$5:$A$505,N$5:N$505)-O193))</f>
        <v>16.625</v>
      </c>
      <c r="Q193" s="10">
        <f>LOOKUP($A193,'Input Data'!$C$33:$C$37,'Input Data'!$F$33:$F$37)</f>
        <v>0.02</v>
      </c>
      <c r="R193" s="34">
        <f t="shared" si="77"/>
        <v>1</v>
      </c>
      <c r="S193" s="8">
        <f t="shared" si="78"/>
        <v>0.33250000000000002</v>
      </c>
      <c r="T193" s="11">
        <f t="shared" si="79"/>
        <v>16.2925</v>
      </c>
      <c r="U193" s="7">
        <f>MIN('Input Data'!$F$12*LOOKUP($A193,'Input Data'!$B$58:$B$62,'Input Data'!$G$58:$G$62)/3600*$C$1,IF($A193&lt;'Input Data'!$F$17,infinity,'Input Data'!$F$11*'Input Data'!$F$13+LOOKUP($A193-'Input Data'!$F$17+$C$1,$A$5:$A$505,$W$5:$W$505)-V193))</f>
        <v>5.5555555555555554</v>
      </c>
      <c r="V193" s="11">
        <f t="shared" si="80"/>
        <v>55.84500000000024</v>
      </c>
      <c r="W193" s="11">
        <f>IF($A193&lt;'Input Data'!$F$16,0,LOOKUP($A193-'Input Data'!$F$16,$A$5:$A$505,$V$5:$V$505))</f>
        <v>54.515000000000228</v>
      </c>
      <c r="X193" s="7">
        <f>MIN('Input Data'!$G$12*LOOKUP($A193,'Input Data'!$B$58:$B$62,'Input Data'!$H$58:$H$62)/3600*$C$1,IF($A193&lt;'Input Data'!$G$17,infinity,'Input Data'!$G$11*'Input Data'!$G$13+LOOKUP($A193-'Input Data'!$G$17+$C$1,$A$5:$A$505,$Z$5:$Z$505)-Y193))</f>
        <v>22.222222222222221</v>
      </c>
      <c r="Y193" s="11">
        <f t="shared" si="81"/>
        <v>2736.4050000000029</v>
      </c>
      <c r="Z193" s="11">
        <f t="shared" si="82"/>
        <v>2370</v>
      </c>
      <c r="AA193" s="9">
        <f>MIN('Input Data'!$G$12*LOOKUP($A193,'Input Data'!$B$58:$B$62,'Input Data'!$H$58:$H$62)/3600*$C$1,IF($A193&lt;'Input Data'!$G$16,0,LOOKUP($A193-'Input Data'!$G$16+$C$1,$A$5:$A$505,Y$5:Y$505)-Z193))</f>
        <v>22.222222222222221</v>
      </c>
      <c r="AB193" s="10">
        <f>LOOKUP($A193,'Input Data'!$C$33:$C$37,'Input Data'!$G$33:$G$37)</f>
        <v>0</v>
      </c>
      <c r="AC193" s="11">
        <f t="shared" si="83"/>
        <v>0.67500000000000004</v>
      </c>
      <c r="AD193" s="11">
        <f t="shared" si="84"/>
        <v>0</v>
      </c>
      <c r="AE193" s="12">
        <f t="shared" si="85"/>
        <v>15</v>
      </c>
      <c r="AF193" s="7">
        <f>MIN('Input Data'!$H$12*LOOKUP($A193,'Input Data'!$B$58:$B$62,'Input Data'!$I$58:$I$62)/3600*$C$1,IF($A193&lt;'Input Data'!$H$17,infinity,'Input Data'!$H$11*'Input Data'!$H$13+LOOKUP($A193-'Input Data'!$H$17+$C$1,$A$5:$A$505,AH$5:AH$505)-AG193))</f>
        <v>5.5555555555555554</v>
      </c>
      <c r="AG193" s="11">
        <f t="shared" si="86"/>
        <v>0</v>
      </c>
      <c r="AH193" s="11">
        <f>IF($A193&lt;'Input Data'!$H$16,0,LOOKUP($A193-'Input Data'!$H$16,$A$5:$A$505,AG$5:AG$505))</f>
        <v>0</v>
      </c>
      <c r="AI193" s="7">
        <f>MIN('Input Data'!$I$12*LOOKUP($A193,'Input Data'!$B$58:$B$62,'Input Data'!$J$58:$J$62)/3600*$C$1,IF($A193&lt;'Input Data'!$I$17,infinity,'Input Data'!$I$11*'Input Data'!$I$13+LOOKUP($A193-'Input Data'!$I$17+$C$1,$A$5:$A$505,AK$5:AK$505))-AJ193)</f>
        <v>15</v>
      </c>
      <c r="AJ193" s="11">
        <f t="shared" si="87"/>
        <v>2370</v>
      </c>
      <c r="AK193" s="34">
        <f>IF($A193&lt;'Input Data'!$I$16,0,LOOKUP($A193-'Input Data'!$I$16,$A$5:$A$505,AJ$5:AJ$505))</f>
        <v>2280</v>
      </c>
      <c r="AL193" s="17">
        <f>MIN('Input Data'!$I$12*LOOKUP($A193,'Input Data'!$B$58:$B$62,'Input Data'!$J$58:$J$62)/3600*$C$1,IF($A193&lt;'Input Data'!$I$16,0,LOOKUP($A193-'Input Data'!$I$16+$C$1,$A$5:$A$505,AJ$5:AJ$505)-AK193))</f>
        <v>15</v>
      </c>
    </row>
    <row r="194" spans="1:38" x14ac:dyDescent="0.3">
      <c r="A194" s="9">
        <f t="shared" si="69"/>
        <v>1890</v>
      </c>
      <c r="B194" s="10">
        <f>MIN('Input Data'!$C$12*LOOKUP($A194,'Input Data'!$B$58:$B$62,'Input Data'!$D$58:$D$62)/3600*$C$1,IF($A194&lt;'Input Data'!$C$17,infinity,'Input Data'!$C$11*'Input Data'!$C$13+LOOKUP($A194-'Input Data'!$C$17+$C$1,$A$5:$A$505,$D$5:$D$505))-C194)</f>
        <v>22.222222222222221</v>
      </c>
      <c r="C194" s="11">
        <f>C193+LOOKUP($A193,'Input Data'!$D$23:$D$27,'Input Data'!$F$23:$F$27)*$C$1/3600</f>
        <v>3214.0000000000041</v>
      </c>
      <c r="D194" s="11">
        <f t="shared" si="70"/>
        <v>2908.6250000000032</v>
      </c>
      <c r="E194" s="9">
        <f>MIN('Input Data'!$C$12*LOOKUP($A194,'Input Data'!$B$58:$B$62,'Input Data'!$D$58:$D$62)/3600*$C$1,IF($A194&lt;'Input Data'!$C$16,0,LOOKUP($A194-'Input Data'!$C$16+$C$1,$A$5:$A$505,C$5:C$505)-D194))</f>
        <v>16.625</v>
      </c>
      <c r="F194" s="10">
        <f>LOOKUP($A194,'Input Data'!$C$33:$C$37,'Input Data'!$E$33:$E$37)</f>
        <v>0</v>
      </c>
      <c r="G194" s="11">
        <f t="shared" si="71"/>
        <v>1</v>
      </c>
      <c r="H194" s="11">
        <f t="shared" si="89"/>
        <v>0</v>
      </c>
      <c r="I194" s="12">
        <f t="shared" si="73"/>
        <v>16.625</v>
      </c>
      <c r="J194" s="7">
        <f>MIN('Input Data'!$D$12*LOOKUP($A194,'Input Data'!$B$58:$B$62,'Input Data'!$E$58:$E$62)/3600*$C$1,IF($A194&lt;'Input Data'!$D$17,infinity,'Input Data'!$D$11*'Input Data'!$D$13+LOOKUP($A194-'Input Data'!$D$17+$C$1,$A$5:$A$505,$L$5:$L$505)-K194))</f>
        <v>5.5555555555555554</v>
      </c>
      <c r="K194" s="11">
        <f t="shared" si="74"/>
        <v>0</v>
      </c>
      <c r="L194" s="11">
        <f>IF($A194&lt;'Input Data'!$D$16,0,LOOKUP($A194-'Input Data'!$D$16,$A$5:$A$505,$K$5:$K$505))</f>
        <v>0</v>
      </c>
      <c r="M194" s="7">
        <f>MIN('Input Data'!$E$12*LOOKUP($A194,'Input Data'!$B$58:$B$62,'Input Data'!$F$58:$F$62)/3600*$C$1,IF($A194&lt;'Input Data'!$E$17,infinity,'Input Data'!$E$11*'Input Data'!$E$13+LOOKUP($A194-'Input Data'!$E$17+$C$1,$A$5:$A$505,$O$5:$O$505))-N194)</f>
        <v>22.222222222222221</v>
      </c>
      <c r="N194" s="11">
        <f t="shared" si="75"/>
        <v>2908.6250000000032</v>
      </c>
      <c r="O194" s="11">
        <f t="shared" si="76"/>
        <v>2808.8750000000032</v>
      </c>
      <c r="P194" s="9">
        <f>MIN('Input Data'!$E$12*LOOKUP($A194,'Input Data'!$B$58:$B$62,'Input Data'!$F$58:$F$62)/3600*$C$1,IF($A194&lt;'Input Data'!$E$16,0,LOOKUP($A194-'Input Data'!$E$16+$C$1,$A$5:$A$505,N$5:N$505)-O194))</f>
        <v>16.625</v>
      </c>
      <c r="Q194" s="10">
        <f>LOOKUP($A194,'Input Data'!$C$33:$C$37,'Input Data'!$F$33:$F$37)</f>
        <v>0.02</v>
      </c>
      <c r="R194" s="34">
        <f t="shared" si="77"/>
        <v>1</v>
      </c>
      <c r="S194" s="8">
        <f t="shared" si="78"/>
        <v>0.33250000000000002</v>
      </c>
      <c r="T194" s="11">
        <f t="shared" si="79"/>
        <v>16.2925</v>
      </c>
      <c r="U194" s="7">
        <f>MIN('Input Data'!$F$12*LOOKUP($A194,'Input Data'!$B$58:$B$62,'Input Data'!$G$58:$G$62)/3600*$C$1,IF($A194&lt;'Input Data'!$F$17,infinity,'Input Data'!$F$11*'Input Data'!$F$13+LOOKUP($A194-'Input Data'!$F$17+$C$1,$A$5:$A$505,$W$5:$W$505)-V194))</f>
        <v>5.5555555555555554</v>
      </c>
      <c r="V194" s="11">
        <f t="shared" si="80"/>
        <v>56.177500000000244</v>
      </c>
      <c r="W194" s="11">
        <f>IF($A194&lt;'Input Data'!$F$16,0,LOOKUP($A194-'Input Data'!$F$16,$A$5:$A$505,$V$5:$V$505))</f>
        <v>54.847500000000231</v>
      </c>
      <c r="X194" s="7">
        <f>MIN('Input Data'!$G$12*LOOKUP($A194,'Input Data'!$B$58:$B$62,'Input Data'!$H$58:$H$62)/3600*$C$1,IF($A194&lt;'Input Data'!$G$17,infinity,'Input Data'!$G$11*'Input Data'!$G$13+LOOKUP($A194-'Input Data'!$G$17+$C$1,$A$5:$A$505,$Z$5:$Z$505)-Y194))</f>
        <v>22.222222222222221</v>
      </c>
      <c r="Y194" s="11">
        <f t="shared" si="81"/>
        <v>2752.6975000000029</v>
      </c>
      <c r="Z194" s="11">
        <f t="shared" si="82"/>
        <v>2385</v>
      </c>
      <c r="AA194" s="9">
        <f>MIN('Input Data'!$G$12*LOOKUP($A194,'Input Data'!$B$58:$B$62,'Input Data'!$H$58:$H$62)/3600*$C$1,IF($A194&lt;'Input Data'!$G$16,0,LOOKUP($A194-'Input Data'!$G$16+$C$1,$A$5:$A$505,Y$5:Y$505)-Z194))</f>
        <v>22.222222222222221</v>
      </c>
      <c r="AB194" s="10">
        <f>LOOKUP($A194,'Input Data'!$C$33:$C$37,'Input Data'!$G$33:$G$37)</f>
        <v>0</v>
      </c>
      <c r="AC194" s="11">
        <f t="shared" si="83"/>
        <v>0.67500000000000004</v>
      </c>
      <c r="AD194" s="11">
        <f t="shared" si="84"/>
        <v>0</v>
      </c>
      <c r="AE194" s="12">
        <f t="shared" si="85"/>
        <v>15</v>
      </c>
      <c r="AF194" s="7">
        <f>MIN('Input Data'!$H$12*LOOKUP($A194,'Input Data'!$B$58:$B$62,'Input Data'!$I$58:$I$62)/3600*$C$1,IF($A194&lt;'Input Data'!$H$17,infinity,'Input Data'!$H$11*'Input Data'!$H$13+LOOKUP($A194-'Input Data'!$H$17+$C$1,$A$5:$A$505,AH$5:AH$505)-AG194))</f>
        <v>5.5555555555555554</v>
      </c>
      <c r="AG194" s="11">
        <f t="shared" si="86"/>
        <v>0</v>
      </c>
      <c r="AH194" s="11">
        <f>IF($A194&lt;'Input Data'!$H$16,0,LOOKUP($A194-'Input Data'!$H$16,$A$5:$A$505,AG$5:AG$505))</f>
        <v>0</v>
      </c>
      <c r="AI194" s="7">
        <f>MIN('Input Data'!$I$12*LOOKUP($A194,'Input Data'!$B$58:$B$62,'Input Data'!$J$58:$J$62)/3600*$C$1,IF($A194&lt;'Input Data'!$I$17,infinity,'Input Data'!$I$11*'Input Data'!$I$13+LOOKUP($A194-'Input Data'!$I$17+$C$1,$A$5:$A$505,AK$5:AK$505))-AJ194)</f>
        <v>15</v>
      </c>
      <c r="AJ194" s="11">
        <f t="shared" si="87"/>
        <v>2385</v>
      </c>
      <c r="AK194" s="34">
        <f>IF($A194&lt;'Input Data'!$I$16,0,LOOKUP($A194-'Input Data'!$I$16,$A$5:$A$505,AJ$5:AJ$505))</f>
        <v>2295</v>
      </c>
      <c r="AL194" s="17">
        <f>MIN('Input Data'!$I$12*LOOKUP($A194,'Input Data'!$B$58:$B$62,'Input Data'!$J$58:$J$62)/3600*$C$1,IF($A194&lt;'Input Data'!$I$16,0,LOOKUP($A194-'Input Data'!$I$16+$C$1,$A$5:$A$505,AJ$5:AJ$505)-AK194))</f>
        <v>15</v>
      </c>
    </row>
    <row r="195" spans="1:38" x14ac:dyDescent="0.3">
      <c r="A195" s="9">
        <f t="shared" si="69"/>
        <v>1900</v>
      </c>
      <c r="B195" s="10">
        <f>MIN('Input Data'!$C$12*LOOKUP($A195,'Input Data'!$B$58:$B$62,'Input Data'!$D$58:$D$62)/3600*$C$1,IF($A195&lt;'Input Data'!$C$17,infinity,'Input Data'!$C$11*'Input Data'!$C$13+LOOKUP($A195-'Input Data'!$C$17+$C$1,$A$5:$A$505,$D$5:$D$505))-C195)</f>
        <v>22.222222222222221</v>
      </c>
      <c r="C195" s="11">
        <f>C194+LOOKUP($A194,'Input Data'!$D$23:$D$27,'Input Data'!$F$23:$F$27)*$C$1/3600</f>
        <v>3231.3055555555597</v>
      </c>
      <c r="D195" s="11">
        <f t="shared" si="70"/>
        <v>2925.2500000000032</v>
      </c>
      <c r="E195" s="9">
        <f>MIN('Input Data'!$C$12*LOOKUP($A195,'Input Data'!$B$58:$B$62,'Input Data'!$D$58:$D$62)/3600*$C$1,IF($A195&lt;'Input Data'!$C$16,0,LOOKUP($A195-'Input Data'!$C$16+$C$1,$A$5:$A$505,C$5:C$505)-D195))</f>
        <v>16.625</v>
      </c>
      <c r="F195" s="10">
        <f>LOOKUP($A195,'Input Data'!$C$33:$C$37,'Input Data'!$E$33:$E$37)</f>
        <v>0</v>
      </c>
      <c r="G195" s="11">
        <f t="shared" si="71"/>
        <v>1</v>
      </c>
      <c r="H195" s="11">
        <f t="shared" si="89"/>
        <v>0</v>
      </c>
      <c r="I195" s="12">
        <f t="shared" si="73"/>
        <v>16.625</v>
      </c>
      <c r="J195" s="7">
        <f>MIN('Input Data'!$D$12*LOOKUP($A195,'Input Data'!$B$58:$B$62,'Input Data'!$E$58:$E$62)/3600*$C$1,IF($A195&lt;'Input Data'!$D$17,infinity,'Input Data'!$D$11*'Input Data'!$D$13+LOOKUP($A195-'Input Data'!$D$17+$C$1,$A$5:$A$505,$L$5:$L$505)-K195))</f>
        <v>5.5555555555555554</v>
      </c>
      <c r="K195" s="11">
        <f t="shared" si="74"/>
        <v>0</v>
      </c>
      <c r="L195" s="11">
        <f>IF($A195&lt;'Input Data'!$D$16,0,LOOKUP($A195-'Input Data'!$D$16,$A$5:$A$505,$K$5:$K$505))</f>
        <v>0</v>
      </c>
      <c r="M195" s="7">
        <f>MIN('Input Data'!$E$12*LOOKUP($A195,'Input Data'!$B$58:$B$62,'Input Data'!$F$58:$F$62)/3600*$C$1,IF($A195&lt;'Input Data'!$E$17,infinity,'Input Data'!$E$11*'Input Data'!$E$13+LOOKUP($A195-'Input Data'!$E$17+$C$1,$A$5:$A$505,$O$5:$O$505))-N195)</f>
        <v>22.222222222222221</v>
      </c>
      <c r="N195" s="11">
        <f t="shared" si="75"/>
        <v>2925.2500000000032</v>
      </c>
      <c r="O195" s="11">
        <f t="shared" si="76"/>
        <v>2825.5000000000032</v>
      </c>
      <c r="P195" s="9">
        <f>MIN('Input Data'!$E$12*LOOKUP($A195,'Input Data'!$B$58:$B$62,'Input Data'!$F$58:$F$62)/3600*$C$1,IF($A195&lt;'Input Data'!$E$16,0,LOOKUP($A195-'Input Data'!$E$16+$C$1,$A$5:$A$505,N$5:N$505)-O195))</f>
        <v>16.625</v>
      </c>
      <c r="Q195" s="10">
        <f>LOOKUP($A195,'Input Data'!$C$33:$C$37,'Input Data'!$F$33:$F$37)</f>
        <v>0.02</v>
      </c>
      <c r="R195" s="34">
        <f t="shared" si="77"/>
        <v>1</v>
      </c>
      <c r="S195" s="8">
        <f t="shared" si="78"/>
        <v>0.33250000000000002</v>
      </c>
      <c r="T195" s="11">
        <f t="shared" si="79"/>
        <v>16.2925</v>
      </c>
      <c r="U195" s="7">
        <f>MIN('Input Data'!$F$12*LOOKUP($A195,'Input Data'!$B$58:$B$62,'Input Data'!$G$58:$G$62)/3600*$C$1,IF($A195&lt;'Input Data'!$F$17,infinity,'Input Data'!$F$11*'Input Data'!$F$13+LOOKUP($A195-'Input Data'!$F$17+$C$1,$A$5:$A$505,$W$5:$W$505)-V195))</f>
        <v>5.5555555555555554</v>
      </c>
      <c r="V195" s="11">
        <f t="shared" si="80"/>
        <v>56.510000000000247</v>
      </c>
      <c r="W195" s="11">
        <f>IF($A195&lt;'Input Data'!$F$16,0,LOOKUP($A195-'Input Data'!$F$16,$A$5:$A$505,$V$5:$V$505))</f>
        <v>55.180000000000234</v>
      </c>
      <c r="X195" s="7">
        <f>MIN('Input Data'!$G$12*LOOKUP($A195,'Input Data'!$B$58:$B$62,'Input Data'!$H$58:$H$62)/3600*$C$1,IF($A195&lt;'Input Data'!$G$17,infinity,'Input Data'!$G$11*'Input Data'!$G$13+LOOKUP($A195-'Input Data'!$G$17+$C$1,$A$5:$A$505,$Z$5:$Z$505)-Y195))</f>
        <v>21.799473684207442</v>
      </c>
      <c r="Y195" s="11">
        <f t="shared" si="81"/>
        <v>2768.990000000003</v>
      </c>
      <c r="Z195" s="11">
        <f t="shared" si="82"/>
        <v>2400</v>
      </c>
      <c r="AA195" s="9">
        <f>MIN('Input Data'!$G$12*LOOKUP($A195,'Input Data'!$B$58:$B$62,'Input Data'!$H$58:$H$62)/3600*$C$1,IF($A195&lt;'Input Data'!$G$16,0,LOOKUP($A195-'Input Data'!$G$16+$C$1,$A$5:$A$505,Y$5:Y$505)-Z195))</f>
        <v>22.222222222222221</v>
      </c>
      <c r="AB195" s="10">
        <f>LOOKUP($A195,'Input Data'!$C$33:$C$37,'Input Data'!$G$33:$G$37)</f>
        <v>0</v>
      </c>
      <c r="AC195" s="11">
        <f t="shared" si="83"/>
        <v>0.67500000000000004</v>
      </c>
      <c r="AD195" s="11">
        <f t="shared" si="84"/>
        <v>0</v>
      </c>
      <c r="AE195" s="12">
        <f t="shared" si="85"/>
        <v>15</v>
      </c>
      <c r="AF195" s="7">
        <f>MIN('Input Data'!$H$12*LOOKUP($A195,'Input Data'!$B$58:$B$62,'Input Data'!$I$58:$I$62)/3600*$C$1,IF($A195&lt;'Input Data'!$H$17,infinity,'Input Data'!$H$11*'Input Data'!$H$13+LOOKUP($A195-'Input Data'!$H$17+$C$1,$A$5:$A$505,AH$5:AH$505)-AG195))</f>
        <v>5.5555555555555554</v>
      </c>
      <c r="AG195" s="11">
        <f t="shared" si="86"/>
        <v>0</v>
      </c>
      <c r="AH195" s="11">
        <f>IF($A195&lt;'Input Data'!$H$16,0,LOOKUP($A195-'Input Data'!$H$16,$A$5:$A$505,AG$5:AG$505))</f>
        <v>0</v>
      </c>
      <c r="AI195" s="7">
        <f>MIN('Input Data'!$I$12*LOOKUP($A195,'Input Data'!$B$58:$B$62,'Input Data'!$J$58:$J$62)/3600*$C$1,IF($A195&lt;'Input Data'!$I$17,infinity,'Input Data'!$I$11*'Input Data'!$I$13+LOOKUP($A195-'Input Data'!$I$17+$C$1,$A$5:$A$505,AK$5:AK$505))-AJ195)</f>
        <v>15</v>
      </c>
      <c r="AJ195" s="11">
        <f t="shared" si="87"/>
        <v>2400</v>
      </c>
      <c r="AK195" s="34">
        <f>IF($A195&lt;'Input Data'!$I$16,0,LOOKUP($A195-'Input Data'!$I$16,$A$5:$A$505,AJ$5:AJ$505))</f>
        <v>2310</v>
      </c>
      <c r="AL195" s="17">
        <f>MIN('Input Data'!$I$12*LOOKUP($A195,'Input Data'!$B$58:$B$62,'Input Data'!$J$58:$J$62)/3600*$C$1,IF($A195&lt;'Input Data'!$I$16,0,LOOKUP($A195-'Input Data'!$I$16+$C$1,$A$5:$A$505,AJ$5:AJ$505)-AK195))</f>
        <v>15</v>
      </c>
    </row>
    <row r="196" spans="1:38" x14ac:dyDescent="0.3">
      <c r="A196" s="9">
        <f t="shared" si="69"/>
        <v>1910</v>
      </c>
      <c r="B196" s="10">
        <f>MIN('Input Data'!$C$12*LOOKUP($A196,'Input Data'!$B$58:$B$62,'Input Data'!$D$58:$D$62)/3600*$C$1,IF($A196&lt;'Input Data'!$C$17,infinity,'Input Data'!$C$11*'Input Data'!$C$13+LOOKUP($A196-'Input Data'!$C$17+$C$1,$A$5:$A$505,$D$5:$D$505))-C196)</f>
        <v>22.222222222222221</v>
      </c>
      <c r="C196" s="11">
        <f>C195+LOOKUP($A195,'Input Data'!$D$23:$D$27,'Input Data'!$F$23:$F$27)*$C$1/3600</f>
        <v>3248.6111111111154</v>
      </c>
      <c r="D196" s="11">
        <f t="shared" si="70"/>
        <v>2941.8750000000032</v>
      </c>
      <c r="E196" s="9">
        <f>MIN('Input Data'!$C$12*LOOKUP($A196,'Input Data'!$B$58:$B$62,'Input Data'!$D$58:$D$62)/3600*$C$1,IF($A196&lt;'Input Data'!$C$16,0,LOOKUP($A196-'Input Data'!$C$16+$C$1,$A$5:$A$505,C$5:C$505)-D196))</f>
        <v>16.625</v>
      </c>
      <c r="F196" s="10">
        <f>LOOKUP($A196,'Input Data'!$C$33:$C$37,'Input Data'!$E$33:$E$37)</f>
        <v>0</v>
      </c>
      <c r="G196" s="11">
        <f t="shared" si="71"/>
        <v>1</v>
      </c>
      <c r="H196" s="11">
        <f t="shared" si="89"/>
        <v>0</v>
      </c>
      <c r="I196" s="12">
        <f t="shared" si="73"/>
        <v>16.625</v>
      </c>
      <c r="J196" s="7">
        <f>MIN('Input Data'!$D$12*LOOKUP($A196,'Input Data'!$B$58:$B$62,'Input Data'!$E$58:$E$62)/3600*$C$1,IF($A196&lt;'Input Data'!$D$17,infinity,'Input Data'!$D$11*'Input Data'!$D$13+LOOKUP($A196-'Input Data'!$D$17+$C$1,$A$5:$A$505,$L$5:$L$505)-K196))</f>
        <v>5.5555555555555554</v>
      </c>
      <c r="K196" s="11">
        <f t="shared" si="74"/>
        <v>0</v>
      </c>
      <c r="L196" s="11">
        <f>IF($A196&lt;'Input Data'!$D$16,0,LOOKUP($A196-'Input Data'!$D$16,$A$5:$A$505,$K$5:$K$505))</f>
        <v>0</v>
      </c>
      <c r="M196" s="7">
        <f>MIN('Input Data'!$E$12*LOOKUP($A196,'Input Data'!$B$58:$B$62,'Input Data'!$F$58:$F$62)/3600*$C$1,IF($A196&lt;'Input Data'!$E$17,infinity,'Input Data'!$E$11*'Input Data'!$E$13+LOOKUP($A196-'Input Data'!$E$17+$C$1,$A$5:$A$505,$O$5:$O$505))-N196)</f>
        <v>22.222222222222221</v>
      </c>
      <c r="N196" s="11">
        <f t="shared" si="75"/>
        <v>2941.8750000000032</v>
      </c>
      <c r="O196" s="11">
        <f t="shared" si="76"/>
        <v>2842.1250000000032</v>
      </c>
      <c r="P196" s="9">
        <f>MIN('Input Data'!$E$12*LOOKUP($A196,'Input Data'!$B$58:$B$62,'Input Data'!$F$58:$F$62)/3600*$C$1,IF($A196&lt;'Input Data'!$E$16,0,LOOKUP($A196-'Input Data'!$E$16+$C$1,$A$5:$A$505,N$5:N$505)-O196))</f>
        <v>16.625</v>
      </c>
      <c r="Q196" s="10">
        <f>LOOKUP($A196,'Input Data'!$C$33:$C$37,'Input Data'!$F$33:$F$37)</f>
        <v>0.02</v>
      </c>
      <c r="R196" s="34">
        <f t="shared" si="77"/>
        <v>1</v>
      </c>
      <c r="S196" s="8">
        <f t="shared" si="78"/>
        <v>0.33250000000000002</v>
      </c>
      <c r="T196" s="11">
        <f t="shared" si="79"/>
        <v>16.2925</v>
      </c>
      <c r="U196" s="7">
        <f>MIN('Input Data'!$F$12*LOOKUP($A196,'Input Data'!$B$58:$B$62,'Input Data'!$G$58:$G$62)/3600*$C$1,IF($A196&lt;'Input Data'!$F$17,infinity,'Input Data'!$F$11*'Input Data'!$F$13+LOOKUP($A196-'Input Data'!$F$17+$C$1,$A$5:$A$505,$W$5:$W$505)-V196))</f>
        <v>5.5555555555555554</v>
      </c>
      <c r="V196" s="11">
        <f t="shared" si="80"/>
        <v>56.84250000000025</v>
      </c>
      <c r="W196" s="11">
        <f>IF($A196&lt;'Input Data'!$F$16,0,LOOKUP($A196-'Input Data'!$F$16,$A$5:$A$505,$V$5:$V$505))</f>
        <v>55.512500000000237</v>
      </c>
      <c r="X196" s="7">
        <f>MIN('Input Data'!$G$12*LOOKUP($A196,'Input Data'!$B$58:$B$62,'Input Data'!$H$58:$H$62)/3600*$C$1,IF($A196&lt;'Input Data'!$G$17,infinity,'Input Data'!$G$11*'Input Data'!$G$13+LOOKUP($A196-'Input Data'!$G$17+$C$1,$A$5:$A$505,$Z$5:$Z$505)-Y196))</f>
        <v>20.506973684207424</v>
      </c>
      <c r="Y196" s="11">
        <f t="shared" si="81"/>
        <v>2785.282500000003</v>
      </c>
      <c r="Z196" s="11">
        <f t="shared" si="82"/>
        <v>2415</v>
      </c>
      <c r="AA196" s="9">
        <f>MIN('Input Data'!$G$12*LOOKUP($A196,'Input Data'!$B$58:$B$62,'Input Data'!$H$58:$H$62)/3600*$C$1,IF($A196&lt;'Input Data'!$G$16,0,LOOKUP($A196-'Input Data'!$G$16+$C$1,$A$5:$A$505,Y$5:Y$505)-Z196))</f>
        <v>22.222222222222221</v>
      </c>
      <c r="AB196" s="10">
        <f>LOOKUP($A196,'Input Data'!$C$33:$C$37,'Input Data'!$G$33:$G$37)</f>
        <v>0</v>
      </c>
      <c r="AC196" s="11">
        <f t="shared" si="83"/>
        <v>0.67500000000000004</v>
      </c>
      <c r="AD196" s="11">
        <f t="shared" si="84"/>
        <v>0</v>
      </c>
      <c r="AE196" s="12">
        <f t="shared" si="85"/>
        <v>15</v>
      </c>
      <c r="AF196" s="7">
        <f>MIN('Input Data'!$H$12*LOOKUP($A196,'Input Data'!$B$58:$B$62,'Input Data'!$I$58:$I$62)/3600*$C$1,IF($A196&lt;'Input Data'!$H$17,infinity,'Input Data'!$H$11*'Input Data'!$H$13+LOOKUP($A196-'Input Data'!$H$17+$C$1,$A$5:$A$505,AH$5:AH$505)-AG196))</f>
        <v>5.5555555555555554</v>
      </c>
      <c r="AG196" s="11">
        <f t="shared" si="86"/>
        <v>0</v>
      </c>
      <c r="AH196" s="11">
        <f>IF($A196&lt;'Input Data'!$H$16,0,LOOKUP($A196-'Input Data'!$H$16,$A$5:$A$505,AG$5:AG$505))</f>
        <v>0</v>
      </c>
      <c r="AI196" s="7">
        <f>MIN('Input Data'!$I$12*LOOKUP($A196,'Input Data'!$B$58:$B$62,'Input Data'!$J$58:$J$62)/3600*$C$1,IF($A196&lt;'Input Data'!$I$17,infinity,'Input Data'!$I$11*'Input Data'!$I$13+LOOKUP($A196-'Input Data'!$I$17+$C$1,$A$5:$A$505,AK$5:AK$505))-AJ196)</f>
        <v>15</v>
      </c>
      <c r="AJ196" s="11">
        <f t="shared" si="87"/>
        <v>2415</v>
      </c>
      <c r="AK196" s="34">
        <f>IF($A196&lt;'Input Data'!$I$16,0,LOOKUP($A196-'Input Data'!$I$16,$A$5:$A$505,AJ$5:AJ$505))</f>
        <v>2325</v>
      </c>
      <c r="AL196" s="17">
        <f>MIN('Input Data'!$I$12*LOOKUP($A196,'Input Data'!$B$58:$B$62,'Input Data'!$J$58:$J$62)/3600*$C$1,IF($A196&lt;'Input Data'!$I$16,0,LOOKUP($A196-'Input Data'!$I$16+$C$1,$A$5:$A$505,AJ$5:AJ$505)-AK196))</f>
        <v>15</v>
      </c>
    </row>
    <row r="197" spans="1:38" x14ac:dyDescent="0.3">
      <c r="A197" s="9">
        <f t="shared" si="69"/>
        <v>1920</v>
      </c>
      <c r="B197" s="10">
        <f>MIN('Input Data'!$C$12*LOOKUP($A197,'Input Data'!$B$58:$B$62,'Input Data'!$D$58:$D$62)/3600*$C$1,IF($A197&lt;'Input Data'!$C$17,infinity,'Input Data'!$C$11*'Input Data'!$C$13+LOOKUP($A197-'Input Data'!$C$17+$C$1,$A$5:$A$505,$D$5:$D$505))-C197)</f>
        <v>22.222222222222221</v>
      </c>
      <c r="C197" s="11">
        <f>C196+LOOKUP($A196,'Input Data'!$D$23:$D$27,'Input Data'!$F$23:$F$27)*$C$1/3600</f>
        <v>3265.9166666666711</v>
      </c>
      <c r="D197" s="11">
        <f t="shared" si="70"/>
        <v>2958.5000000000032</v>
      </c>
      <c r="E197" s="9">
        <f>MIN('Input Data'!$C$12*LOOKUP($A197,'Input Data'!$B$58:$B$62,'Input Data'!$D$58:$D$62)/3600*$C$1,IF($A197&lt;'Input Data'!$C$16,0,LOOKUP($A197-'Input Data'!$C$16+$C$1,$A$5:$A$505,C$5:C$505)-D197))</f>
        <v>16.625</v>
      </c>
      <c r="F197" s="10">
        <f>LOOKUP($A197,'Input Data'!$C$33:$C$37,'Input Data'!$E$33:$E$37)</f>
        <v>0</v>
      </c>
      <c r="G197" s="11">
        <f t="shared" si="71"/>
        <v>1</v>
      </c>
      <c r="H197" s="11">
        <f t="shared" si="89"/>
        <v>0</v>
      </c>
      <c r="I197" s="12">
        <f t="shared" si="73"/>
        <v>16.625</v>
      </c>
      <c r="J197" s="7">
        <f>MIN('Input Data'!$D$12*LOOKUP($A197,'Input Data'!$B$58:$B$62,'Input Data'!$E$58:$E$62)/3600*$C$1,IF($A197&lt;'Input Data'!$D$17,infinity,'Input Data'!$D$11*'Input Data'!$D$13+LOOKUP($A197-'Input Data'!$D$17+$C$1,$A$5:$A$505,$L$5:$L$505)-K197))</f>
        <v>5.5555555555555554</v>
      </c>
      <c r="K197" s="11">
        <f t="shared" si="74"/>
        <v>0</v>
      </c>
      <c r="L197" s="11">
        <f>IF($A197&lt;'Input Data'!$D$16,0,LOOKUP($A197-'Input Data'!$D$16,$A$5:$A$505,$K$5:$K$505))</f>
        <v>0</v>
      </c>
      <c r="M197" s="7">
        <f>MIN('Input Data'!$E$12*LOOKUP($A197,'Input Data'!$B$58:$B$62,'Input Data'!$F$58:$F$62)/3600*$C$1,IF($A197&lt;'Input Data'!$E$17,infinity,'Input Data'!$E$11*'Input Data'!$E$13+LOOKUP($A197-'Input Data'!$E$17+$C$1,$A$5:$A$505,$O$5:$O$505))-N197)</f>
        <v>22.222222222222221</v>
      </c>
      <c r="N197" s="11">
        <f t="shared" si="75"/>
        <v>2958.5000000000032</v>
      </c>
      <c r="O197" s="11">
        <f t="shared" si="76"/>
        <v>2858.7500000000032</v>
      </c>
      <c r="P197" s="9">
        <f>MIN('Input Data'!$E$12*LOOKUP($A197,'Input Data'!$B$58:$B$62,'Input Data'!$F$58:$F$62)/3600*$C$1,IF($A197&lt;'Input Data'!$E$16,0,LOOKUP($A197-'Input Data'!$E$16+$C$1,$A$5:$A$505,N$5:N$505)-O197))</f>
        <v>16.625</v>
      </c>
      <c r="Q197" s="10">
        <f>LOOKUP($A197,'Input Data'!$C$33:$C$37,'Input Data'!$F$33:$F$37)</f>
        <v>0.02</v>
      </c>
      <c r="R197" s="34">
        <f t="shared" si="77"/>
        <v>1</v>
      </c>
      <c r="S197" s="8">
        <f t="shared" si="78"/>
        <v>0.33250000000000002</v>
      </c>
      <c r="T197" s="11">
        <f t="shared" si="79"/>
        <v>16.2925</v>
      </c>
      <c r="U197" s="7">
        <f>MIN('Input Data'!$F$12*LOOKUP($A197,'Input Data'!$B$58:$B$62,'Input Data'!$G$58:$G$62)/3600*$C$1,IF($A197&lt;'Input Data'!$F$17,infinity,'Input Data'!$F$11*'Input Data'!$F$13+LOOKUP($A197-'Input Data'!$F$17+$C$1,$A$5:$A$505,$W$5:$W$505)-V197))</f>
        <v>5.5555555555555554</v>
      </c>
      <c r="V197" s="11">
        <f t="shared" si="80"/>
        <v>57.175000000000253</v>
      </c>
      <c r="W197" s="11">
        <f>IF($A197&lt;'Input Data'!$F$16,0,LOOKUP($A197-'Input Data'!$F$16,$A$5:$A$505,$V$5:$V$505))</f>
        <v>55.84500000000024</v>
      </c>
      <c r="X197" s="7">
        <f>MIN('Input Data'!$G$12*LOOKUP($A197,'Input Data'!$B$58:$B$62,'Input Data'!$H$58:$H$62)/3600*$C$1,IF($A197&lt;'Input Data'!$G$17,infinity,'Input Data'!$G$11*'Input Data'!$G$13+LOOKUP($A197-'Input Data'!$G$17+$C$1,$A$5:$A$505,$Z$5:$Z$505)-Y197))</f>
        <v>19.214473684207405</v>
      </c>
      <c r="Y197" s="11">
        <f t="shared" si="81"/>
        <v>2801.575000000003</v>
      </c>
      <c r="Z197" s="11">
        <f t="shared" si="82"/>
        <v>2430</v>
      </c>
      <c r="AA197" s="9">
        <f>MIN('Input Data'!$G$12*LOOKUP($A197,'Input Data'!$B$58:$B$62,'Input Data'!$H$58:$H$62)/3600*$C$1,IF($A197&lt;'Input Data'!$G$16,0,LOOKUP($A197-'Input Data'!$G$16+$C$1,$A$5:$A$505,Y$5:Y$505)-Z197))</f>
        <v>22.222222222222221</v>
      </c>
      <c r="AB197" s="10">
        <f>LOOKUP($A197,'Input Data'!$C$33:$C$37,'Input Data'!$G$33:$G$37)</f>
        <v>0</v>
      </c>
      <c r="AC197" s="11">
        <f t="shared" si="83"/>
        <v>0.67500000000000004</v>
      </c>
      <c r="AD197" s="11">
        <f t="shared" si="84"/>
        <v>0</v>
      </c>
      <c r="AE197" s="12">
        <f t="shared" si="85"/>
        <v>15</v>
      </c>
      <c r="AF197" s="7">
        <f>MIN('Input Data'!$H$12*LOOKUP($A197,'Input Data'!$B$58:$B$62,'Input Data'!$I$58:$I$62)/3600*$C$1,IF($A197&lt;'Input Data'!$H$17,infinity,'Input Data'!$H$11*'Input Data'!$H$13+LOOKUP($A197-'Input Data'!$H$17+$C$1,$A$5:$A$505,AH$5:AH$505)-AG197))</f>
        <v>5.5555555555555554</v>
      </c>
      <c r="AG197" s="11">
        <f t="shared" si="86"/>
        <v>0</v>
      </c>
      <c r="AH197" s="11">
        <f>IF($A197&lt;'Input Data'!$H$16,0,LOOKUP($A197-'Input Data'!$H$16,$A$5:$A$505,AG$5:AG$505))</f>
        <v>0</v>
      </c>
      <c r="AI197" s="7">
        <f>MIN('Input Data'!$I$12*LOOKUP($A197,'Input Data'!$B$58:$B$62,'Input Data'!$J$58:$J$62)/3600*$C$1,IF($A197&lt;'Input Data'!$I$17,infinity,'Input Data'!$I$11*'Input Data'!$I$13+LOOKUP($A197-'Input Data'!$I$17+$C$1,$A$5:$A$505,AK$5:AK$505))-AJ197)</f>
        <v>15</v>
      </c>
      <c r="AJ197" s="11">
        <f t="shared" si="87"/>
        <v>2430</v>
      </c>
      <c r="AK197" s="34">
        <f>IF($A197&lt;'Input Data'!$I$16,0,LOOKUP($A197-'Input Data'!$I$16,$A$5:$A$505,AJ$5:AJ$505))</f>
        <v>2340</v>
      </c>
      <c r="AL197" s="17">
        <f>MIN('Input Data'!$I$12*LOOKUP($A197,'Input Data'!$B$58:$B$62,'Input Data'!$J$58:$J$62)/3600*$C$1,IF($A197&lt;'Input Data'!$I$16,0,LOOKUP($A197-'Input Data'!$I$16+$C$1,$A$5:$A$505,AJ$5:AJ$505)-AK197))</f>
        <v>15</v>
      </c>
    </row>
    <row r="198" spans="1:38" x14ac:dyDescent="0.3">
      <c r="A198" s="9">
        <f t="shared" si="69"/>
        <v>1930</v>
      </c>
      <c r="B198" s="10">
        <f>MIN('Input Data'!$C$12*LOOKUP($A198,'Input Data'!$B$58:$B$62,'Input Data'!$D$58:$D$62)/3600*$C$1,IF($A198&lt;'Input Data'!$C$17,infinity,'Input Data'!$C$11*'Input Data'!$C$13+LOOKUP($A198-'Input Data'!$C$17+$C$1,$A$5:$A$505,$D$5:$D$505))-C198)</f>
        <v>22.222222222222221</v>
      </c>
      <c r="C198" s="11">
        <f>C197+LOOKUP($A197,'Input Data'!$D$23:$D$27,'Input Data'!$F$23:$F$27)*$C$1/3600</f>
        <v>3283.2222222222267</v>
      </c>
      <c r="D198" s="11">
        <f t="shared" si="70"/>
        <v>2975.1250000000032</v>
      </c>
      <c r="E198" s="9">
        <f>MIN('Input Data'!$C$12*LOOKUP($A198,'Input Data'!$B$58:$B$62,'Input Data'!$D$58:$D$62)/3600*$C$1,IF($A198&lt;'Input Data'!$C$16,0,LOOKUP($A198-'Input Data'!$C$16+$C$1,$A$5:$A$505,C$5:C$505)-D198))</f>
        <v>16.625</v>
      </c>
      <c r="F198" s="10">
        <f>LOOKUP($A198,'Input Data'!$C$33:$C$37,'Input Data'!$E$33:$E$37)</f>
        <v>0</v>
      </c>
      <c r="G198" s="11">
        <f t="shared" si="71"/>
        <v>1</v>
      </c>
      <c r="H198" s="11">
        <f t="shared" si="89"/>
        <v>0</v>
      </c>
      <c r="I198" s="12">
        <f t="shared" si="73"/>
        <v>16.625</v>
      </c>
      <c r="J198" s="7">
        <f>MIN('Input Data'!$D$12*LOOKUP($A198,'Input Data'!$B$58:$B$62,'Input Data'!$E$58:$E$62)/3600*$C$1,IF($A198&lt;'Input Data'!$D$17,infinity,'Input Data'!$D$11*'Input Data'!$D$13+LOOKUP($A198-'Input Data'!$D$17+$C$1,$A$5:$A$505,$L$5:$L$505)-K198))</f>
        <v>5.5555555555555554</v>
      </c>
      <c r="K198" s="11">
        <f t="shared" si="74"/>
        <v>0</v>
      </c>
      <c r="L198" s="11">
        <f>IF($A198&lt;'Input Data'!$D$16,0,LOOKUP($A198-'Input Data'!$D$16,$A$5:$A$505,$K$5:$K$505))</f>
        <v>0</v>
      </c>
      <c r="M198" s="7">
        <f>MIN('Input Data'!$E$12*LOOKUP($A198,'Input Data'!$B$58:$B$62,'Input Data'!$F$58:$F$62)/3600*$C$1,IF($A198&lt;'Input Data'!$E$17,infinity,'Input Data'!$E$11*'Input Data'!$E$13+LOOKUP($A198-'Input Data'!$E$17+$C$1,$A$5:$A$505,$O$5:$O$505))-N198)</f>
        <v>22.222222222222221</v>
      </c>
      <c r="N198" s="11">
        <f t="shared" si="75"/>
        <v>2975.1250000000032</v>
      </c>
      <c r="O198" s="11">
        <f t="shared" si="76"/>
        <v>2875.3750000000032</v>
      </c>
      <c r="P198" s="9">
        <f>MIN('Input Data'!$E$12*LOOKUP($A198,'Input Data'!$B$58:$B$62,'Input Data'!$F$58:$F$62)/3600*$C$1,IF($A198&lt;'Input Data'!$E$16,0,LOOKUP($A198-'Input Data'!$E$16+$C$1,$A$5:$A$505,N$5:N$505)-O198))</f>
        <v>16.625</v>
      </c>
      <c r="Q198" s="10">
        <f>LOOKUP($A198,'Input Data'!$C$33:$C$37,'Input Data'!$F$33:$F$37)</f>
        <v>0.02</v>
      </c>
      <c r="R198" s="34">
        <f t="shared" si="77"/>
        <v>1</v>
      </c>
      <c r="S198" s="8">
        <f t="shared" si="78"/>
        <v>0.33250000000000002</v>
      </c>
      <c r="T198" s="11">
        <f t="shared" si="79"/>
        <v>16.2925</v>
      </c>
      <c r="U198" s="7">
        <f>MIN('Input Data'!$F$12*LOOKUP($A198,'Input Data'!$B$58:$B$62,'Input Data'!$G$58:$G$62)/3600*$C$1,IF($A198&lt;'Input Data'!$F$17,infinity,'Input Data'!$F$11*'Input Data'!$F$13+LOOKUP($A198-'Input Data'!$F$17+$C$1,$A$5:$A$505,$W$5:$W$505)-V198))</f>
        <v>5.5555555555555554</v>
      </c>
      <c r="V198" s="11">
        <f t="shared" si="80"/>
        <v>57.507500000000256</v>
      </c>
      <c r="W198" s="11">
        <f>IF($A198&lt;'Input Data'!$F$16,0,LOOKUP($A198-'Input Data'!$F$16,$A$5:$A$505,$V$5:$V$505))</f>
        <v>56.177500000000244</v>
      </c>
      <c r="X198" s="7">
        <f>MIN('Input Data'!$G$12*LOOKUP($A198,'Input Data'!$B$58:$B$62,'Input Data'!$H$58:$H$62)/3600*$C$1,IF($A198&lt;'Input Data'!$G$17,infinity,'Input Data'!$G$11*'Input Data'!$G$13+LOOKUP($A198-'Input Data'!$G$17+$C$1,$A$5:$A$505,$Z$5:$Z$505)-Y198))</f>
        <v>17.921973684207387</v>
      </c>
      <c r="Y198" s="11">
        <f t="shared" si="81"/>
        <v>2817.867500000003</v>
      </c>
      <c r="Z198" s="11">
        <f t="shared" si="82"/>
        <v>2445</v>
      </c>
      <c r="AA198" s="9">
        <f>MIN('Input Data'!$G$12*LOOKUP($A198,'Input Data'!$B$58:$B$62,'Input Data'!$H$58:$H$62)/3600*$C$1,IF($A198&lt;'Input Data'!$G$16,0,LOOKUP($A198-'Input Data'!$G$16+$C$1,$A$5:$A$505,Y$5:Y$505)-Z198))</f>
        <v>22.222222222222221</v>
      </c>
      <c r="AB198" s="10">
        <f>LOOKUP($A198,'Input Data'!$C$33:$C$37,'Input Data'!$G$33:$G$37)</f>
        <v>0</v>
      </c>
      <c r="AC198" s="11">
        <f t="shared" si="83"/>
        <v>0.67500000000000004</v>
      </c>
      <c r="AD198" s="11">
        <f t="shared" si="84"/>
        <v>0</v>
      </c>
      <c r="AE198" s="12">
        <f t="shared" si="85"/>
        <v>15</v>
      </c>
      <c r="AF198" s="7">
        <f>MIN('Input Data'!$H$12*LOOKUP($A198,'Input Data'!$B$58:$B$62,'Input Data'!$I$58:$I$62)/3600*$C$1,IF($A198&lt;'Input Data'!$H$17,infinity,'Input Data'!$H$11*'Input Data'!$H$13+LOOKUP($A198-'Input Data'!$H$17+$C$1,$A$5:$A$505,AH$5:AH$505)-AG198))</f>
        <v>5.5555555555555554</v>
      </c>
      <c r="AG198" s="11">
        <f t="shared" si="86"/>
        <v>0</v>
      </c>
      <c r="AH198" s="11">
        <f>IF($A198&lt;'Input Data'!$H$16,0,LOOKUP($A198-'Input Data'!$H$16,$A$5:$A$505,AG$5:AG$505))</f>
        <v>0</v>
      </c>
      <c r="AI198" s="7">
        <f>MIN('Input Data'!$I$12*LOOKUP($A198,'Input Data'!$B$58:$B$62,'Input Data'!$J$58:$J$62)/3600*$C$1,IF($A198&lt;'Input Data'!$I$17,infinity,'Input Data'!$I$11*'Input Data'!$I$13+LOOKUP($A198-'Input Data'!$I$17+$C$1,$A$5:$A$505,AK$5:AK$505))-AJ198)</f>
        <v>15</v>
      </c>
      <c r="AJ198" s="11">
        <f t="shared" si="87"/>
        <v>2445</v>
      </c>
      <c r="AK198" s="34">
        <f>IF($A198&lt;'Input Data'!$I$16,0,LOOKUP($A198-'Input Data'!$I$16,$A$5:$A$505,AJ$5:AJ$505))</f>
        <v>2355</v>
      </c>
      <c r="AL198" s="17">
        <f>MIN('Input Data'!$I$12*LOOKUP($A198,'Input Data'!$B$58:$B$62,'Input Data'!$J$58:$J$62)/3600*$C$1,IF($A198&lt;'Input Data'!$I$16,0,LOOKUP($A198-'Input Data'!$I$16+$C$1,$A$5:$A$505,AJ$5:AJ$505)-AK198))</f>
        <v>15</v>
      </c>
    </row>
    <row r="199" spans="1:38" x14ac:dyDescent="0.3">
      <c r="A199" s="9">
        <f t="shared" si="69"/>
        <v>1940</v>
      </c>
      <c r="B199" s="10">
        <f>MIN('Input Data'!$C$12*LOOKUP($A199,'Input Data'!$B$58:$B$62,'Input Data'!$D$58:$D$62)/3600*$C$1,IF($A199&lt;'Input Data'!$C$17,infinity,'Input Data'!$C$11*'Input Data'!$C$13+LOOKUP($A199-'Input Data'!$C$17+$C$1,$A$5:$A$505,$D$5:$D$505))-C199)</f>
        <v>22.222222222222221</v>
      </c>
      <c r="C199" s="11">
        <f>C198+LOOKUP($A198,'Input Data'!$D$23:$D$27,'Input Data'!$F$23:$F$27)*$C$1/3600</f>
        <v>3300.5277777777824</v>
      </c>
      <c r="D199" s="11">
        <f t="shared" si="70"/>
        <v>2991.7500000000032</v>
      </c>
      <c r="E199" s="9">
        <f>MIN('Input Data'!$C$12*LOOKUP($A199,'Input Data'!$B$58:$B$62,'Input Data'!$D$58:$D$62)/3600*$C$1,IF($A199&lt;'Input Data'!$C$16,0,LOOKUP($A199-'Input Data'!$C$16+$C$1,$A$5:$A$505,C$5:C$505)-D199))</f>
        <v>16.625</v>
      </c>
      <c r="F199" s="10">
        <f>LOOKUP($A199,'Input Data'!$C$33:$C$37,'Input Data'!$E$33:$E$37)</f>
        <v>0</v>
      </c>
      <c r="G199" s="11">
        <f t="shared" si="71"/>
        <v>1</v>
      </c>
      <c r="H199" s="11">
        <f t="shared" si="89"/>
        <v>0</v>
      </c>
      <c r="I199" s="12">
        <f t="shared" si="73"/>
        <v>16.625</v>
      </c>
      <c r="J199" s="7">
        <f>MIN('Input Data'!$D$12*LOOKUP($A199,'Input Data'!$B$58:$B$62,'Input Data'!$E$58:$E$62)/3600*$C$1,IF($A199&lt;'Input Data'!$D$17,infinity,'Input Data'!$D$11*'Input Data'!$D$13+LOOKUP($A199-'Input Data'!$D$17+$C$1,$A$5:$A$505,$L$5:$L$505)-K199))</f>
        <v>5.5555555555555554</v>
      </c>
      <c r="K199" s="11">
        <f t="shared" si="74"/>
        <v>0</v>
      </c>
      <c r="L199" s="11">
        <f>IF($A199&lt;'Input Data'!$D$16,0,LOOKUP($A199-'Input Data'!$D$16,$A$5:$A$505,$K$5:$K$505))</f>
        <v>0</v>
      </c>
      <c r="M199" s="7">
        <f>MIN('Input Data'!$E$12*LOOKUP($A199,'Input Data'!$B$58:$B$62,'Input Data'!$F$58:$F$62)/3600*$C$1,IF($A199&lt;'Input Data'!$E$17,infinity,'Input Data'!$E$11*'Input Data'!$E$13+LOOKUP($A199-'Input Data'!$E$17+$C$1,$A$5:$A$505,$O$5:$O$505))-N199)</f>
        <v>22.222222222222221</v>
      </c>
      <c r="N199" s="11">
        <f t="shared" si="75"/>
        <v>2991.7500000000032</v>
      </c>
      <c r="O199" s="11">
        <f t="shared" si="76"/>
        <v>2892.0000000000032</v>
      </c>
      <c r="P199" s="9">
        <f>MIN('Input Data'!$E$12*LOOKUP($A199,'Input Data'!$B$58:$B$62,'Input Data'!$F$58:$F$62)/3600*$C$1,IF($A199&lt;'Input Data'!$E$16,0,LOOKUP($A199-'Input Data'!$E$16+$C$1,$A$5:$A$505,N$5:N$505)-O199))</f>
        <v>16.625</v>
      </c>
      <c r="Q199" s="10">
        <f>LOOKUP($A199,'Input Data'!$C$33:$C$37,'Input Data'!$F$33:$F$37)</f>
        <v>0.02</v>
      </c>
      <c r="R199" s="34">
        <f t="shared" si="77"/>
        <v>1</v>
      </c>
      <c r="S199" s="8">
        <f t="shared" si="78"/>
        <v>0.33250000000000002</v>
      </c>
      <c r="T199" s="11">
        <f t="shared" si="79"/>
        <v>16.2925</v>
      </c>
      <c r="U199" s="7">
        <f>MIN('Input Data'!$F$12*LOOKUP($A199,'Input Data'!$B$58:$B$62,'Input Data'!$G$58:$G$62)/3600*$C$1,IF($A199&lt;'Input Data'!$F$17,infinity,'Input Data'!$F$11*'Input Data'!$F$13+LOOKUP($A199-'Input Data'!$F$17+$C$1,$A$5:$A$505,$W$5:$W$505)-V199))</f>
        <v>5.5555555555555554</v>
      </c>
      <c r="V199" s="11">
        <f t="shared" si="80"/>
        <v>57.840000000000259</v>
      </c>
      <c r="W199" s="11">
        <f>IF($A199&lt;'Input Data'!$F$16,0,LOOKUP($A199-'Input Data'!$F$16,$A$5:$A$505,$V$5:$V$505))</f>
        <v>56.510000000000247</v>
      </c>
      <c r="X199" s="7">
        <f>MIN('Input Data'!$G$12*LOOKUP($A199,'Input Data'!$B$58:$B$62,'Input Data'!$H$58:$H$62)/3600*$C$1,IF($A199&lt;'Input Data'!$G$17,infinity,'Input Data'!$G$11*'Input Data'!$G$13+LOOKUP($A199-'Input Data'!$G$17+$C$1,$A$5:$A$505,$Z$5:$Z$505)-Y199))</f>
        <v>16.629473684207369</v>
      </c>
      <c r="Y199" s="11">
        <f t="shared" si="81"/>
        <v>2834.160000000003</v>
      </c>
      <c r="Z199" s="11">
        <f t="shared" si="82"/>
        <v>2460</v>
      </c>
      <c r="AA199" s="9">
        <f>MIN('Input Data'!$G$12*LOOKUP($A199,'Input Data'!$B$58:$B$62,'Input Data'!$H$58:$H$62)/3600*$C$1,IF($A199&lt;'Input Data'!$G$16,0,LOOKUP($A199-'Input Data'!$G$16+$C$1,$A$5:$A$505,Y$5:Y$505)-Z199))</f>
        <v>22.222222222222221</v>
      </c>
      <c r="AB199" s="10">
        <f>LOOKUP($A199,'Input Data'!$C$33:$C$37,'Input Data'!$G$33:$G$37)</f>
        <v>0</v>
      </c>
      <c r="AC199" s="11">
        <f t="shared" si="83"/>
        <v>0.67500000000000004</v>
      </c>
      <c r="AD199" s="11">
        <f t="shared" si="84"/>
        <v>0</v>
      </c>
      <c r="AE199" s="12">
        <f t="shared" si="85"/>
        <v>15</v>
      </c>
      <c r="AF199" s="7">
        <f>MIN('Input Data'!$H$12*LOOKUP($A199,'Input Data'!$B$58:$B$62,'Input Data'!$I$58:$I$62)/3600*$C$1,IF($A199&lt;'Input Data'!$H$17,infinity,'Input Data'!$H$11*'Input Data'!$H$13+LOOKUP($A199-'Input Data'!$H$17+$C$1,$A$5:$A$505,AH$5:AH$505)-AG199))</f>
        <v>5.5555555555555554</v>
      </c>
      <c r="AG199" s="11">
        <f t="shared" si="86"/>
        <v>0</v>
      </c>
      <c r="AH199" s="11">
        <f>IF($A199&lt;'Input Data'!$H$16,0,LOOKUP($A199-'Input Data'!$H$16,$A$5:$A$505,AG$5:AG$505))</f>
        <v>0</v>
      </c>
      <c r="AI199" s="7">
        <f>MIN('Input Data'!$I$12*LOOKUP($A199,'Input Data'!$B$58:$B$62,'Input Data'!$J$58:$J$62)/3600*$C$1,IF($A199&lt;'Input Data'!$I$17,infinity,'Input Data'!$I$11*'Input Data'!$I$13+LOOKUP($A199-'Input Data'!$I$17+$C$1,$A$5:$A$505,AK$5:AK$505))-AJ199)</f>
        <v>15</v>
      </c>
      <c r="AJ199" s="11">
        <f t="shared" si="87"/>
        <v>2460</v>
      </c>
      <c r="AK199" s="34">
        <f>IF($A199&lt;'Input Data'!$I$16,0,LOOKUP($A199-'Input Data'!$I$16,$A$5:$A$505,AJ$5:AJ$505))</f>
        <v>2370</v>
      </c>
      <c r="AL199" s="17">
        <f>MIN('Input Data'!$I$12*LOOKUP($A199,'Input Data'!$B$58:$B$62,'Input Data'!$J$58:$J$62)/3600*$C$1,IF($A199&lt;'Input Data'!$I$16,0,LOOKUP($A199-'Input Data'!$I$16+$C$1,$A$5:$A$505,AJ$5:AJ$505)-AK199))</f>
        <v>15</v>
      </c>
    </row>
    <row r="200" spans="1:38" x14ac:dyDescent="0.3">
      <c r="A200" s="9">
        <f t="shared" si="69"/>
        <v>1950</v>
      </c>
      <c r="B200" s="10">
        <f>MIN('Input Data'!$C$12*LOOKUP($A200,'Input Data'!$B$58:$B$62,'Input Data'!$D$58:$D$62)/3600*$C$1,IF($A200&lt;'Input Data'!$C$17,infinity,'Input Data'!$C$11*'Input Data'!$C$13+LOOKUP($A200-'Input Data'!$C$17+$C$1,$A$5:$A$505,$D$5:$D$505))-C200)</f>
        <v>22.222222222222221</v>
      </c>
      <c r="C200" s="11">
        <f>C199+LOOKUP($A199,'Input Data'!$D$23:$D$27,'Input Data'!$F$23:$F$27)*$C$1/3600</f>
        <v>3317.833333333338</v>
      </c>
      <c r="D200" s="11">
        <f t="shared" si="70"/>
        <v>3008.3750000000032</v>
      </c>
      <c r="E200" s="9">
        <f>MIN('Input Data'!$C$12*LOOKUP($A200,'Input Data'!$B$58:$B$62,'Input Data'!$D$58:$D$62)/3600*$C$1,IF($A200&lt;'Input Data'!$C$16,0,LOOKUP($A200-'Input Data'!$C$16+$C$1,$A$5:$A$505,C$5:C$505)-D200))</f>
        <v>16.625</v>
      </c>
      <c r="F200" s="10">
        <f>LOOKUP($A200,'Input Data'!$C$33:$C$37,'Input Data'!$E$33:$E$37)</f>
        <v>0</v>
      </c>
      <c r="G200" s="11">
        <f t="shared" si="71"/>
        <v>1</v>
      </c>
      <c r="H200" s="11">
        <f t="shared" si="89"/>
        <v>0</v>
      </c>
      <c r="I200" s="12">
        <f t="shared" si="73"/>
        <v>16.625</v>
      </c>
      <c r="J200" s="7">
        <f>MIN('Input Data'!$D$12*LOOKUP($A200,'Input Data'!$B$58:$B$62,'Input Data'!$E$58:$E$62)/3600*$C$1,IF($A200&lt;'Input Data'!$D$17,infinity,'Input Data'!$D$11*'Input Data'!$D$13+LOOKUP($A200-'Input Data'!$D$17+$C$1,$A$5:$A$505,$L$5:$L$505)-K200))</f>
        <v>5.5555555555555554</v>
      </c>
      <c r="K200" s="11">
        <f t="shared" si="74"/>
        <v>0</v>
      </c>
      <c r="L200" s="11">
        <f>IF($A200&lt;'Input Data'!$D$16,0,LOOKUP($A200-'Input Data'!$D$16,$A$5:$A$505,$K$5:$K$505))</f>
        <v>0</v>
      </c>
      <c r="M200" s="7">
        <f>MIN('Input Data'!$E$12*LOOKUP($A200,'Input Data'!$B$58:$B$62,'Input Data'!$F$58:$F$62)/3600*$C$1,IF($A200&lt;'Input Data'!$E$17,infinity,'Input Data'!$E$11*'Input Data'!$E$13+LOOKUP($A200-'Input Data'!$E$17+$C$1,$A$5:$A$505,$O$5:$O$505))-N200)</f>
        <v>22.222222222222221</v>
      </c>
      <c r="N200" s="11">
        <f t="shared" si="75"/>
        <v>3008.3750000000032</v>
      </c>
      <c r="O200" s="11">
        <f t="shared" si="76"/>
        <v>2908.6250000000032</v>
      </c>
      <c r="P200" s="9">
        <f>MIN('Input Data'!$E$12*LOOKUP($A200,'Input Data'!$B$58:$B$62,'Input Data'!$F$58:$F$62)/3600*$C$1,IF($A200&lt;'Input Data'!$E$16,0,LOOKUP($A200-'Input Data'!$E$16+$C$1,$A$5:$A$505,N$5:N$505)-O200))</f>
        <v>16.625</v>
      </c>
      <c r="Q200" s="10">
        <f>LOOKUP($A200,'Input Data'!$C$33:$C$37,'Input Data'!$F$33:$F$37)</f>
        <v>0.02</v>
      </c>
      <c r="R200" s="34">
        <f t="shared" si="77"/>
        <v>0.94135176824964562</v>
      </c>
      <c r="S200" s="8">
        <f t="shared" si="78"/>
        <v>0.31299946294300718</v>
      </c>
      <c r="T200" s="11">
        <f t="shared" si="79"/>
        <v>15.336973684207351</v>
      </c>
      <c r="U200" s="7">
        <f>MIN('Input Data'!$F$12*LOOKUP($A200,'Input Data'!$B$58:$B$62,'Input Data'!$G$58:$G$62)/3600*$C$1,IF($A200&lt;'Input Data'!$F$17,infinity,'Input Data'!$F$11*'Input Data'!$F$13+LOOKUP($A200-'Input Data'!$F$17+$C$1,$A$5:$A$505,$W$5:$W$505)-V200))</f>
        <v>5.5555555555555554</v>
      </c>
      <c r="V200" s="11">
        <f t="shared" si="80"/>
        <v>58.172500000000262</v>
      </c>
      <c r="W200" s="11">
        <f>IF($A200&lt;'Input Data'!$F$16,0,LOOKUP($A200-'Input Data'!$F$16,$A$5:$A$505,$V$5:$V$505))</f>
        <v>56.84250000000025</v>
      </c>
      <c r="X200" s="7">
        <f>MIN('Input Data'!$G$12*LOOKUP($A200,'Input Data'!$B$58:$B$62,'Input Data'!$H$58:$H$62)/3600*$C$1,IF($A200&lt;'Input Data'!$G$17,infinity,'Input Data'!$G$11*'Input Data'!$G$13+LOOKUP($A200-'Input Data'!$G$17+$C$1,$A$5:$A$505,$Z$5:$Z$505)-Y200))</f>
        <v>15.336973684207351</v>
      </c>
      <c r="Y200" s="11">
        <f t="shared" si="81"/>
        <v>2850.4525000000031</v>
      </c>
      <c r="Z200" s="11">
        <f t="shared" si="82"/>
        <v>2475</v>
      </c>
      <c r="AA200" s="9">
        <f>MIN('Input Data'!$G$12*LOOKUP($A200,'Input Data'!$B$58:$B$62,'Input Data'!$H$58:$H$62)/3600*$C$1,IF($A200&lt;'Input Data'!$G$16,0,LOOKUP($A200-'Input Data'!$G$16+$C$1,$A$5:$A$505,Y$5:Y$505)-Z200))</f>
        <v>22.222222222222221</v>
      </c>
      <c r="AB200" s="10">
        <f>LOOKUP($A200,'Input Data'!$C$33:$C$37,'Input Data'!$G$33:$G$37)</f>
        <v>0</v>
      </c>
      <c r="AC200" s="11">
        <f t="shared" si="83"/>
        <v>0.67500000000000004</v>
      </c>
      <c r="AD200" s="11">
        <f t="shared" si="84"/>
        <v>0</v>
      </c>
      <c r="AE200" s="12">
        <f t="shared" si="85"/>
        <v>15</v>
      </c>
      <c r="AF200" s="7">
        <f>MIN('Input Data'!$H$12*LOOKUP($A200,'Input Data'!$B$58:$B$62,'Input Data'!$I$58:$I$62)/3600*$C$1,IF($A200&lt;'Input Data'!$H$17,infinity,'Input Data'!$H$11*'Input Data'!$H$13+LOOKUP($A200-'Input Data'!$H$17+$C$1,$A$5:$A$505,AH$5:AH$505)-AG200))</f>
        <v>5.5555555555555554</v>
      </c>
      <c r="AG200" s="11">
        <f t="shared" si="86"/>
        <v>0</v>
      </c>
      <c r="AH200" s="11">
        <f>IF($A200&lt;'Input Data'!$H$16,0,LOOKUP($A200-'Input Data'!$H$16,$A$5:$A$505,AG$5:AG$505))</f>
        <v>0</v>
      </c>
      <c r="AI200" s="7">
        <f>MIN('Input Data'!$I$12*LOOKUP($A200,'Input Data'!$B$58:$B$62,'Input Data'!$J$58:$J$62)/3600*$C$1,IF($A200&lt;'Input Data'!$I$17,infinity,'Input Data'!$I$11*'Input Data'!$I$13+LOOKUP($A200-'Input Data'!$I$17+$C$1,$A$5:$A$505,AK$5:AK$505))-AJ200)</f>
        <v>15</v>
      </c>
      <c r="AJ200" s="11">
        <f t="shared" si="87"/>
        <v>2475</v>
      </c>
      <c r="AK200" s="34">
        <f>IF($A200&lt;'Input Data'!$I$16,0,LOOKUP($A200-'Input Data'!$I$16,$A$5:$A$505,AJ$5:AJ$505))</f>
        <v>2385</v>
      </c>
      <c r="AL200" s="17">
        <f>MIN('Input Data'!$I$12*LOOKUP($A200,'Input Data'!$B$58:$B$62,'Input Data'!$J$58:$J$62)/3600*$C$1,IF($A200&lt;'Input Data'!$I$16,0,LOOKUP($A200-'Input Data'!$I$16+$C$1,$A$5:$A$505,AJ$5:AJ$505)-AK200))</f>
        <v>15</v>
      </c>
    </row>
    <row r="201" spans="1:38" x14ac:dyDescent="0.3">
      <c r="A201" s="9">
        <f t="shared" si="69"/>
        <v>1960</v>
      </c>
      <c r="B201" s="10">
        <f>MIN('Input Data'!$C$12*LOOKUP($A201,'Input Data'!$B$58:$B$62,'Input Data'!$D$58:$D$62)/3600*$C$1,IF($A201&lt;'Input Data'!$C$17,infinity,'Input Data'!$C$11*'Input Data'!$C$13+LOOKUP($A201-'Input Data'!$C$17+$C$1,$A$5:$A$505,$D$5:$D$505))-C201)</f>
        <v>22.222222222222221</v>
      </c>
      <c r="C201" s="11">
        <f>C200+LOOKUP($A200,'Input Data'!$D$23:$D$27,'Input Data'!$F$23:$F$27)*$C$1/3600</f>
        <v>3335.1388888888937</v>
      </c>
      <c r="D201" s="11">
        <f t="shared" si="70"/>
        <v>3025.0000000000032</v>
      </c>
      <c r="E201" s="9">
        <f>MIN('Input Data'!$C$12*LOOKUP($A201,'Input Data'!$B$58:$B$62,'Input Data'!$D$58:$D$62)/3600*$C$1,IF($A201&lt;'Input Data'!$C$16,0,LOOKUP($A201-'Input Data'!$C$16+$C$1,$A$5:$A$505,C$5:C$505)-D201))</f>
        <v>16.625</v>
      </c>
      <c r="F201" s="10">
        <f>LOOKUP($A201,'Input Data'!$C$33:$C$37,'Input Data'!$E$33:$E$37)</f>
        <v>0</v>
      </c>
      <c r="G201" s="11">
        <f t="shared" si="71"/>
        <v>1</v>
      </c>
      <c r="H201" s="11">
        <f t="shared" si="89"/>
        <v>0</v>
      </c>
      <c r="I201" s="12">
        <f t="shared" si="73"/>
        <v>16.625</v>
      </c>
      <c r="J201" s="7">
        <f>MIN('Input Data'!$D$12*LOOKUP($A201,'Input Data'!$B$58:$B$62,'Input Data'!$E$58:$E$62)/3600*$C$1,IF($A201&lt;'Input Data'!$D$17,infinity,'Input Data'!$D$11*'Input Data'!$D$13+LOOKUP($A201-'Input Data'!$D$17+$C$1,$A$5:$A$505,$L$5:$L$505)-K201))</f>
        <v>5.5555555555555554</v>
      </c>
      <c r="K201" s="11">
        <f t="shared" si="74"/>
        <v>0</v>
      </c>
      <c r="L201" s="11">
        <f>IF($A201&lt;'Input Data'!$D$16,0,LOOKUP($A201-'Input Data'!$D$16,$A$5:$A$505,$K$5:$K$505))</f>
        <v>0</v>
      </c>
      <c r="M201" s="7">
        <f>MIN('Input Data'!$E$12*LOOKUP($A201,'Input Data'!$B$58:$B$62,'Input Data'!$F$58:$F$62)/3600*$C$1,IF($A201&lt;'Input Data'!$E$17,infinity,'Input Data'!$E$11*'Input Data'!$E$13+LOOKUP($A201-'Input Data'!$E$17+$C$1,$A$5:$A$505,$O$5:$O$505))-N201)</f>
        <v>22.222222222222221</v>
      </c>
      <c r="N201" s="11">
        <f t="shared" si="75"/>
        <v>3025.0000000000032</v>
      </c>
      <c r="O201" s="11">
        <f t="shared" si="76"/>
        <v>2924.2749731471536</v>
      </c>
      <c r="P201" s="9">
        <f>MIN('Input Data'!$E$12*LOOKUP($A201,'Input Data'!$B$58:$B$62,'Input Data'!$F$58:$F$62)/3600*$C$1,IF($A201&lt;'Input Data'!$E$16,0,LOOKUP($A201-'Input Data'!$E$16+$C$1,$A$5:$A$505,N$5:N$505)-O201))</f>
        <v>17.600026852849624</v>
      </c>
      <c r="Q201" s="10">
        <f>LOOKUP($A201,'Input Data'!$C$33:$C$37,'Input Data'!$F$33:$F$37)</f>
        <v>0.02</v>
      </c>
      <c r="R201" s="34">
        <f t="shared" si="77"/>
        <v>0.86966472136384121</v>
      </c>
      <c r="S201" s="8">
        <f t="shared" si="78"/>
        <v>0.30612244897959184</v>
      </c>
      <c r="T201" s="11">
        <f t="shared" si="79"/>
        <v>15</v>
      </c>
      <c r="U201" s="7">
        <f>MIN('Input Data'!$F$12*LOOKUP($A201,'Input Data'!$B$58:$B$62,'Input Data'!$G$58:$G$62)/3600*$C$1,IF($A201&lt;'Input Data'!$F$17,infinity,'Input Data'!$F$11*'Input Data'!$F$13+LOOKUP($A201-'Input Data'!$F$17+$C$1,$A$5:$A$505,$W$5:$W$505)-V201))</f>
        <v>5.5555555555555554</v>
      </c>
      <c r="V201" s="11">
        <f t="shared" si="80"/>
        <v>58.485499462943267</v>
      </c>
      <c r="W201" s="11">
        <f>IF($A201&lt;'Input Data'!$F$16,0,LOOKUP($A201-'Input Data'!$F$16,$A$5:$A$505,$V$5:$V$505))</f>
        <v>57.175000000000253</v>
      </c>
      <c r="X201" s="7">
        <f>MIN('Input Data'!$G$12*LOOKUP($A201,'Input Data'!$B$58:$B$62,'Input Data'!$H$58:$H$62)/3600*$C$1,IF($A201&lt;'Input Data'!$G$17,infinity,'Input Data'!$G$11*'Input Data'!$G$13+LOOKUP($A201-'Input Data'!$G$17+$C$1,$A$5:$A$505,$Z$5:$Z$505)-Y201))</f>
        <v>15</v>
      </c>
      <c r="Y201" s="11">
        <f t="shared" si="81"/>
        <v>2865.7894736842104</v>
      </c>
      <c r="Z201" s="11">
        <f t="shared" si="82"/>
        <v>2490</v>
      </c>
      <c r="AA201" s="9">
        <f>MIN('Input Data'!$G$12*LOOKUP($A201,'Input Data'!$B$58:$B$62,'Input Data'!$H$58:$H$62)/3600*$C$1,IF($A201&lt;'Input Data'!$G$16,0,LOOKUP($A201-'Input Data'!$G$16+$C$1,$A$5:$A$505,Y$5:Y$505)-Z201))</f>
        <v>22.222222222222221</v>
      </c>
      <c r="AB201" s="10">
        <f>LOOKUP($A201,'Input Data'!$C$33:$C$37,'Input Data'!$G$33:$G$37)</f>
        <v>0</v>
      </c>
      <c r="AC201" s="11">
        <f t="shared" si="83"/>
        <v>0.67500000000000004</v>
      </c>
      <c r="AD201" s="11">
        <f t="shared" si="84"/>
        <v>0</v>
      </c>
      <c r="AE201" s="12">
        <f t="shared" si="85"/>
        <v>15</v>
      </c>
      <c r="AF201" s="7">
        <f>MIN('Input Data'!$H$12*LOOKUP($A201,'Input Data'!$B$58:$B$62,'Input Data'!$I$58:$I$62)/3600*$C$1,IF($A201&lt;'Input Data'!$H$17,infinity,'Input Data'!$H$11*'Input Data'!$H$13+LOOKUP($A201-'Input Data'!$H$17+$C$1,$A$5:$A$505,AH$5:AH$505)-AG201))</f>
        <v>5.5555555555555554</v>
      </c>
      <c r="AG201" s="11">
        <f t="shared" si="86"/>
        <v>0</v>
      </c>
      <c r="AH201" s="11">
        <f>IF($A201&lt;'Input Data'!$H$16,0,LOOKUP($A201-'Input Data'!$H$16,$A$5:$A$505,AG$5:AG$505))</f>
        <v>0</v>
      </c>
      <c r="AI201" s="7">
        <f>MIN('Input Data'!$I$12*LOOKUP($A201,'Input Data'!$B$58:$B$62,'Input Data'!$J$58:$J$62)/3600*$C$1,IF($A201&lt;'Input Data'!$I$17,infinity,'Input Data'!$I$11*'Input Data'!$I$13+LOOKUP($A201-'Input Data'!$I$17+$C$1,$A$5:$A$505,AK$5:AK$505))-AJ201)</f>
        <v>15</v>
      </c>
      <c r="AJ201" s="11">
        <f t="shared" si="87"/>
        <v>2490</v>
      </c>
      <c r="AK201" s="34">
        <f>IF($A201&lt;'Input Data'!$I$16,0,LOOKUP($A201-'Input Data'!$I$16,$A$5:$A$505,AJ$5:AJ$505))</f>
        <v>2400</v>
      </c>
      <c r="AL201" s="17">
        <f>MIN('Input Data'!$I$12*LOOKUP($A201,'Input Data'!$B$58:$B$62,'Input Data'!$J$58:$J$62)/3600*$C$1,IF($A201&lt;'Input Data'!$I$16,0,LOOKUP($A201-'Input Data'!$I$16+$C$1,$A$5:$A$505,AJ$5:AJ$505)-AK201))</f>
        <v>15</v>
      </c>
    </row>
    <row r="202" spans="1:38" x14ac:dyDescent="0.3">
      <c r="A202" s="9">
        <f t="shared" si="69"/>
        <v>1970</v>
      </c>
      <c r="B202" s="10">
        <f>MIN('Input Data'!$C$12*LOOKUP($A202,'Input Data'!$B$58:$B$62,'Input Data'!$D$58:$D$62)/3600*$C$1,IF($A202&lt;'Input Data'!$C$17,infinity,'Input Data'!$C$11*'Input Data'!$C$13+LOOKUP($A202-'Input Data'!$C$17+$C$1,$A$5:$A$505,$D$5:$D$505))-C202)</f>
        <v>22.222222222222221</v>
      </c>
      <c r="C202" s="11">
        <f>C201+LOOKUP($A201,'Input Data'!$D$23:$D$27,'Input Data'!$F$23:$F$27)*$C$1/3600</f>
        <v>3352.4444444444493</v>
      </c>
      <c r="D202" s="11">
        <f t="shared" si="70"/>
        <v>3041.6250000000032</v>
      </c>
      <c r="E202" s="9">
        <f>MIN('Input Data'!$C$12*LOOKUP($A202,'Input Data'!$B$58:$B$62,'Input Data'!$D$58:$D$62)/3600*$C$1,IF($A202&lt;'Input Data'!$C$16,0,LOOKUP($A202-'Input Data'!$C$16+$C$1,$A$5:$A$505,C$5:C$505)-D202))</f>
        <v>16.625</v>
      </c>
      <c r="F202" s="10">
        <f>LOOKUP($A202,'Input Data'!$C$33:$C$37,'Input Data'!$E$33:$E$37)</f>
        <v>0</v>
      </c>
      <c r="G202" s="11">
        <f t="shared" si="71"/>
        <v>1</v>
      </c>
      <c r="H202" s="11">
        <f t="shared" si="89"/>
        <v>0</v>
      </c>
      <c r="I202" s="12">
        <f t="shared" si="73"/>
        <v>16.625</v>
      </c>
      <c r="J202" s="7">
        <f>MIN('Input Data'!$D$12*LOOKUP($A202,'Input Data'!$B$58:$B$62,'Input Data'!$E$58:$E$62)/3600*$C$1,IF($A202&lt;'Input Data'!$D$17,infinity,'Input Data'!$D$11*'Input Data'!$D$13+LOOKUP($A202-'Input Data'!$D$17+$C$1,$A$5:$A$505,$L$5:$L$505)-K202))</f>
        <v>5.5555555555555554</v>
      </c>
      <c r="K202" s="11">
        <f t="shared" si="74"/>
        <v>0</v>
      </c>
      <c r="L202" s="11">
        <f>IF($A202&lt;'Input Data'!$D$16,0,LOOKUP($A202-'Input Data'!$D$16,$A$5:$A$505,$K$5:$K$505))</f>
        <v>0</v>
      </c>
      <c r="M202" s="7">
        <f>MIN('Input Data'!$E$12*LOOKUP($A202,'Input Data'!$B$58:$B$62,'Input Data'!$F$58:$F$62)/3600*$C$1,IF($A202&lt;'Input Data'!$E$17,infinity,'Input Data'!$E$11*'Input Data'!$E$13+LOOKUP($A202-'Input Data'!$E$17+$C$1,$A$5:$A$505,$O$5:$O$505))-N202)</f>
        <v>22.222222222222221</v>
      </c>
      <c r="N202" s="11">
        <f t="shared" si="75"/>
        <v>3041.6250000000032</v>
      </c>
      <c r="O202" s="11">
        <f t="shared" si="76"/>
        <v>2939.5810955961333</v>
      </c>
      <c r="P202" s="9">
        <f>MIN('Input Data'!$E$12*LOOKUP($A202,'Input Data'!$B$58:$B$62,'Input Data'!$F$58:$F$62)/3600*$C$1,IF($A202&lt;'Input Data'!$E$16,0,LOOKUP($A202-'Input Data'!$E$16+$C$1,$A$5:$A$505,N$5:N$505)-O202))</f>
        <v>18.918904403869874</v>
      </c>
      <c r="Q202" s="10">
        <f>LOOKUP($A202,'Input Data'!$C$33:$C$37,'Input Data'!$F$33:$F$37)</f>
        <v>0.02</v>
      </c>
      <c r="R202" s="34">
        <f t="shared" si="77"/>
        <v>0.80903852158842315</v>
      </c>
      <c r="S202" s="8">
        <f t="shared" si="78"/>
        <v>0.30612244897959184</v>
      </c>
      <c r="T202" s="11">
        <f t="shared" si="79"/>
        <v>14.999999999999998</v>
      </c>
      <c r="U202" s="7">
        <f>MIN('Input Data'!$F$12*LOOKUP($A202,'Input Data'!$B$58:$B$62,'Input Data'!$G$58:$G$62)/3600*$C$1,IF($A202&lt;'Input Data'!$F$17,infinity,'Input Data'!$F$11*'Input Data'!$F$13+LOOKUP($A202-'Input Data'!$F$17+$C$1,$A$5:$A$505,$W$5:$W$505)-V202))</f>
        <v>5.5555555555555554</v>
      </c>
      <c r="V202" s="11">
        <f t="shared" si="80"/>
        <v>58.79162191192286</v>
      </c>
      <c r="W202" s="11">
        <f>IF($A202&lt;'Input Data'!$F$16,0,LOOKUP($A202-'Input Data'!$F$16,$A$5:$A$505,$V$5:$V$505))</f>
        <v>57.507500000000256</v>
      </c>
      <c r="X202" s="7">
        <f>MIN('Input Data'!$G$12*LOOKUP($A202,'Input Data'!$B$58:$B$62,'Input Data'!$H$58:$H$62)/3600*$C$1,IF($A202&lt;'Input Data'!$G$17,infinity,'Input Data'!$G$11*'Input Data'!$G$13+LOOKUP($A202-'Input Data'!$G$17+$C$1,$A$5:$A$505,$Z$5:$Z$505)-Y202))</f>
        <v>15</v>
      </c>
      <c r="Y202" s="11">
        <f t="shared" si="81"/>
        <v>2880.7894736842104</v>
      </c>
      <c r="Z202" s="11">
        <f t="shared" si="82"/>
        <v>2505</v>
      </c>
      <c r="AA202" s="9">
        <f>MIN('Input Data'!$G$12*LOOKUP($A202,'Input Data'!$B$58:$B$62,'Input Data'!$H$58:$H$62)/3600*$C$1,IF($A202&lt;'Input Data'!$G$16,0,LOOKUP($A202-'Input Data'!$G$16+$C$1,$A$5:$A$505,Y$5:Y$505)-Z202))</f>
        <v>22.222222222222221</v>
      </c>
      <c r="AB202" s="10">
        <f>LOOKUP($A202,'Input Data'!$C$33:$C$37,'Input Data'!$G$33:$G$37)</f>
        <v>0</v>
      </c>
      <c r="AC202" s="11">
        <f t="shared" si="83"/>
        <v>0.67500000000000004</v>
      </c>
      <c r="AD202" s="11">
        <f t="shared" si="84"/>
        <v>0</v>
      </c>
      <c r="AE202" s="12">
        <f t="shared" si="85"/>
        <v>15</v>
      </c>
      <c r="AF202" s="7">
        <f>MIN('Input Data'!$H$12*LOOKUP($A202,'Input Data'!$B$58:$B$62,'Input Data'!$I$58:$I$62)/3600*$C$1,IF($A202&lt;'Input Data'!$H$17,infinity,'Input Data'!$H$11*'Input Data'!$H$13+LOOKUP($A202-'Input Data'!$H$17+$C$1,$A$5:$A$505,AH$5:AH$505)-AG202))</f>
        <v>5.5555555555555554</v>
      </c>
      <c r="AG202" s="11">
        <f t="shared" si="86"/>
        <v>0</v>
      </c>
      <c r="AH202" s="11">
        <f>IF($A202&lt;'Input Data'!$H$16,0,LOOKUP($A202-'Input Data'!$H$16,$A$5:$A$505,AG$5:AG$505))</f>
        <v>0</v>
      </c>
      <c r="AI202" s="7">
        <f>MIN('Input Data'!$I$12*LOOKUP($A202,'Input Data'!$B$58:$B$62,'Input Data'!$J$58:$J$62)/3600*$C$1,IF($A202&lt;'Input Data'!$I$17,infinity,'Input Data'!$I$11*'Input Data'!$I$13+LOOKUP($A202-'Input Data'!$I$17+$C$1,$A$5:$A$505,AK$5:AK$505))-AJ202)</f>
        <v>15</v>
      </c>
      <c r="AJ202" s="11">
        <f t="shared" si="87"/>
        <v>2505</v>
      </c>
      <c r="AK202" s="34">
        <f>IF($A202&lt;'Input Data'!$I$16,0,LOOKUP($A202-'Input Data'!$I$16,$A$5:$A$505,AJ$5:AJ$505))</f>
        <v>2415</v>
      </c>
      <c r="AL202" s="17">
        <f>MIN('Input Data'!$I$12*LOOKUP($A202,'Input Data'!$B$58:$B$62,'Input Data'!$J$58:$J$62)/3600*$C$1,IF($A202&lt;'Input Data'!$I$16,0,LOOKUP($A202-'Input Data'!$I$16+$C$1,$A$5:$A$505,AJ$5:AJ$505)-AK202))</f>
        <v>15</v>
      </c>
    </row>
    <row r="203" spans="1:38" x14ac:dyDescent="0.3">
      <c r="A203" s="9">
        <f t="shared" ref="A203:A251" si="90">A202+$C$1</f>
        <v>1980</v>
      </c>
      <c r="B203" s="10">
        <f>MIN('Input Data'!$C$12*LOOKUP($A203,'Input Data'!$B$58:$B$62,'Input Data'!$D$58:$D$62)/3600*$C$1,IF($A203&lt;'Input Data'!$C$17,infinity,'Input Data'!$C$11*'Input Data'!$C$13+LOOKUP($A203-'Input Data'!$C$17+$C$1,$A$5:$A$505,$D$5:$D$505))-C203)</f>
        <v>22.222222222222221</v>
      </c>
      <c r="C203" s="11">
        <f>C202+LOOKUP($A202,'Input Data'!$D$23:$D$27,'Input Data'!$F$23:$F$27)*$C$1/3600</f>
        <v>3369.750000000005</v>
      </c>
      <c r="D203" s="11">
        <f t="shared" ref="D203:D251" si="91">D202+H202+I202</f>
        <v>3058.2500000000032</v>
      </c>
      <c r="E203" s="9">
        <f>MIN('Input Data'!$C$12*LOOKUP($A203,'Input Data'!$B$58:$B$62,'Input Data'!$D$58:$D$62)/3600*$C$1,IF($A203&lt;'Input Data'!$C$16,0,LOOKUP($A203-'Input Data'!$C$16+$C$1,$A$5:$A$505,C$5:C$505)-D203))</f>
        <v>17.305555555555657</v>
      </c>
      <c r="F203" s="10">
        <f>LOOKUP($A203,'Input Data'!$C$33:$C$37,'Input Data'!$E$33:$E$37)</f>
        <v>0</v>
      </c>
      <c r="G203" s="11">
        <f t="shared" ref="G203:G251" si="92">MIN(1,J203/(MAX(epsilon,E203*F203)),M203/(MAX(epsilon,E203*(1-F203))))</f>
        <v>1</v>
      </c>
      <c r="H203" s="11">
        <f t="shared" ref="H203:H205" si="93">E203*F203*G203</f>
        <v>0</v>
      </c>
      <c r="I203" s="12">
        <f t="shared" ref="I203:I251" si="94">E203*(1-F203)*G203</f>
        <v>17.305555555555657</v>
      </c>
      <c r="J203" s="7">
        <f>MIN('Input Data'!$D$12*LOOKUP($A203,'Input Data'!$B$58:$B$62,'Input Data'!$E$58:$E$62)/3600*$C$1,IF($A203&lt;'Input Data'!$D$17,infinity,'Input Data'!$D$11*'Input Data'!$D$13+LOOKUP($A203-'Input Data'!$D$17+$C$1,$A$5:$A$505,$L$5:$L$505)-K203))</f>
        <v>5.5555555555555554</v>
      </c>
      <c r="K203" s="11">
        <f t="shared" ref="K203:K251" si="95">K202+H202</f>
        <v>0</v>
      </c>
      <c r="L203" s="11">
        <f>IF($A203&lt;'Input Data'!$D$16,0,LOOKUP($A203-'Input Data'!$D$16,$A$5:$A$505,$K$5:$K$505))</f>
        <v>0</v>
      </c>
      <c r="M203" s="7">
        <f>MIN('Input Data'!$E$12*LOOKUP($A203,'Input Data'!$B$58:$B$62,'Input Data'!$F$58:$F$62)/3600*$C$1,IF($A203&lt;'Input Data'!$E$17,infinity,'Input Data'!$E$11*'Input Data'!$E$13+LOOKUP($A203-'Input Data'!$E$17+$C$1,$A$5:$A$505,$O$5:$O$505))-N203)</f>
        <v>22.222222222222221</v>
      </c>
      <c r="N203" s="11">
        <f t="shared" ref="N203:N251" si="96">N202+I202</f>
        <v>3058.2500000000032</v>
      </c>
      <c r="O203" s="11">
        <f t="shared" ref="O203:O251" si="97">O202+S202+T202</f>
        <v>2954.8872180451131</v>
      </c>
      <c r="P203" s="9">
        <f>MIN('Input Data'!$E$12*LOOKUP($A203,'Input Data'!$B$58:$B$62,'Input Data'!$F$58:$F$62)/3600*$C$1,IF($A203&lt;'Input Data'!$E$16,0,LOOKUP($A203-'Input Data'!$E$16+$C$1,$A$5:$A$505,N$5:N$505)-O203))</f>
        <v>20.237781954890124</v>
      </c>
      <c r="Q203" s="10">
        <f>LOOKUP($A203,'Input Data'!$C$33:$C$37,'Input Data'!$F$33:$F$37)</f>
        <v>0.02</v>
      </c>
      <c r="R203" s="34">
        <f t="shared" ref="R203:R251" si="98">MIN(1,U203/(MAX(epsilon,P203*Q203)),X203/(MAX(epsilon,P203*(1-Q203))))</f>
        <v>0.7563142286588932</v>
      </c>
      <c r="S203" s="11">
        <f t="shared" ref="S203:S251" si="99">P203*Q203*R203</f>
        <v>0.30612244897959184</v>
      </c>
      <c r="T203" s="11">
        <f t="shared" ref="T203:T251" si="100">P203*(1-Q203)*R203</f>
        <v>15</v>
      </c>
      <c r="U203" s="7">
        <f>MIN('Input Data'!$F$12*LOOKUP($A203,'Input Data'!$B$58:$B$62,'Input Data'!$G$58:$G$62)/3600*$C$1,IF($A203&lt;'Input Data'!$F$17,infinity,'Input Data'!$F$11*'Input Data'!$F$13+LOOKUP($A203-'Input Data'!$F$17+$C$1,$A$5:$A$505,$W$5:$W$505)-V203))</f>
        <v>5.5555555555555554</v>
      </c>
      <c r="V203" s="11">
        <f t="shared" ref="V203:V251" si="101">V202+S202</f>
        <v>59.097744360902453</v>
      </c>
      <c r="W203" s="11">
        <f>IF($A203&lt;'Input Data'!$F$16,0,LOOKUP($A203-'Input Data'!$F$16,$A$5:$A$505,$V$5:$V$505))</f>
        <v>57.840000000000259</v>
      </c>
      <c r="X203" s="7">
        <f>MIN('Input Data'!$G$12*LOOKUP($A203,'Input Data'!$B$58:$B$62,'Input Data'!$H$58:$H$62)/3600*$C$1,IF($A203&lt;'Input Data'!$G$17,infinity,'Input Data'!$G$11*'Input Data'!$G$13+LOOKUP($A203-'Input Data'!$G$17+$C$1,$A$5:$A$505,$Z$5:$Z$505)-Y203))</f>
        <v>15</v>
      </c>
      <c r="Y203" s="11">
        <f t="shared" ref="Y203:Y251" si="102">Y202+T202</f>
        <v>2895.7894736842104</v>
      </c>
      <c r="Z203" s="11">
        <f t="shared" ref="Z203:Z251" si="103">Z202+AD202+AE202</f>
        <v>2520</v>
      </c>
      <c r="AA203" s="9">
        <f>MIN('Input Data'!$G$12*LOOKUP($A203,'Input Data'!$B$58:$B$62,'Input Data'!$H$58:$H$62)/3600*$C$1,IF($A203&lt;'Input Data'!$G$16,0,LOOKUP($A203-'Input Data'!$G$16+$C$1,$A$5:$A$505,Y$5:Y$505)-Z203))</f>
        <v>22.222222222222221</v>
      </c>
      <c r="AB203" s="10">
        <f>LOOKUP($A203,'Input Data'!$C$33:$C$37,'Input Data'!$G$33:$G$37)</f>
        <v>0</v>
      </c>
      <c r="AC203" s="11">
        <f t="shared" ref="AC203:AC251" si="104">MIN(1,AF203/(MAX(epsilon,AA203*AB203)),AI203/(MAX(epsilon,AA203*(1-AB203))))</f>
        <v>0.67500000000000004</v>
      </c>
      <c r="AD203" s="11">
        <f t="shared" ref="AD203:AD251" si="105">AA203*AB203*AC203</f>
        <v>0</v>
      </c>
      <c r="AE203" s="12">
        <f t="shared" ref="AE203:AE251" si="106">AA203*(1-AB203)*AC203</f>
        <v>15</v>
      </c>
      <c r="AF203" s="7">
        <f>MIN('Input Data'!$H$12*LOOKUP($A203,'Input Data'!$B$58:$B$62,'Input Data'!$I$58:$I$62)/3600*$C$1,IF($A203&lt;'Input Data'!$H$17,infinity,'Input Data'!$H$11*'Input Data'!$H$13+LOOKUP($A203-'Input Data'!$H$17+$C$1,$A$5:$A$505,AH$5:AH$505)-AG203))</f>
        <v>5.5555555555555554</v>
      </c>
      <c r="AG203" s="11">
        <f t="shared" ref="AG203:AG251" si="107">AG202+AD202</f>
        <v>0</v>
      </c>
      <c r="AH203" s="11">
        <f>IF($A203&lt;'Input Data'!$H$16,0,LOOKUP($A203-'Input Data'!$H$16,$A$5:$A$505,AG$5:AG$505))</f>
        <v>0</v>
      </c>
      <c r="AI203" s="7">
        <f>MIN('Input Data'!$I$12*LOOKUP($A203,'Input Data'!$B$58:$B$62,'Input Data'!$J$58:$J$62)/3600*$C$1,IF($A203&lt;'Input Data'!$I$17,infinity,'Input Data'!$I$11*'Input Data'!$I$13+LOOKUP($A203-'Input Data'!$I$17+$C$1,$A$5:$A$505,AK$5:AK$505))-AJ203)</f>
        <v>15</v>
      </c>
      <c r="AJ203" s="11">
        <f t="shared" ref="AJ203:AJ251" si="108">AJ202+AE202</f>
        <v>2520</v>
      </c>
      <c r="AK203" s="34">
        <f>IF($A203&lt;'Input Data'!$I$16,0,LOOKUP($A203-'Input Data'!$I$16,$A$5:$A$505,AJ$5:AJ$505))</f>
        <v>2430</v>
      </c>
      <c r="AL203" s="17">
        <f>MIN('Input Data'!$I$12*LOOKUP($A203,'Input Data'!$B$58:$B$62,'Input Data'!$J$58:$J$62)/3600*$C$1,IF($A203&lt;'Input Data'!$I$16,0,LOOKUP($A203-'Input Data'!$I$16+$C$1,$A$5:$A$505,AJ$5:AJ$505)-AK203))</f>
        <v>15</v>
      </c>
    </row>
    <row r="204" spans="1:38" x14ac:dyDescent="0.3">
      <c r="A204" s="9">
        <f t="shared" si="90"/>
        <v>1990</v>
      </c>
      <c r="B204" s="10">
        <f>MIN('Input Data'!$C$12*LOOKUP($A204,'Input Data'!$B$58:$B$62,'Input Data'!$D$58:$D$62)/3600*$C$1,IF($A204&lt;'Input Data'!$C$17,infinity,'Input Data'!$C$11*'Input Data'!$C$13+LOOKUP($A204-'Input Data'!$C$17+$C$1,$A$5:$A$505,$D$5:$D$505))-C204)</f>
        <v>22.222222222222221</v>
      </c>
      <c r="C204" s="11">
        <f>C203+LOOKUP($A203,'Input Data'!$D$23:$D$27,'Input Data'!$F$23:$F$27)*$C$1/3600</f>
        <v>3387.0555555555607</v>
      </c>
      <c r="D204" s="11">
        <f t="shared" si="91"/>
        <v>3075.5555555555588</v>
      </c>
      <c r="E204" s="9">
        <f>MIN('Input Data'!$C$12*LOOKUP($A204,'Input Data'!$B$58:$B$62,'Input Data'!$D$58:$D$62)/3600*$C$1,IF($A204&lt;'Input Data'!$C$16,0,LOOKUP($A204-'Input Data'!$C$16+$C$1,$A$5:$A$505,C$5:C$505)-D204))</f>
        <v>17.305555555555657</v>
      </c>
      <c r="F204" s="10">
        <f>LOOKUP($A204,'Input Data'!$C$33:$C$37,'Input Data'!$E$33:$E$37)</f>
        <v>0</v>
      </c>
      <c r="G204" s="11">
        <f t="shared" si="92"/>
        <v>1</v>
      </c>
      <c r="H204" s="11">
        <f t="shared" si="93"/>
        <v>0</v>
      </c>
      <c r="I204" s="12">
        <f t="shared" si="94"/>
        <v>17.305555555555657</v>
      </c>
      <c r="J204" s="7">
        <f>MIN('Input Data'!$D$12*LOOKUP($A204,'Input Data'!$B$58:$B$62,'Input Data'!$E$58:$E$62)/3600*$C$1,IF($A204&lt;'Input Data'!$D$17,infinity,'Input Data'!$D$11*'Input Data'!$D$13+LOOKUP($A204-'Input Data'!$D$17+$C$1,$A$5:$A$505,$L$5:$L$505)-K204))</f>
        <v>5.5555555555555554</v>
      </c>
      <c r="K204" s="11">
        <f t="shared" si="95"/>
        <v>0</v>
      </c>
      <c r="L204" s="11">
        <f>IF($A204&lt;'Input Data'!$D$16,0,LOOKUP($A204-'Input Data'!$D$16,$A$5:$A$505,$K$5:$K$505))</f>
        <v>0</v>
      </c>
      <c r="M204" s="7">
        <f>MIN('Input Data'!$E$12*LOOKUP($A204,'Input Data'!$B$58:$B$62,'Input Data'!$F$58:$F$62)/3600*$C$1,IF($A204&lt;'Input Data'!$E$17,infinity,'Input Data'!$E$11*'Input Data'!$E$13+LOOKUP($A204-'Input Data'!$E$17+$C$1,$A$5:$A$505,$O$5:$O$505))-N204)</f>
        <v>22.222222222222221</v>
      </c>
      <c r="N204" s="11">
        <f t="shared" si="96"/>
        <v>3075.5555555555588</v>
      </c>
      <c r="O204" s="11">
        <f t="shared" si="97"/>
        <v>2970.1933404940928</v>
      </c>
      <c r="P204" s="9">
        <f>MIN('Input Data'!$E$12*LOOKUP($A204,'Input Data'!$B$58:$B$62,'Input Data'!$F$58:$F$62)/3600*$C$1,IF($A204&lt;'Input Data'!$E$16,0,LOOKUP($A204-'Input Data'!$E$16+$C$1,$A$5:$A$505,N$5:N$505)-O204))</f>
        <v>21.556659505910375</v>
      </c>
      <c r="Q204" s="10">
        <f>LOOKUP($A204,'Input Data'!$C$33:$C$37,'Input Data'!$F$33:$F$37)</f>
        <v>0.02</v>
      </c>
      <c r="R204" s="34">
        <f t="shared" si="98"/>
        <v>0.71004148137066325</v>
      </c>
      <c r="S204" s="8">
        <f t="shared" si="99"/>
        <v>0.30612244897959184</v>
      </c>
      <c r="T204" s="11">
        <f t="shared" si="100"/>
        <v>15.000000000000002</v>
      </c>
      <c r="U204" s="7">
        <f>MIN('Input Data'!$F$12*LOOKUP($A204,'Input Data'!$B$58:$B$62,'Input Data'!$G$58:$G$62)/3600*$C$1,IF($A204&lt;'Input Data'!$F$17,infinity,'Input Data'!$F$11*'Input Data'!$F$13+LOOKUP($A204-'Input Data'!$F$17+$C$1,$A$5:$A$505,$W$5:$W$505)-V204))</f>
        <v>5.5555555555555554</v>
      </c>
      <c r="V204" s="11">
        <f t="shared" si="101"/>
        <v>59.403866809882047</v>
      </c>
      <c r="W204" s="11">
        <f>IF($A204&lt;'Input Data'!$F$16,0,LOOKUP($A204-'Input Data'!$F$16,$A$5:$A$505,$V$5:$V$505))</f>
        <v>58.172500000000262</v>
      </c>
      <c r="X204" s="7">
        <f>MIN('Input Data'!$G$12*LOOKUP($A204,'Input Data'!$B$58:$B$62,'Input Data'!$H$58:$H$62)/3600*$C$1,IF($A204&lt;'Input Data'!$G$17,infinity,'Input Data'!$G$11*'Input Data'!$G$13+LOOKUP($A204-'Input Data'!$G$17+$C$1,$A$5:$A$505,$Z$5:$Z$505)-Y204))</f>
        <v>15</v>
      </c>
      <c r="Y204" s="11">
        <f t="shared" si="102"/>
        <v>2910.7894736842104</v>
      </c>
      <c r="Z204" s="11">
        <f t="shared" si="103"/>
        <v>2535</v>
      </c>
      <c r="AA204" s="9">
        <f>MIN('Input Data'!$G$12*LOOKUP($A204,'Input Data'!$B$58:$B$62,'Input Data'!$H$58:$H$62)/3600*$C$1,IF($A204&lt;'Input Data'!$G$16,0,LOOKUP($A204-'Input Data'!$G$16+$C$1,$A$5:$A$505,Y$5:Y$505)-Z204))</f>
        <v>22.222222222222221</v>
      </c>
      <c r="AB204" s="10">
        <f>LOOKUP($A204,'Input Data'!$C$33:$C$37,'Input Data'!$G$33:$G$37)</f>
        <v>0</v>
      </c>
      <c r="AC204" s="11">
        <f t="shared" si="104"/>
        <v>0.67500000000000004</v>
      </c>
      <c r="AD204" s="11">
        <f t="shared" si="105"/>
        <v>0</v>
      </c>
      <c r="AE204" s="12">
        <f t="shared" si="106"/>
        <v>15</v>
      </c>
      <c r="AF204" s="7">
        <f>MIN('Input Data'!$H$12*LOOKUP($A204,'Input Data'!$B$58:$B$62,'Input Data'!$I$58:$I$62)/3600*$C$1,IF($A204&lt;'Input Data'!$H$17,infinity,'Input Data'!$H$11*'Input Data'!$H$13+LOOKUP($A204-'Input Data'!$H$17+$C$1,$A$5:$A$505,AH$5:AH$505)-AG204))</f>
        <v>5.5555555555555554</v>
      </c>
      <c r="AG204" s="11">
        <f t="shared" si="107"/>
        <v>0</v>
      </c>
      <c r="AH204" s="11">
        <f>IF($A204&lt;'Input Data'!$H$16,0,LOOKUP($A204-'Input Data'!$H$16,$A$5:$A$505,AG$5:AG$505))</f>
        <v>0</v>
      </c>
      <c r="AI204" s="7">
        <f>MIN('Input Data'!$I$12*LOOKUP($A204,'Input Data'!$B$58:$B$62,'Input Data'!$J$58:$J$62)/3600*$C$1,IF($A204&lt;'Input Data'!$I$17,infinity,'Input Data'!$I$11*'Input Data'!$I$13+LOOKUP($A204-'Input Data'!$I$17+$C$1,$A$5:$A$505,AK$5:AK$505))-AJ204)</f>
        <v>15</v>
      </c>
      <c r="AJ204" s="11">
        <f t="shared" si="108"/>
        <v>2535</v>
      </c>
      <c r="AK204" s="34">
        <f>IF($A204&lt;'Input Data'!$I$16,0,LOOKUP($A204-'Input Data'!$I$16,$A$5:$A$505,AJ$5:AJ$505))</f>
        <v>2445</v>
      </c>
      <c r="AL204" s="17">
        <f>MIN('Input Data'!$I$12*LOOKUP($A204,'Input Data'!$B$58:$B$62,'Input Data'!$J$58:$J$62)/3600*$C$1,IF($A204&lt;'Input Data'!$I$16,0,LOOKUP($A204-'Input Data'!$I$16+$C$1,$A$5:$A$505,AJ$5:AJ$505)-AK204))</f>
        <v>15</v>
      </c>
    </row>
    <row r="205" spans="1:38" x14ac:dyDescent="0.3">
      <c r="A205" s="9">
        <f t="shared" si="90"/>
        <v>2000</v>
      </c>
      <c r="B205" s="10">
        <f>MIN('Input Data'!$C$12*LOOKUP($A205,'Input Data'!$B$58:$B$62,'Input Data'!$D$58:$D$62)/3600*$C$1,IF($A205&lt;'Input Data'!$C$17,infinity,'Input Data'!$C$11*'Input Data'!$C$13+LOOKUP($A205-'Input Data'!$C$17+$C$1,$A$5:$A$505,$D$5:$D$505))-C205)</f>
        <v>22.222222222222221</v>
      </c>
      <c r="C205" s="11">
        <f>C204+LOOKUP($A204,'Input Data'!$D$23:$D$27,'Input Data'!$F$23:$F$27)*$C$1/3600</f>
        <v>3404.3611111111163</v>
      </c>
      <c r="D205" s="11">
        <f t="shared" si="91"/>
        <v>3092.8611111111145</v>
      </c>
      <c r="E205" s="9">
        <f>MIN('Input Data'!$C$12*LOOKUP($A205,'Input Data'!$B$58:$B$62,'Input Data'!$D$58:$D$62)/3600*$C$1,IF($A205&lt;'Input Data'!$C$16,0,LOOKUP($A205-'Input Data'!$C$16+$C$1,$A$5:$A$505,C$5:C$505)-D205))</f>
        <v>17.305555555555657</v>
      </c>
      <c r="F205" s="10">
        <f>LOOKUP($A205,'Input Data'!$C$33:$C$37,'Input Data'!$E$33:$E$37)</f>
        <v>0</v>
      </c>
      <c r="G205" s="11">
        <f t="shared" si="92"/>
        <v>1</v>
      </c>
      <c r="H205" s="11">
        <f t="shared" si="93"/>
        <v>0</v>
      </c>
      <c r="I205" s="12">
        <f t="shared" si="94"/>
        <v>17.305555555555657</v>
      </c>
      <c r="J205" s="7">
        <f>MIN('Input Data'!$D$12*LOOKUP($A205,'Input Data'!$B$58:$B$62,'Input Data'!$E$58:$E$62)/3600*$C$1,IF($A205&lt;'Input Data'!$D$17,infinity,'Input Data'!$D$11*'Input Data'!$D$13+LOOKUP($A205-'Input Data'!$D$17+$C$1,$A$5:$A$505,$L$5:$L$505)-K205))</f>
        <v>5.5555555555555554</v>
      </c>
      <c r="K205" s="11">
        <f t="shared" si="95"/>
        <v>0</v>
      </c>
      <c r="L205" s="11">
        <f>IF($A205&lt;'Input Data'!$D$16,0,LOOKUP($A205-'Input Data'!$D$16,$A$5:$A$505,$K$5:$K$505))</f>
        <v>0</v>
      </c>
      <c r="M205" s="7">
        <f>MIN('Input Data'!$E$12*LOOKUP($A205,'Input Data'!$B$58:$B$62,'Input Data'!$F$58:$F$62)/3600*$C$1,IF($A205&lt;'Input Data'!$E$17,infinity,'Input Data'!$E$11*'Input Data'!$E$13+LOOKUP($A205-'Input Data'!$E$17+$C$1,$A$5:$A$505,$O$5:$O$505))-N205)</f>
        <v>22.222222222222221</v>
      </c>
      <c r="N205" s="11">
        <f t="shared" si="96"/>
        <v>3092.8611111111145</v>
      </c>
      <c r="O205" s="11">
        <f t="shared" si="97"/>
        <v>2985.4994629430726</v>
      </c>
      <c r="P205" s="9">
        <f>MIN('Input Data'!$E$12*LOOKUP($A205,'Input Data'!$B$58:$B$62,'Input Data'!$F$58:$F$62)/3600*$C$1,IF($A205&lt;'Input Data'!$E$16,0,LOOKUP($A205-'Input Data'!$E$16+$C$1,$A$5:$A$505,N$5:N$505)-O205))</f>
        <v>22.222222222222221</v>
      </c>
      <c r="Q205" s="10">
        <f>LOOKUP($A205,'Input Data'!$C$33:$C$37,'Input Data'!$F$33:$F$37)</f>
        <v>0.02</v>
      </c>
      <c r="R205" s="34">
        <f t="shared" si="98"/>
        <v>0.68877551020408168</v>
      </c>
      <c r="S205" s="8">
        <f t="shared" si="99"/>
        <v>0.30612244897959184</v>
      </c>
      <c r="T205" s="11">
        <f t="shared" si="100"/>
        <v>14.999999999999998</v>
      </c>
      <c r="U205" s="7">
        <f>MIN('Input Data'!$F$12*LOOKUP($A205,'Input Data'!$B$58:$B$62,'Input Data'!$G$58:$G$62)/3600*$C$1,IF($A205&lt;'Input Data'!$F$17,infinity,'Input Data'!$F$11*'Input Data'!$F$13+LOOKUP($A205-'Input Data'!$F$17+$C$1,$A$5:$A$505,$W$5:$W$505)-V205))</f>
        <v>5.5555555555555554</v>
      </c>
      <c r="V205" s="11">
        <f t="shared" si="101"/>
        <v>59.70998925886164</v>
      </c>
      <c r="W205" s="11">
        <f>IF($A205&lt;'Input Data'!$F$16,0,LOOKUP($A205-'Input Data'!$F$16,$A$5:$A$505,$V$5:$V$505))</f>
        <v>58.485499462943267</v>
      </c>
      <c r="X205" s="7">
        <f>MIN('Input Data'!$G$12*LOOKUP($A205,'Input Data'!$B$58:$B$62,'Input Data'!$H$58:$H$62)/3600*$C$1,IF($A205&lt;'Input Data'!$G$17,infinity,'Input Data'!$G$11*'Input Data'!$G$13+LOOKUP($A205-'Input Data'!$G$17+$C$1,$A$5:$A$505,$Z$5:$Z$505)-Y205))</f>
        <v>15</v>
      </c>
      <c r="Y205" s="11">
        <f t="shared" si="102"/>
        <v>2925.7894736842104</v>
      </c>
      <c r="Z205" s="11">
        <f t="shared" si="103"/>
        <v>2550</v>
      </c>
      <c r="AA205" s="9">
        <f>MIN('Input Data'!$G$12*LOOKUP($A205,'Input Data'!$B$58:$B$62,'Input Data'!$H$58:$H$62)/3600*$C$1,IF($A205&lt;'Input Data'!$G$16,0,LOOKUP($A205-'Input Data'!$G$16+$C$1,$A$5:$A$505,Y$5:Y$505)-Z205))</f>
        <v>22.222222222222221</v>
      </c>
      <c r="AB205" s="10">
        <f>LOOKUP($A205,'Input Data'!$C$33:$C$37,'Input Data'!$G$33:$G$37)</f>
        <v>0</v>
      </c>
      <c r="AC205" s="11">
        <f t="shared" si="104"/>
        <v>0.67500000000000004</v>
      </c>
      <c r="AD205" s="11">
        <f t="shared" si="105"/>
        <v>0</v>
      </c>
      <c r="AE205" s="12">
        <f t="shared" si="106"/>
        <v>15</v>
      </c>
      <c r="AF205" s="7">
        <f>MIN('Input Data'!$H$12*LOOKUP($A205,'Input Data'!$B$58:$B$62,'Input Data'!$I$58:$I$62)/3600*$C$1,IF($A205&lt;'Input Data'!$H$17,infinity,'Input Data'!$H$11*'Input Data'!$H$13+LOOKUP($A205-'Input Data'!$H$17+$C$1,$A$5:$A$505,AH$5:AH$505)-AG205))</f>
        <v>5.5555555555555554</v>
      </c>
      <c r="AG205" s="11">
        <f t="shared" si="107"/>
        <v>0</v>
      </c>
      <c r="AH205" s="11">
        <f>IF($A205&lt;'Input Data'!$H$16,0,LOOKUP($A205-'Input Data'!$H$16,$A$5:$A$505,AG$5:AG$505))</f>
        <v>0</v>
      </c>
      <c r="AI205" s="7">
        <f>MIN('Input Data'!$I$12*LOOKUP($A205,'Input Data'!$B$58:$B$62,'Input Data'!$J$58:$J$62)/3600*$C$1,IF($A205&lt;'Input Data'!$I$17,infinity,'Input Data'!$I$11*'Input Data'!$I$13+LOOKUP($A205-'Input Data'!$I$17+$C$1,$A$5:$A$505,AK$5:AK$505))-AJ205)</f>
        <v>15</v>
      </c>
      <c r="AJ205" s="11">
        <f t="shared" si="108"/>
        <v>2550</v>
      </c>
      <c r="AK205" s="34">
        <f>IF($A205&lt;'Input Data'!$I$16,0,LOOKUP($A205-'Input Data'!$I$16,$A$5:$A$505,AJ$5:AJ$505))</f>
        <v>2460</v>
      </c>
      <c r="AL205" s="17">
        <f>MIN('Input Data'!$I$12*LOOKUP($A205,'Input Data'!$B$58:$B$62,'Input Data'!$J$58:$J$62)/3600*$C$1,IF($A205&lt;'Input Data'!$I$16,0,LOOKUP($A205-'Input Data'!$I$16+$C$1,$A$5:$A$505,AJ$5:AJ$505)-AK205))</f>
        <v>15</v>
      </c>
    </row>
    <row r="206" spans="1:38" x14ac:dyDescent="0.3">
      <c r="A206" s="9">
        <f t="shared" si="90"/>
        <v>2010</v>
      </c>
      <c r="B206" s="10">
        <f>MIN('Input Data'!$C$12*LOOKUP($A206,'Input Data'!$B$58:$B$62,'Input Data'!$D$58:$D$62)/3600*$C$1,IF($A206&lt;'Input Data'!$C$17,infinity,'Input Data'!$C$11*'Input Data'!$C$13+LOOKUP($A206-'Input Data'!$C$17+$C$1,$A$5:$A$505,$D$5:$D$505))-C206)</f>
        <v>22.222222222222221</v>
      </c>
      <c r="C206" s="11">
        <f>C205+LOOKUP($A205,'Input Data'!$D$23:$D$27,'Input Data'!$F$23:$F$27)*$C$1/3600</f>
        <v>3421.666666666672</v>
      </c>
      <c r="D206" s="11">
        <f t="shared" si="91"/>
        <v>3110.1666666666702</v>
      </c>
      <c r="E206" s="9">
        <f>MIN('Input Data'!$C$12*LOOKUP($A206,'Input Data'!$B$58:$B$62,'Input Data'!$D$58:$D$62)/3600*$C$1,IF($A206&lt;'Input Data'!$C$16,0,LOOKUP($A206-'Input Data'!$C$16+$C$1,$A$5:$A$505,C$5:C$505)-D206))</f>
        <v>17.305555555555657</v>
      </c>
      <c r="F206" s="10">
        <f>LOOKUP($A206,'Input Data'!$C$33:$C$37,'Input Data'!$E$33:$E$37)</f>
        <v>0</v>
      </c>
      <c r="G206" s="11">
        <f t="shared" si="92"/>
        <v>1</v>
      </c>
      <c r="H206" s="11">
        <f>E206*F206*G206</f>
        <v>0</v>
      </c>
      <c r="I206" s="12">
        <f t="shared" si="94"/>
        <v>17.305555555555657</v>
      </c>
      <c r="J206" s="7">
        <f>MIN('Input Data'!$D$12*LOOKUP($A206,'Input Data'!$B$58:$B$62,'Input Data'!$E$58:$E$62)/3600*$C$1,IF($A206&lt;'Input Data'!$D$17,infinity,'Input Data'!$D$11*'Input Data'!$D$13+LOOKUP($A206-'Input Data'!$D$17+$C$1,$A$5:$A$505,$L$5:$L$505)-K206))</f>
        <v>5.5555555555555554</v>
      </c>
      <c r="K206" s="11">
        <f t="shared" si="95"/>
        <v>0</v>
      </c>
      <c r="L206" s="11">
        <f>IF($A206&lt;'Input Data'!$D$16,0,LOOKUP($A206-'Input Data'!$D$16,$A$5:$A$505,$K$5:$K$505))</f>
        <v>0</v>
      </c>
      <c r="M206" s="7">
        <f>MIN('Input Data'!$E$12*LOOKUP($A206,'Input Data'!$B$58:$B$62,'Input Data'!$F$58:$F$62)/3600*$C$1,IF($A206&lt;'Input Data'!$E$17,infinity,'Input Data'!$E$11*'Input Data'!$E$13+LOOKUP($A206-'Input Data'!$E$17+$C$1,$A$5:$A$505,$O$5:$O$505))-N206)</f>
        <v>22.222222222222221</v>
      </c>
      <c r="N206" s="11">
        <f t="shared" si="96"/>
        <v>3110.1666666666702</v>
      </c>
      <c r="O206" s="11">
        <f t="shared" si="97"/>
        <v>3000.8055853920523</v>
      </c>
      <c r="P206" s="9">
        <f>MIN('Input Data'!$E$12*LOOKUP($A206,'Input Data'!$B$58:$B$62,'Input Data'!$F$58:$F$62)/3600*$C$1,IF($A206&lt;'Input Data'!$E$16,0,LOOKUP($A206-'Input Data'!$E$16+$C$1,$A$5:$A$505,N$5:N$505)-O206))</f>
        <v>22.222222222222221</v>
      </c>
      <c r="Q206" s="10">
        <f>LOOKUP($A206,'Input Data'!$C$33:$C$37,'Input Data'!$F$33:$F$37)</f>
        <v>0.02</v>
      </c>
      <c r="R206" s="34">
        <f t="shared" si="98"/>
        <v>0.68877551020408168</v>
      </c>
      <c r="S206" s="8">
        <f t="shared" si="99"/>
        <v>0.30612244897959184</v>
      </c>
      <c r="T206" s="11">
        <f t="shared" si="100"/>
        <v>14.999999999999998</v>
      </c>
      <c r="U206" s="7">
        <f>MIN('Input Data'!$F$12*LOOKUP($A206,'Input Data'!$B$58:$B$62,'Input Data'!$G$58:$G$62)/3600*$C$1,IF($A206&lt;'Input Data'!$F$17,infinity,'Input Data'!$F$11*'Input Data'!$F$13+LOOKUP($A206-'Input Data'!$F$17+$C$1,$A$5:$A$505,$W$5:$W$505)-V206))</f>
        <v>5.5555555555555554</v>
      </c>
      <c r="V206" s="11">
        <f t="shared" si="101"/>
        <v>60.016111707841233</v>
      </c>
      <c r="W206" s="11">
        <f>IF($A206&lt;'Input Data'!$F$16,0,LOOKUP($A206-'Input Data'!$F$16,$A$5:$A$505,$V$5:$V$505))</f>
        <v>58.79162191192286</v>
      </c>
      <c r="X206" s="7">
        <f>MIN('Input Data'!$G$12*LOOKUP($A206,'Input Data'!$B$58:$B$62,'Input Data'!$H$58:$H$62)/3600*$C$1,IF($A206&lt;'Input Data'!$G$17,infinity,'Input Data'!$G$11*'Input Data'!$G$13+LOOKUP($A206-'Input Data'!$G$17+$C$1,$A$5:$A$505,$Z$5:$Z$505)-Y206))</f>
        <v>15</v>
      </c>
      <c r="Y206" s="11">
        <f t="shared" si="102"/>
        <v>2940.7894736842104</v>
      </c>
      <c r="Z206" s="11">
        <f t="shared" si="103"/>
        <v>2565</v>
      </c>
      <c r="AA206" s="9">
        <f>MIN('Input Data'!$G$12*LOOKUP($A206,'Input Data'!$B$58:$B$62,'Input Data'!$H$58:$H$62)/3600*$C$1,IF($A206&lt;'Input Data'!$G$16,0,LOOKUP($A206-'Input Data'!$G$16+$C$1,$A$5:$A$505,Y$5:Y$505)-Z206))</f>
        <v>22.222222222222221</v>
      </c>
      <c r="AB206" s="10">
        <f>LOOKUP($A206,'Input Data'!$C$33:$C$37,'Input Data'!$G$33:$G$37)</f>
        <v>0</v>
      </c>
      <c r="AC206" s="11">
        <f t="shared" si="104"/>
        <v>0.67500000000000004</v>
      </c>
      <c r="AD206" s="11">
        <f t="shared" si="105"/>
        <v>0</v>
      </c>
      <c r="AE206" s="12">
        <f t="shared" si="106"/>
        <v>15</v>
      </c>
      <c r="AF206" s="7">
        <f>MIN('Input Data'!$H$12*LOOKUP($A206,'Input Data'!$B$58:$B$62,'Input Data'!$I$58:$I$62)/3600*$C$1,IF($A206&lt;'Input Data'!$H$17,infinity,'Input Data'!$H$11*'Input Data'!$H$13+LOOKUP($A206-'Input Data'!$H$17+$C$1,$A$5:$A$505,AH$5:AH$505)-AG206))</f>
        <v>5.5555555555555554</v>
      </c>
      <c r="AG206" s="11">
        <f t="shared" si="107"/>
        <v>0</v>
      </c>
      <c r="AH206" s="11">
        <f>IF($A206&lt;'Input Data'!$H$16,0,LOOKUP($A206-'Input Data'!$H$16,$A$5:$A$505,AG$5:AG$505))</f>
        <v>0</v>
      </c>
      <c r="AI206" s="7">
        <f>MIN('Input Data'!$I$12*LOOKUP($A206,'Input Data'!$B$58:$B$62,'Input Data'!$J$58:$J$62)/3600*$C$1,IF($A206&lt;'Input Data'!$I$17,infinity,'Input Data'!$I$11*'Input Data'!$I$13+LOOKUP($A206-'Input Data'!$I$17+$C$1,$A$5:$A$505,AK$5:AK$505))-AJ206)</f>
        <v>15</v>
      </c>
      <c r="AJ206" s="11">
        <f t="shared" si="108"/>
        <v>2565</v>
      </c>
      <c r="AK206" s="34">
        <f>IF($A206&lt;'Input Data'!$I$16,0,LOOKUP($A206-'Input Data'!$I$16,$A$5:$A$505,AJ$5:AJ$505))</f>
        <v>2475</v>
      </c>
      <c r="AL206" s="17">
        <f>MIN('Input Data'!$I$12*LOOKUP($A206,'Input Data'!$B$58:$B$62,'Input Data'!$J$58:$J$62)/3600*$C$1,IF($A206&lt;'Input Data'!$I$16,0,LOOKUP($A206-'Input Data'!$I$16+$C$1,$A$5:$A$505,AJ$5:AJ$505)-AK206))</f>
        <v>15</v>
      </c>
    </row>
    <row r="207" spans="1:38" x14ac:dyDescent="0.3">
      <c r="A207" s="9">
        <f t="shared" si="90"/>
        <v>2020</v>
      </c>
      <c r="B207" s="10">
        <f>MIN('Input Data'!$C$12*LOOKUP($A207,'Input Data'!$B$58:$B$62,'Input Data'!$D$58:$D$62)/3600*$C$1,IF($A207&lt;'Input Data'!$C$17,infinity,'Input Data'!$C$11*'Input Data'!$C$13+LOOKUP($A207-'Input Data'!$C$17+$C$1,$A$5:$A$505,$D$5:$D$505))-C207)</f>
        <v>22.222222222222221</v>
      </c>
      <c r="C207" s="11">
        <f>C206+LOOKUP($A206,'Input Data'!$D$23:$D$27,'Input Data'!$F$23:$F$27)*$C$1/3600</f>
        <v>3438.9722222222276</v>
      </c>
      <c r="D207" s="11">
        <f t="shared" si="91"/>
        <v>3127.4722222222258</v>
      </c>
      <c r="E207" s="9">
        <f>MIN('Input Data'!$C$12*LOOKUP($A207,'Input Data'!$B$58:$B$62,'Input Data'!$D$58:$D$62)/3600*$C$1,IF($A207&lt;'Input Data'!$C$16,0,LOOKUP($A207-'Input Data'!$C$16+$C$1,$A$5:$A$505,C$5:C$505)-D207))</f>
        <v>17.305555555555657</v>
      </c>
      <c r="F207" s="10">
        <f>LOOKUP($A207,'Input Data'!$C$33:$C$37,'Input Data'!$E$33:$E$37)</f>
        <v>0</v>
      </c>
      <c r="G207" s="11">
        <f t="shared" si="92"/>
        <v>1</v>
      </c>
      <c r="H207" s="11">
        <f t="shared" ref="H207" si="109">E207*F207*G207</f>
        <v>0</v>
      </c>
      <c r="I207" s="12">
        <f t="shared" si="94"/>
        <v>17.305555555555657</v>
      </c>
      <c r="J207" s="7">
        <f>MIN('Input Data'!$D$12*LOOKUP($A207,'Input Data'!$B$58:$B$62,'Input Data'!$E$58:$E$62)/3600*$C$1,IF($A207&lt;'Input Data'!$D$17,infinity,'Input Data'!$D$11*'Input Data'!$D$13+LOOKUP($A207-'Input Data'!$D$17+$C$1,$A$5:$A$505,$L$5:$L$505)-K207))</f>
        <v>5.5555555555555554</v>
      </c>
      <c r="K207" s="11">
        <f t="shared" si="95"/>
        <v>0</v>
      </c>
      <c r="L207" s="11">
        <f>IF($A207&lt;'Input Data'!$D$16,0,LOOKUP($A207-'Input Data'!$D$16,$A$5:$A$505,$K$5:$K$505))</f>
        <v>0</v>
      </c>
      <c r="M207" s="7">
        <f>MIN('Input Data'!$E$12*LOOKUP($A207,'Input Data'!$B$58:$B$62,'Input Data'!$F$58:$F$62)/3600*$C$1,IF($A207&lt;'Input Data'!$E$17,infinity,'Input Data'!$E$11*'Input Data'!$E$13+LOOKUP($A207-'Input Data'!$E$17+$C$1,$A$5:$A$505,$O$5:$O$505))-N207)</f>
        <v>22.222222222222221</v>
      </c>
      <c r="N207" s="11">
        <f t="shared" si="96"/>
        <v>3127.4722222222258</v>
      </c>
      <c r="O207" s="11">
        <f t="shared" si="97"/>
        <v>3016.1117078410321</v>
      </c>
      <c r="P207" s="9">
        <f>MIN('Input Data'!$E$12*LOOKUP($A207,'Input Data'!$B$58:$B$62,'Input Data'!$F$58:$F$62)/3600*$C$1,IF($A207&lt;'Input Data'!$E$16,0,LOOKUP($A207-'Input Data'!$E$16+$C$1,$A$5:$A$505,N$5:N$505)-O207))</f>
        <v>22.222222222222221</v>
      </c>
      <c r="Q207" s="10">
        <f>LOOKUP($A207,'Input Data'!$C$33:$C$37,'Input Data'!$F$33:$F$37)</f>
        <v>0.02</v>
      </c>
      <c r="R207" s="34">
        <f t="shared" si="98"/>
        <v>0.68877551020408168</v>
      </c>
      <c r="S207" s="8">
        <f t="shared" si="99"/>
        <v>0.30612244897959184</v>
      </c>
      <c r="T207" s="11">
        <f t="shared" si="100"/>
        <v>14.999999999999998</v>
      </c>
      <c r="U207" s="7">
        <f>MIN('Input Data'!$F$12*LOOKUP($A207,'Input Data'!$B$58:$B$62,'Input Data'!$G$58:$G$62)/3600*$C$1,IF($A207&lt;'Input Data'!$F$17,infinity,'Input Data'!$F$11*'Input Data'!$F$13+LOOKUP($A207-'Input Data'!$F$17+$C$1,$A$5:$A$505,$W$5:$W$505)-V207))</f>
        <v>5.5555555555555554</v>
      </c>
      <c r="V207" s="11">
        <f t="shared" si="101"/>
        <v>60.322234156820826</v>
      </c>
      <c r="W207" s="11">
        <f>IF($A207&lt;'Input Data'!$F$16,0,LOOKUP($A207-'Input Data'!$F$16,$A$5:$A$505,$V$5:$V$505))</f>
        <v>59.097744360902453</v>
      </c>
      <c r="X207" s="7">
        <f>MIN('Input Data'!$G$12*LOOKUP($A207,'Input Data'!$B$58:$B$62,'Input Data'!$H$58:$H$62)/3600*$C$1,IF($A207&lt;'Input Data'!$G$17,infinity,'Input Data'!$G$11*'Input Data'!$G$13+LOOKUP($A207-'Input Data'!$G$17+$C$1,$A$5:$A$505,$Z$5:$Z$505)-Y207))</f>
        <v>15</v>
      </c>
      <c r="Y207" s="11">
        <f t="shared" si="102"/>
        <v>2955.7894736842104</v>
      </c>
      <c r="Z207" s="11">
        <f t="shared" si="103"/>
        <v>2580</v>
      </c>
      <c r="AA207" s="9">
        <f>MIN('Input Data'!$G$12*LOOKUP($A207,'Input Data'!$B$58:$B$62,'Input Data'!$H$58:$H$62)/3600*$C$1,IF($A207&lt;'Input Data'!$G$16,0,LOOKUP($A207-'Input Data'!$G$16+$C$1,$A$5:$A$505,Y$5:Y$505)-Z207))</f>
        <v>22.222222222222221</v>
      </c>
      <c r="AB207" s="10">
        <f>LOOKUP($A207,'Input Data'!$C$33:$C$37,'Input Data'!$G$33:$G$37)</f>
        <v>0</v>
      </c>
      <c r="AC207" s="11">
        <f t="shared" si="104"/>
        <v>0.67500000000000004</v>
      </c>
      <c r="AD207" s="11">
        <f t="shared" si="105"/>
        <v>0</v>
      </c>
      <c r="AE207" s="12">
        <f t="shared" si="106"/>
        <v>15</v>
      </c>
      <c r="AF207" s="7">
        <f>MIN('Input Data'!$H$12*LOOKUP($A207,'Input Data'!$B$58:$B$62,'Input Data'!$I$58:$I$62)/3600*$C$1,IF($A207&lt;'Input Data'!$H$17,infinity,'Input Data'!$H$11*'Input Data'!$H$13+LOOKUP($A207-'Input Data'!$H$17+$C$1,$A$5:$A$505,AH$5:AH$505)-AG207))</f>
        <v>5.5555555555555554</v>
      </c>
      <c r="AG207" s="11">
        <f t="shared" si="107"/>
        <v>0</v>
      </c>
      <c r="AH207" s="11">
        <f>IF($A207&lt;'Input Data'!$H$16,0,LOOKUP($A207-'Input Data'!$H$16,$A$5:$A$505,AG$5:AG$505))</f>
        <v>0</v>
      </c>
      <c r="AI207" s="7">
        <f>MIN('Input Data'!$I$12*LOOKUP($A207,'Input Data'!$B$58:$B$62,'Input Data'!$J$58:$J$62)/3600*$C$1,IF($A207&lt;'Input Data'!$I$17,infinity,'Input Data'!$I$11*'Input Data'!$I$13+LOOKUP($A207-'Input Data'!$I$17+$C$1,$A$5:$A$505,AK$5:AK$505))-AJ207)</f>
        <v>15</v>
      </c>
      <c r="AJ207" s="11">
        <f t="shared" si="108"/>
        <v>2580</v>
      </c>
      <c r="AK207" s="34">
        <f>IF($A207&lt;'Input Data'!$I$16,0,LOOKUP($A207-'Input Data'!$I$16,$A$5:$A$505,AJ$5:AJ$505))</f>
        <v>2490</v>
      </c>
      <c r="AL207" s="17">
        <f>MIN('Input Data'!$I$12*LOOKUP($A207,'Input Data'!$B$58:$B$62,'Input Data'!$J$58:$J$62)/3600*$C$1,IF($A207&lt;'Input Data'!$I$16,0,LOOKUP($A207-'Input Data'!$I$16+$C$1,$A$5:$A$505,AJ$5:AJ$505)-AK207))</f>
        <v>15</v>
      </c>
    </row>
    <row r="208" spans="1:38" x14ac:dyDescent="0.3">
      <c r="A208" s="9">
        <f t="shared" si="90"/>
        <v>2030</v>
      </c>
      <c r="B208" s="10">
        <f>MIN('Input Data'!$C$12*LOOKUP($A208,'Input Data'!$B$58:$B$62,'Input Data'!$D$58:$D$62)/3600*$C$1,IF($A208&lt;'Input Data'!$C$17,infinity,'Input Data'!$C$11*'Input Data'!$C$13+LOOKUP($A208-'Input Data'!$C$17+$C$1,$A$5:$A$505,$D$5:$D$505))-C208)</f>
        <v>22.222222222222221</v>
      </c>
      <c r="C208" s="11">
        <f>C207+LOOKUP($A207,'Input Data'!$D$23:$D$27,'Input Data'!$F$23:$F$27)*$C$1/3600</f>
        <v>3456.2777777777833</v>
      </c>
      <c r="D208" s="11">
        <f t="shared" si="91"/>
        <v>3144.7777777777815</v>
      </c>
      <c r="E208" s="9">
        <f>MIN('Input Data'!$C$12*LOOKUP($A208,'Input Data'!$B$58:$B$62,'Input Data'!$D$58:$D$62)/3600*$C$1,IF($A208&lt;'Input Data'!$C$16,0,LOOKUP($A208-'Input Data'!$C$16+$C$1,$A$5:$A$505,C$5:C$505)-D208))</f>
        <v>17.305555555555657</v>
      </c>
      <c r="F208" s="10">
        <f>LOOKUP($A208,'Input Data'!$C$33:$C$37,'Input Data'!$E$33:$E$37)</f>
        <v>0</v>
      </c>
      <c r="G208" s="11">
        <f t="shared" si="92"/>
        <v>1</v>
      </c>
      <c r="H208" s="11">
        <f>E208*F208*G208</f>
        <v>0</v>
      </c>
      <c r="I208" s="12">
        <f t="shared" si="94"/>
        <v>17.305555555555657</v>
      </c>
      <c r="J208" s="7">
        <f>MIN('Input Data'!$D$12*LOOKUP($A208,'Input Data'!$B$58:$B$62,'Input Data'!$E$58:$E$62)/3600*$C$1,IF($A208&lt;'Input Data'!$D$17,infinity,'Input Data'!$D$11*'Input Data'!$D$13+LOOKUP($A208-'Input Data'!$D$17+$C$1,$A$5:$A$505,$L$5:$L$505)-K208))</f>
        <v>5.5555555555555554</v>
      </c>
      <c r="K208" s="11">
        <f t="shared" si="95"/>
        <v>0</v>
      </c>
      <c r="L208" s="11">
        <f>IF($A208&lt;'Input Data'!$D$16,0,LOOKUP($A208-'Input Data'!$D$16,$A$5:$A$505,$K$5:$K$505))</f>
        <v>0</v>
      </c>
      <c r="M208" s="7">
        <f>MIN('Input Data'!$E$12*LOOKUP($A208,'Input Data'!$B$58:$B$62,'Input Data'!$F$58:$F$62)/3600*$C$1,IF($A208&lt;'Input Data'!$E$17,infinity,'Input Data'!$E$11*'Input Data'!$E$13+LOOKUP($A208-'Input Data'!$E$17+$C$1,$A$5:$A$505,$O$5:$O$505))-N208)</f>
        <v>22.222222222222221</v>
      </c>
      <c r="N208" s="11">
        <f t="shared" si="96"/>
        <v>3144.7777777777815</v>
      </c>
      <c r="O208" s="11">
        <f t="shared" si="97"/>
        <v>3031.4178302900118</v>
      </c>
      <c r="P208" s="9">
        <f>MIN('Input Data'!$E$12*LOOKUP($A208,'Input Data'!$B$58:$B$62,'Input Data'!$F$58:$F$62)/3600*$C$1,IF($A208&lt;'Input Data'!$E$16,0,LOOKUP($A208-'Input Data'!$E$16+$C$1,$A$5:$A$505,N$5:N$505)-O208))</f>
        <v>22.222222222222221</v>
      </c>
      <c r="Q208" s="10">
        <f>LOOKUP($A208,'Input Data'!$C$33:$C$37,'Input Data'!$F$33:$F$37)</f>
        <v>0.02</v>
      </c>
      <c r="R208" s="34">
        <f t="shared" si="98"/>
        <v>0.68877551020408168</v>
      </c>
      <c r="S208" s="8">
        <f t="shared" si="99"/>
        <v>0.30612244897959184</v>
      </c>
      <c r="T208" s="11">
        <f t="shared" si="100"/>
        <v>14.999999999999998</v>
      </c>
      <c r="U208" s="7">
        <f>MIN('Input Data'!$F$12*LOOKUP($A208,'Input Data'!$B$58:$B$62,'Input Data'!$G$58:$G$62)/3600*$C$1,IF($A208&lt;'Input Data'!$F$17,infinity,'Input Data'!$F$11*'Input Data'!$F$13+LOOKUP($A208-'Input Data'!$F$17+$C$1,$A$5:$A$505,$W$5:$W$505)-V208))</f>
        <v>5.5555555555555554</v>
      </c>
      <c r="V208" s="11">
        <f t="shared" si="101"/>
        <v>60.62835660580042</v>
      </c>
      <c r="W208" s="11">
        <f>IF($A208&lt;'Input Data'!$F$16,0,LOOKUP($A208-'Input Data'!$F$16,$A$5:$A$505,$V$5:$V$505))</f>
        <v>59.403866809882047</v>
      </c>
      <c r="X208" s="7">
        <f>MIN('Input Data'!$G$12*LOOKUP($A208,'Input Data'!$B$58:$B$62,'Input Data'!$H$58:$H$62)/3600*$C$1,IF($A208&lt;'Input Data'!$G$17,infinity,'Input Data'!$G$11*'Input Data'!$G$13+LOOKUP($A208-'Input Data'!$G$17+$C$1,$A$5:$A$505,$Z$5:$Z$505)-Y208))</f>
        <v>15</v>
      </c>
      <c r="Y208" s="11">
        <f t="shared" si="102"/>
        <v>2970.7894736842104</v>
      </c>
      <c r="Z208" s="11">
        <f t="shared" si="103"/>
        <v>2595</v>
      </c>
      <c r="AA208" s="9">
        <f>MIN('Input Data'!$G$12*LOOKUP($A208,'Input Data'!$B$58:$B$62,'Input Data'!$H$58:$H$62)/3600*$C$1,IF($A208&lt;'Input Data'!$G$16,0,LOOKUP($A208-'Input Data'!$G$16+$C$1,$A$5:$A$505,Y$5:Y$505)-Z208))</f>
        <v>22.222222222222221</v>
      </c>
      <c r="AB208" s="10">
        <f>LOOKUP($A208,'Input Data'!$C$33:$C$37,'Input Data'!$G$33:$G$37)</f>
        <v>0</v>
      </c>
      <c r="AC208" s="11">
        <f t="shared" si="104"/>
        <v>0.67500000000000004</v>
      </c>
      <c r="AD208" s="11">
        <f t="shared" si="105"/>
        <v>0</v>
      </c>
      <c r="AE208" s="12">
        <f t="shared" si="106"/>
        <v>15</v>
      </c>
      <c r="AF208" s="7">
        <f>MIN('Input Data'!$H$12*LOOKUP($A208,'Input Data'!$B$58:$B$62,'Input Data'!$I$58:$I$62)/3600*$C$1,IF($A208&lt;'Input Data'!$H$17,infinity,'Input Data'!$H$11*'Input Data'!$H$13+LOOKUP($A208-'Input Data'!$H$17+$C$1,$A$5:$A$505,AH$5:AH$505)-AG208))</f>
        <v>5.5555555555555554</v>
      </c>
      <c r="AG208" s="11">
        <f t="shared" si="107"/>
        <v>0</v>
      </c>
      <c r="AH208" s="11">
        <f>IF($A208&lt;'Input Data'!$H$16,0,LOOKUP($A208-'Input Data'!$H$16,$A$5:$A$505,AG$5:AG$505))</f>
        <v>0</v>
      </c>
      <c r="AI208" s="7">
        <f>MIN('Input Data'!$I$12*LOOKUP($A208,'Input Data'!$B$58:$B$62,'Input Data'!$J$58:$J$62)/3600*$C$1,IF($A208&lt;'Input Data'!$I$17,infinity,'Input Data'!$I$11*'Input Data'!$I$13+LOOKUP($A208-'Input Data'!$I$17+$C$1,$A$5:$A$505,AK$5:AK$505))-AJ208)</f>
        <v>15</v>
      </c>
      <c r="AJ208" s="11">
        <f t="shared" si="108"/>
        <v>2595</v>
      </c>
      <c r="AK208" s="34">
        <f>IF($A208&lt;'Input Data'!$I$16,0,LOOKUP($A208-'Input Data'!$I$16,$A$5:$A$505,AJ$5:AJ$505))</f>
        <v>2505</v>
      </c>
      <c r="AL208" s="17">
        <f>MIN('Input Data'!$I$12*LOOKUP($A208,'Input Data'!$B$58:$B$62,'Input Data'!$J$58:$J$62)/3600*$C$1,IF($A208&lt;'Input Data'!$I$16,0,LOOKUP($A208-'Input Data'!$I$16+$C$1,$A$5:$A$505,AJ$5:AJ$505)-AK208))</f>
        <v>15</v>
      </c>
    </row>
    <row r="209" spans="1:38" x14ac:dyDescent="0.3">
      <c r="A209" s="9">
        <f t="shared" si="90"/>
        <v>2040</v>
      </c>
      <c r="B209" s="10">
        <f>MIN('Input Data'!$C$12*LOOKUP($A209,'Input Data'!$B$58:$B$62,'Input Data'!$D$58:$D$62)/3600*$C$1,IF($A209&lt;'Input Data'!$C$17,infinity,'Input Data'!$C$11*'Input Data'!$C$13+LOOKUP($A209-'Input Data'!$C$17+$C$1,$A$5:$A$505,$D$5:$D$505))-C209)</f>
        <v>22.222222222222221</v>
      </c>
      <c r="C209" s="11">
        <f>C208+LOOKUP($A208,'Input Data'!$D$23:$D$27,'Input Data'!$F$23:$F$27)*$C$1/3600</f>
        <v>3473.5833333333389</v>
      </c>
      <c r="D209" s="11">
        <f t="shared" si="91"/>
        <v>3162.0833333333371</v>
      </c>
      <c r="E209" s="9">
        <f>MIN('Input Data'!$C$12*LOOKUP($A209,'Input Data'!$B$58:$B$62,'Input Data'!$D$58:$D$62)/3600*$C$1,IF($A209&lt;'Input Data'!$C$16,0,LOOKUP($A209-'Input Data'!$C$16+$C$1,$A$5:$A$505,C$5:C$505)-D209))</f>
        <v>17.305555555555657</v>
      </c>
      <c r="F209" s="10">
        <f>LOOKUP($A209,'Input Data'!$C$33:$C$37,'Input Data'!$E$33:$E$37)</f>
        <v>0</v>
      </c>
      <c r="G209" s="11">
        <f t="shared" si="92"/>
        <v>1</v>
      </c>
      <c r="H209" s="11">
        <f t="shared" ref="H209:H251" si="110">E209*F209*G209</f>
        <v>0</v>
      </c>
      <c r="I209" s="12">
        <f t="shared" si="94"/>
        <v>17.305555555555657</v>
      </c>
      <c r="J209" s="7">
        <f>MIN('Input Data'!$D$12*LOOKUP($A209,'Input Data'!$B$58:$B$62,'Input Data'!$E$58:$E$62)/3600*$C$1,IF($A209&lt;'Input Data'!$D$17,infinity,'Input Data'!$D$11*'Input Data'!$D$13+LOOKUP($A209-'Input Data'!$D$17+$C$1,$A$5:$A$505,$L$5:$L$505)-K209))</f>
        <v>5.5555555555555554</v>
      </c>
      <c r="K209" s="11">
        <f t="shared" si="95"/>
        <v>0</v>
      </c>
      <c r="L209" s="11">
        <f>IF($A209&lt;'Input Data'!$D$16,0,LOOKUP($A209-'Input Data'!$D$16,$A$5:$A$505,$K$5:$K$505))</f>
        <v>0</v>
      </c>
      <c r="M209" s="7">
        <f>MIN('Input Data'!$E$12*LOOKUP($A209,'Input Data'!$B$58:$B$62,'Input Data'!$F$58:$F$62)/3600*$C$1,IF($A209&lt;'Input Data'!$E$17,infinity,'Input Data'!$E$11*'Input Data'!$E$13+LOOKUP($A209-'Input Data'!$E$17+$C$1,$A$5:$A$505,$O$5:$O$505))-N209)</f>
        <v>22.222222222222221</v>
      </c>
      <c r="N209" s="11">
        <f t="shared" si="96"/>
        <v>3162.0833333333371</v>
      </c>
      <c r="O209" s="11">
        <f t="shared" si="97"/>
        <v>3046.7239527389916</v>
      </c>
      <c r="P209" s="9">
        <f>MIN('Input Data'!$E$12*LOOKUP($A209,'Input Data'!$B$58:$B$62,'Input Data'!$F$58:$F$62)/3600*$C$1,IF($A209&lt;'Input Data'!$E$16,0,LOOKUP($A209-'Input Data'!$E$16+$C$1,$A$5:$A$505,N$5:N$505)-O209))</f>
        <v>22.222222222222221</v>
      </c>
      <c r="Q209" s="10">
        <f>LOOKUP($A209,'Input Data'!$C$33:$C$37,'Input Data'!$F$33:$F$37)</f>
        <v>0.02</v>
      </c>
      <c r="R209" s="34">
        <f t="shared" si="98"/>
        <v>0.68877551020408168</v>
      </c>
      <c r="S209" s="8">
        <f t="shared" si="99"/>
        <v>0.30612244897959184</v>
      </c>
      <c r="T209" s="11">
        <f t="shared" si="100"/>
        <v>14.999999999999998</v>
      </c>
      <c r="U209" s="7">
        <f>MIN('Input Data'!$F$12*LOOKUP($A209,'Input Data'!$B$58:$B$62,'Input Data'!$G$58:$G$62)/3600*$C$1,IF($A209&lt;'Input Data'!$F$17,infinity,'Input Data'!$F$11*'Input Data'!$F$13+LOOKUP($A209-'Input Data'!$F$17+$C$1,$A$5:$A$505,$W$5:$W$505)-V209))</f>
        <v>5.5555555555555554</v>
      </c>
      <c r="V209" s="11">
        <f t="shared" si="101"/>
        <v>60.934479054780013</v>
      </c>
      <c r="W209" s="11">
        <f>IF($A209&lt;'Input Data'!$F$16,0,LOOKUP($A209-'Input Data'!$F$16,$A$5:$A$505,$V$5:$V$505))</f>
        <v>59.70998925886164</v>
      </c>
      <c r="X209" s="7">
        <f>MIN('Input Data'!$G$12*LOOKUP($A209,'Input Data'!$B$58:$B$62,'Input Data'!$H$58:$H$62)/3600*$C$1,IF($A209&lt;'Input Data'!$G$17,infinity,'Input Data'!$G$11*'Input Data'!$G$13+LOOKUP($A209-'Input Data'!$G$17+$C$1,$A$5:$A$505,$Z$5:$Z$505)-Y209))</f>
        <v>15</v>
      </c>
      <c r="Y209" s="11">
        <f t="shared" si="102"/>
        <v>2985.7894736842104</v>
      </c>
      <c r="Z209" s="11">
        <f t="shared" si="103"/>
        <v>2610</v>
      </c>
      <c r="AA209" s="9">
        <f>MIN('Input Data'!$G$12*LOOKUP($A209,'Input Data'!$B$58:$B$62,'Input Data'!$H$58:$H$62)/3600*$C$1,IF($A209&lt;'Input Data'!$G$16,0,LOOKUP($A209-'Input Data'!$G$16+$C$1,$A$5:$A$505,Y$5:Y$505)-Z209))</f>
        <v>22.222222222222221</v>
      </c>
      <c r="AB209" s="10">
        <f>LOOKUP($A209,'Input Data'!$C$33:$C$37,'Input Data'!$G$33:$G$37)</f>
        <v>0</v>
      </c>
      <c r="AC209" s="11">
        <f t="shared" si="104"/>
        <v>0.67500000000000004</v>
      </c>
      <c r="AD209" s="11">
        <f t="shared" si="105"/>
        <v>0</v>
      </c>
      <c r="AE209" s="12">
        <f t="shared" si="106"/>
        <v>15</v>
      </c>
      <c r="AF209" s="7">
        <f>MIN('Input Data'!$H$12*LOOKUP($A209,'Input Data'!$B$58:$B$62,'Input Data'!$I$58:$I$62)/3600*$C$1,IF($A209&lt;'Input Data'!$H$17,infinity,'Input Data'!$H$11*'Input Data'!$H$13+LOOKUP($A209-'Input Data'!$H$17+$C$1,$A$5:$A$505,AH$5:AH$505)-AG209))</f>
        <v>5.5555555555555554</v>
      </c>
      <c r="AG209" s="11">
        <f t="shared" si="107"/>
        <v>0</v>
      </c>
      <c r="AH209" s="11">
        <f>IF($A209&lt;'Input Data'!$H$16,0,LOOKUP($A209-'Input Data'!$H$16,$A$5:$A$505,AG$5:AG$505))</f>
        <v>0</v>
      </c>
      <c r="AI209" s="7">
        <f>MIN('Input Data'!$I$12*LOOKUP($A209,'Input Data'!$B$58:$B$62,'Input Data'!$J$58:$J$62)/3600*$C$1,IF($A209&lt;'Input Data'!$I$17,infinity,'Input Data'!$I$11*'Input Data'!$I$13+LOOKUP($A209-'Input Data'!$I$17+$C$1,$A$5:$A$505,AK$5:AK$505))-AJ209)</f>
        <v>15</v>
      </c>
      <c r="AJ209" s="11">
        <f t="shared" si="108"/>
        <v>2610</v>
      </c>
      <c r="AK209" s="34">
        <f>IF($A209&lt;'Input Data'!$I$16,0,LOOKUP($A209-'Input Data'!$I$16,$A$5:$A$505,AJ$5:AJ$505))</f>
        <v>2520</v>
      </c>
      <c r="AL209" s="17">
        <f>MIN('Input Data'!$I$12*LOOKUP($A209,'Input Data'!$B$58:$B$62,'Input Data'!$J$58:$J$62)/3600*$C$1,IF($A209&lt;'Input Data'!$I$16,0,LOOKUP($A209-'Input Data'!$I$16+$C$1,$A$5:$A$505,AJ$5:AJ$505)-AK209))</f>
        <v>15</v>
      </c>
    </row>
    <row r="210" spans="1:38" x14ac:dyDescent="0.3">
      <c r="A210" s="9">
        <f t="shared" si="90"/>
        <v>2050</v>
      </c>
      <c r="B210" s="10">
        <f>MIN('Input Data'!$C$12*LOOKUP($A210,'Input Data'!$B$58:$B$62,'Input Data'!$D$58:$D$62)/3600*$C$1,IF($A210&lt;'Input Data'!$C$17,infinity,'Input Data'!$C$11*'Input Data'!$C$13+LOOKUP($A210-'Input Data'!$C$17+$C$1,$A$5:$A$505,$D$5:$D$505))-C210)</f>
        <v>22.222222222222221</v>
      </c>
      <c r="C210" s="11">
        <f>C209+LOOKUP($A209,'Input Data'!$D$23:$D$27,'Input Data'!$F$23:$F$27)*$C$1/3600</f>
        <v>3490.8888888888946</v>
      </c>
      <c r="D210" s="11">
        <f t="shared" si="91"/>
        <v>3179.3888888888928</v>
      </c>
      <c r="E210" s="9">
        <f>MIN('Input Data'!$C$12*LOOKUP($A210,'Input Data'!$B$58:$B$62,'Input Data'!$D$58:$D$62)/3600*$C$1,IF($A210&lt;'Input Data'!$C$16,0,LOOKUP($A210-'Input Data'!$C$16+$C$1,$A$5:$A$505,C$5:C$505)-D210))</f>
        <v>17.305555555555657</v>
      </c>
      <c r="F210" s="10">
        <f>LOOKUP($A210,'Input Data'!$C$33:$C$37,'Input Data'!$E$33:$E$37)</f>
        <v>0</v>
      </c>
      <c r="G210" s="11">
        <f t="shared" si="92"/>
        <v>1</v>
      </c>
      <c r="H210" s="11">
        <f t="shared" si="110"/>
        <v>0</v>
      </c>
      <c r="I210" s="12">
        <f t="shared" si="94"/>
        <v>17.305555555555657</v>
      </c>
      <c r="J210" s="7">
        <f>MIN('Input Data'!$D$12*LOOKUP($A210,'Input Data'!$B$58:$B$62,'Input Data'!$E$58:$E$62)/3600*$C$1,IF($A210&lt;'Input Data'!$D$17,infinity,'Input Data'!$D$11*'Input Data'!$D$13+LOOKUP($A210-'Input Data'!$D$17+$C$1,$A$5:$A$505,$L$5:$L$505)-K210))</f>
        <v>5.5555555555555554</v>
      </c>
      <c r="K210" s="11">
        <f t="shared" si="95"/>
        <v>0</v>
      </c>
      <c r="L210" s="11">
        <f>IF($A210&lt;'Input Data'!$D$16,0,LOOKUP($A210-'Input Data'!$D$16,$A$5:$A$505,$K$5:$K$505))</f>
        <v>0</v>
      </c>
      <c r="M210" s="7">
        <f>MIN('Input Data'!$E$12*LOOKUP($A210,'Input Data'!$B$58:$B$62,'Input Data'!$F$58:$F$62)/3600*$C$1,IF($A210&lt;'Input Data'!$E$17,infinity,'Input Data'!$E$11*'Input Data'!$E$13+LOOKUP($A210-'Input Data'!$E$17+$C$1,$A$5:$A$505,$O$5:$O$505))-N210)</f>
        <v>22.222222222222221</v>
      </c>
      <c r="N210" s="11">
        <f t="shared" si="96"/>
        <v>3179.3888888888928</v>
      </c>
      <c r="O210" s="11">
        <f t="shared" si="97"/>
        <v>3062.0300751879713</v>
      </c>
      <c r="P210" s="9">
        <f>MIN('Input Data'!$E$12*LOOKUP($A210,'Input Data'!$B$58:$B$62,'Input Data'!$F$58:$F$62)/3600*$C$1,IF($A210&lt;'Input Data'!$E$16,0,LOOKUP($A210-'Input Data'!$E$16+$C$1,$A$5:$A$505,N$5:N$505)-O210))</f>
        <v>22.222222222222221</v>
      </c>
      <c r="Q210" s="10">
        <f>LOOKUP($A210,'Input Data'!$C$33:$C$37,'Input Data'!$F$33:$F$37)</f>
        <v>0.02</v>
      </c>
      <c r="R210" s="34">
        <f t="shared" si="98"/>
        <v>0.68877551020408168</v>
      </c>
      <c r="S210" s="8">
        <f t="shared" si="99"/>
        <v>0.30612244897959184</v>
      </c>
      <c r="T210" s="11">
        <f t="shared" si="100"/>
        <v>14.999999999999998</v>
      </c>
      <c r="U210" s="7">
        <f>MIN('Input Data'!$F$12*LOOKUP($A210,'Input Data'!$B$58:$B$62,'Input Data'!$G$58:$G$62)/3600*$C$1,IF($A210&lt;'Input Data'!$F$17,infinity,'Input Data'!$F$11*'Input Data'!$F$13+LOOKUP($A210-'Input Data'!$F$17+$C$1,$A$5:$A$505,$W$5:$W$505)-V210))</f>
        <v>5.5555555555555554</v>
      </c>
      <c r="V210" s="11">
        <f t="shared" si="101"/>
        <v>61.240601503759606</v>
      </c>
      <c r="W210" s="11">
        <f>IF($A210&lt;'Input Data'!$F$16,0,LOOKUP($A210-'Input Data'!$F$16,$A$5:$A$505,$V$5:$V$505))</f>
        <v>60.016111707841233</v>
      </c>
      <c r="X210" s="7">
        <f>MIN('Input Data'!$G$12*LOOKUP($A210,'Input Data'!$B$58:$B$62,'Input Data'!$H$58:$H$62)/3600*$C$1,IF($A210&lt;'Input Data'!$G$17,infinity,'Input Data'!$G$11*'Input Data'!$G$13+LOOKUP($A210-'Input Data'!$G$17+$C$1,$A$5:$A$505,$Z$5:$Z$505)-Y210))</f>
        <v>15</v>
      </c>
      <c r="Y210" s="11">
        <f t="shared" si="102"/>
        <v>3000.7894736842104</v>
      </c>
      <c r="Z210" s="11">
        <f t="shared" si="103"/>
        <v>2625</v>
      </c>
      <c r="AA210" s="9">
        <f>MIN('Input Data'!$G$12*LOOKUP($A210,'Input Data'!$B$58:$B$62,'Input Data'!$H$58:$H$62)/3600*$C$1,IF($A210&lt;'Input Data'!$G$16,0,LOOKUP($A210-'Input Data'!$G$16+$C$1,$A$5:$A$505,Y$5:Y$505)-Z210))</f>
        <v>22.222222222222221</v>
      </c>
      <c r="AB210" s="10">
        <f>LOOKUP($A210,'Input Data'!$C$33:$C$37,'Input Data'!$G$33:$G$37)</f>
        <v>0</v>
      </c>
      <c r="AC210" s="11">
        <f t="shared" si="104"/>
        <v>0.67500000000000004</v>
      </c>
      <c r="AD210" s="11">
        <f t="shared" si="105"/>
        <v>0</v>
      </c>
      <c r="AE210" s="12">
        <f t="shared" si="106"/>
        <v>15</v>
      </c>
      <c r="AF210" s="7">
        <f>MIN('Input Data'!$H$12*LOOKUP($A210,'Input Data'!$B$58:$B$62,'Input Data'!$I$58:$I$62)/3600*$C$1,IF($A210&lt;'Input Data'!$H$17,infinity,'Input Data'!$H$11*'Input Data'!$H$13+LOOKUP($A210-'Input Data'!$H$17+$C$1,$A$5:$A$505,AH$5:AH$505)-AG210))</f>
        <v>5.5555555555555554</v>
      </c>
      <c r="AG210" s="11">
        <f t="shared" si="107"/>
        <v>0</v>
      </c>
      <c r="AH210" s="11">
        <f>IF($A210&lt;'Input Data'!$H$16,0,LOOKUP($A210-'Input Data'!$H$16,$A$5:$A$505,AG$5:AG$505))</f>
        <v>0</v>
      </c>
      <c r="AI210" s="7">
        <f>MIN('Input Data'!$I$12*LOOKUP($A210,'Input Data'!$B$58:$B$62,'Input Data'!$J$58:$J$62)/3600*$C$1,IF($A210&lt;'Input Data'!$I$17,infinity,'Input Data'!$I$11*'Input Data'!$I$13+LOOKUP($A210-'Input Data'!$I$17+$C$1,$A$5:$A$505,AK$5:AK$505))-AJ210)</f>
        <v>15</v>
      </c>
      <c r="AJ210" s="11">
        <f t="shared" si="108"/>
        <v>2625</v>
      </c>
      <c r="AK210" s="34">
        <f>IF($A210&lt;'Input Data'!$I$16,0,LOOKUP($A210-'Input Data'!$I$16,$A$5:$A$505,AJ$5:AJ$505))</f>
        <v>2535</v>
      </c>
      <c r="AL210" s="17">
        <f>MIN('Input Data'!$I$12*LOOKUP($A210,'Input Data'!$B$58:$B$62,'Input Data'!$J$58:$J$62)/3600*$C$1,IF($A210&lt;'Input Data'!$I$16,0,LOOKUP($A210-'Input Data'!$I$16+$C$1,$A$5:$A$505,AJ$5:AJ$505)-AK210))</f>
        <v>15</v>
      </c>
    </row>
    <row r="211" spans="1:38" x14ac:dyDescent="0.3">
      <c r="A211" s="9">
        <f t="shared" si="90"/>
        <v>2060</v>
      </c>
      <c r="B211" s="10">
        <f>MIN('Input Data'!$C$12*LOOKUP($A211,'Input Data'!$B$58:$B$62,'Input Data'!$D$58:$D$62)/3600*$C$1,IF($A211&lt;'Input Data'!$C$17,infinity,'Input Data'!$C$11*'Input Data'!$C$13+LOOKUP($A211-'Input Data'!$C$17+$C$1,$A$5:$A$505,$D$5:$D$505))-C211)</f>
        <v>22.222222222222221</v>
      </c>
      <c r="C211" s="11">
        <f>C210+LOOKUP($A210,'Input Data'!$D$23:$D$27,'Input Data'!$F$23:$F$27)*$C$1/3600</f>
        <v>3508.1944444444503</v>
      </c>
      <c r="D211" s="11">
        <f t="shared" si="91"/>
        <v>3196.6944444444484</v>
      </c>
      <c r="E211" s="9">
        <f>MIN('Input Data'!$C$12*LOOKUP($A211,'Input Data'!$B$58:$B$62,'Input Data'!$D$58:$D$62)/3600*$C$1,IF($A211&lt;'Input Data'!$C$16,0,LOOKUP($A211-'Input Data'!$C$16+$C$1,$A$5:$A$505,C$5:C$505)-D211))</f>
        <v>17.305555555555657</v>
      </c>
      <c r="F211" s="10">
        <f>LOOKUP($A211,'Input Data'!$C$33:$C$37,'Input Data'!$E$33:$E$37)</f>
        <v>0</v>
      </c>
      <c r="G211" s="11">
        <f t="shared" si="92"/>
        <v>1</v>
      </c>
      <c r="H211" s="11">
        <f t="shared" si="110"/>
        <v>0</v>
      </c>
      <c r="I211" s="12">
        <f t="shared" si="94"/>
        <v>17.305555555555657</v>
      </c>
      <c r="J211" s="7">
        <f>MIN('Input Data'!$D$12*LOOKUP($A211,'Input Data'!$B$58:$B$62,'Input Data'!$E$58:$E$62)/3600*$C$1,IF($A211&lt;'Input Data'!$D$17,infinity,'Input Data'!$D$11*'Input Data'!$D$13+LOOKUP($A211-'Input Data'!$D$17+$C$1,$A$5:$A$505,$L$5:$L$505)-K211))</f>
        <v>5.5555555555555554</v>
      </c>
      <c r="K211" s="11">
        <f t="shared" si="95"/>
        <v>0</v>
      </c>
      <c r="L211" s="11">
        <f>IF($A211&lt;'Input Data'!$D$16,0,LOOKUP($A211-'Input Data'!$D$16,$A$5:$A$505,$K$5:$K$505))</f>
        <v>0</v>
      </c>
      <c r="M211" s="7">
        <f>MIN('Input Data'!$E$12*LOOKUP($A211,'Input Data'!$B$58:$B$62,'Input Data'!$F$58:$F$62)/3600*$C$1,IF($A211&lt;'Input Data'!$E$17,infinity,'Input Data'!$E$11*'Input Data'!$E$13+LOOKUP($A211-'Input Data'!$E$17+$C$1,$A$5:$A$505,$O$5:$O$505))-N211)</f>
        <v>22.222222222222221</v>
      </c>
      <c r="N211" s="11">
        <f t="shared" si="96"/>
        <v>3196.6944444444484</v>
      </c>
      <c r="O211" s="11">
        <f t="shared" si="97"/>
        <v>3077.3361976369511</v>
      </c>
      <c r="P211" s="9">
        <f>MIN('Input Data'!$E$12*LOOKUP($A211,'Input Data'!$B$58:$B$62,'Input Data'!$F$58:$F$62)/3600*$C$1,IF($A211&lt;'Input Data'!$E$16,0,LOOKUP($A211-'Input Data'!$E$16+$C$1,$A$5:$A$505,N$5:N$505)-O211))</f>
        <v>22.222222222222221</v>
      </c>
      <c r="Q211" s="10">
        <f>LOOKUP($A211,'Input Data'!$C$33:$C$37,'Input Data'!$F$33:$F$37)</f>
        <v>0.02</v>
      </c>
      <c r="R211" s="34">
        <f t="shared" si="98"/>
        <v>0.68877551020408168</v>
      </c>
      <c r="S211" s="8">
        <f t="shared" si="99"/>
        <v>0.30612244897959184</v>
      </c>
      <c r="T211" s="11">
        <f t="shared" si="100"/>
        <v>14.999999999999998</v>
      </c>
      <c r="U211" s="7">
        <f>MIN('Input Data'!$F$12*LOOKUP($A211,'Input Data'!$B$58:$B$62,'Input Data'!$G$58:$G$62)/3600*$C$1,IF($A211&lt;'Input Data'!$F$17,infinity,'Input Data'!$F$11*'Input Data'!$F$13+LOOKUP($A211-'Input Data'!$F$17+$C$1,$A$5:$A$505,$W$5:$W$505)-V211))</f>
        <v>5.5555555555555554</v>
      </c>
      <c r="V211" s="11">
        <f t="shared" si="101"/>
        <v>61.5467239527392</v>
      </c>
      <c r="W211" s="11">
        <f>IF($A211&lt;'Input Data'!$F$16,0,LOOKUP($A211-'Input Data'!$F$16,$A$5:$A$505,$V$5:$V$505))</f>
        <v>60.322234156820826</v>
      </c>
      <c r="X211" s="7">
        <f>MIN('Input Data'!$G$12*LOOKUP($A211,'Input Data'!$B$58:$B$62,'Input Data'!$H$58:$H$62)/3600*$C$1,IF($A211&lt;'Input Data'!$G$17,infinity,'Input Data'!$G$11*'Input Data'!$G$13+LOOKUP($A211-'Input Data'!$G$17+$C$1,$A$5:$A$505,$Z$5:$Z$505)-Y211))</f>
        <v>15</v>
      </c>
      <c r="Y211" s="11">
        <f t="shared" si="102"/>
        <v>3015.7894736842104</v>
      </c>
      <c r="Z211" s="11">
        <f t="shared" si="103"/>
        <v>2640</v>
      </c>
      <c r="AA211" s="9">
        <f>MIN('Input Data'!$G$12*LOOKUP($A211,'Input Data'!$B$58:$B$62,'Input Data'!$H$58:$H$62)/3600*$C$1,IF($A211&lt;'Input Data'!$G$16,0,LOOKUP($A211-'Input Data'!$G$16+$C$1,$A$5:$A$505,Y$5:Y$505)-Z211))</f>
        <v>22.222222222222221</v>
      </c>
      <c r="AB211" s="10">
        <f>LOOKUP($A211,'Input Data'!$C$33:$C$37,'Input Data'!$G$33:$G$37)</f>
        <v>0</v>
      </c>
      <c r="AC211" s="11">
        <f t="shared" si="104"/>
        <v>0.67500000000000004</v>
      </c>
      <c r="AD211" s="11">
        <f t="shared" si="105"/>
        <v>0</v>
      </c>
      <c r="AE211" s="12">
        <f t="shared" si="106"/>
        <v>15</v>
      </c>
      <c r="AF211" s="7">
        <f>MIN('Input Data'!$H$12*LOOKUP($A211,'Input Data'!$B$58:$B$62,'Input Data'!$I$58:$I$62)/3600*$C$1,IF($A211&lt;'Input Data'!$H$17,infinity,'Input Data'!$H$11*'Input Data'!$H$13+LOOKUP($A211-'Input Data'!$H$17+$C$1,$A$5:$A$505,AH$5:AH$505)-AG211))</f>
        <v>5.5555555555555554</v>
      </c>
      <c r="AG211" s="11">
        <f t="shared" si="107"/>
        <v>0</v>
      </c>
      <c r="AH211" s="11">
        <f>IF($A211&lt;'Input Data'!$H$16,0,LOOKUP($A211-'Input Data'!$H$16,$A$5:$A$505,AG$5:AG$505))</f>
        <v>0</v>
      </c>
      <c r="AI211" s="7">
        <f>MIN('Input Data'!$I$12*LOOKUP($A211,'Input Data'!$B$58:$B$62,'Input Data'!$J$58:$J$62)/3600*$C$1,IF($A211&lt;'Input Data'!$I$17,infinity,'Input Data'!$I$11*'Input Data'!$I$13+LOOKUP($A211-'Input Data'!$I$17+$C$1,$A$5:$A$505,AK$5:AK$505))-AJ211)</f>
        <v>15</v>
      </c>
      <c r="AJ211" s="11">
        <f t="shared" si="108"/>
        <v>2640</v>
      </c>
      <c r="AK211" s="34">
        <f>IF($A211&lt;'Input Data'!$I$16,0,LOOKUP($A211-'Input Data'!$I$16,$A$5:$A$505,AJ$5:AJ$505))</f>
        <v>2550</v>
      </c>
      <c r="AL211" s="17">
        <f>MIN('Input Data'!$I$12*LOOKUP($A211,'Input Data'!$B$58:$B$62,'Input Data'!$J$58:$J$62)/3600*$C$1,IF($A211&lt;'Input Data'!$I$16,0,LOOKUP($A211-'Input Data'!$I$16+$C$1,$A$5:$A$505,AJ$5:AJ$505)-AK211))</f>
        <v>15</v>
      </c>
    </row>
    <row r="212" spans="1:38" x14ac:dyDescent="0.3">
      <c r="A212" s="9">
        <f t="shared" si="90"/>
        <v>2070</v>
      </c>
      <c r="B212" s="10">
        <f>MIN('Input Data'!$C$12*LOOKUP($A212,'Input Data'!$B$58:$B$62,'Input Data'!$D$58:$D$62)/3600*$C$1,IF($A212&lt;'Input Data'!$C$17,infinity,'Input Data'!$C$11*'Input Data'!$C$13+LOOKUP($A212-'Input Data'!$C$17+$C$1,$A$5:$A$505,$D$5:$D$505))-C212)</f>
        <v>22.222222222222221</v>
      </c>
      <c r="C212" s="11">
        <f>C211+LOOKUP($A211,'Input Data'!$D$23:$D$27,'Input Data'!$F$23:$F$27)*$C$1/3600</f>
        <v>3525.5000000000059</v>
      </c>
      <c r="D212" s="11">
        <f t="shared" si="91"/>
        <v>3214.0000000000041</v>
      </c>
      <c r="E212" s="9">
        <f>MIN('Input Data'!$C$12*LOOKUP($A212,'Input Data'!$B$58:$B$62,'Input Data'!$D$58:$D$62)/3600*$C$1,IF($A212&lt;'Input Data'!$C$16,0,LOOKUP($A212-'Input Data'!$C$16+$C$1,$A$5:$A$505,C$5:C$505)-D212))</f>
        <v>17.305555555555657</v>
      </c>
      <c r="F212" s="10">
        <f>LOOKUP($A212,'Input Data'!$C$33:$C$37,'Input Data'!$E$33:$E$37)</f>
        <v>0</v>
      </c>
      <c r="G212" s="11">
        <f t="shared" si="92"/>
        <v>1</v>
      </c>
      <c r="H212" s="11">
        <f t="shared" si="110"/>
        <v>0</v>
      </c>
      <c r="I212" s="12">
        <f t="shared" si="94"/>
        <v>17.305555555555657</v>
      </c>
      <c r="J212" s="7">
        <f>MIN('Input Data'!$D$12*LOOKUP($A212,'Input Data'!$B$58:$B$62,'Input Data'!$E$58:$E$62)/3600*$C$1,IF($A212&lt;'Input Data'!$D$17,infinity,'Input Data'!$D$11*'Input Data'!$D$13+LOOKUP($A212-'Input Data'!$D$17+$C$1,$A$5:$A$505,$L$5:$L$505)-K212))</f>
        <v>5.5555555555555554</v>
      </c>
      <c r="K212" s="11">
        <f t="shared" si="95"/>
        <v>0</v>
      </c>
      <c r="L212" s="11">
        <f>IF($A212&lt;'Input Data'!$D$16,0,LOOKUP($A212-'Input Data'!$D$16,$A$5:$A$505,$K$5:$K$505))</f>
        <v>0</v>
      </c>
      <c r="M212" s="7">
        <f>MIN('Input Data'!$E$12*LOOKUP($A212,'Input Data'!$B$58:$B$62,'Input Data'!$F$58:$F$62)/3600*$C$1,IF($A212&lt;'Input Data'!$E$17,infinity,'Input Data'!$E$11*'Input Data'!$E$13+LOOKUP($A212-'Input Data'!$E$17+$C$1,$A$5:$A$505,$O$5:$O$505))-N212)</f>
        <v>22.222222222222221</v>
      </c>
      <c r="N212" s="11">
        <f t="shared" si="96"/>
        <v>3214.0000000000041</v>
      </c>
      <c r="O212" s="11">
        <f t="shared" si="97"/>
        <v>3092.6423200859308</v>
      </c>
      <c r="P212" s="9">
        <f>MIN('Input Data'!$E$12*LOOKUP($A212,'Input Data'!$B$58:$B$62,'Input Data'!$F$58:$F$62)/3600*$C$1,IF($A212&lt;'Input Data'!$E$16,0,LOOKUP($A212-'Input Data'!$E$16+$C$1,$A$5:$A$505,N$5:N$505)-O212))</f>
        <v>22.222222222222221</v>
      </c>
      <c r="Q212" s="10">
        <f>LOOKUP($A212,'Input Data'!$C$33:$C$37,'Input Data'!$F$33:$F$37)</f>
        <v>0.02</v>
      </c>
      <c r="R212" s="34">
        <f t="shared" si="98"/>
        <v>0.68877551020408168</v>
      </c>
      <c r="S212" s="8">
        <f t="shared" si="99"/>
        <v>0.30612244897959184</v>
      </c>
      <c r="T212" s="11">
        <f t="shared" si="100"/>
        <v>14.999999999999998</v>
      </c>
      <c r="U212" s="7">
        <f>MIN('Input Data'!$F$12*LOOKUP($A212,'Input Data'!$B$58:$B$62,'Input Data'!$G$58:$G$62)/3600*$C$1,IF($A212&lt;'Input Data'!$F$17,infinity,'Input Data'!$F$11*'Input Data'!$F$13+LOOKUP($A212-'Input Data'!$F$17+$C$1,$A$5:$A$505,$W$5:$W$505)-V212))</f>
        <v>5.5555555555555554</v>
      </c>
      <c r="V212" s="11">
        <f t="shared" si="101"/>
        <v>61.852846401718793</v>
      </c>
      <c r="W212" s="11">
        <f>IF($A212&lt;'Input Data'!$F$16,0,LOOKUP($A212-'Input Data'!$F$16,$A$5:$A$505,$V$5:$V$505))</f>
        <v>60.62835660580042</v>
      </c>
      <c r="X212" s="7">
        <f>MIN('Input Data'!$G$12*LOOKUP($A212,'Input Data'!$B$58:$B$62,'Input Data'!$H$58:$H$62)/3600*$C$1,IF($A212&lt;'Input Data'!$G$17,infinity,'Input Data'!$G$11*'Input Data'!$G$13+LOOKUP($A212-'Input Data'!$G$17+$C$1,$A$5:$A$505,$Z$5:$Z$505)-Y212))</f>
        <v>15</v>
      </c>
      <c r="Y212" s="11">
        <f t="shared" si="102"/>
        <v>3030.7894736842104</v>
      </c>
      <c r="Z212" s="11">
        <f t="shared" si="103"/>
        <v>2655</v>
      </c>
      <c r="AA212" s="9">
        <f>MIN('Input Data'!$G$12*LOOKUP($A212,'Input Data'!$B$58:$B$62,'Input Data'!$H$58:$H$62)/3600*$C$1,IF($A212&lt;'Input Data'!$G$16,0,LOOKUP($A212-'Input Data'!$G$16+$C$1,$A$5:$A$505,Y$5:Y$505)-Z212))</f>
        <v>22.222222222222221</v>
      </c>
      <c r="AB212" s="10">
        <f>LOOKUP($A212,'Input Data'!$C$33:$C$37,'Input Data'!$G$33:$G$37)</f>
        <v>0</v>
      </c>
      <c r="AC212" s="11">
        <f t="shared" si="104"/>
        <v>0.67500000000000004</v>
      </c>
      <c r="AD212" s="11">
        <f t="shared" si="105"/>
        <v>0</v>
      </c>
      <c r="AE212" s="12">
        <f t="shared" si="106"/>
        <v>15</v>
      </c>
      <c r="AF212" s="7">
        <f>MIN('Input Data'!$H$12*LOOKUP($A212,'Input Data'!$B$58:$B$62,'Input Data'!$I$58:$I$62)/3600*$C$1,IF($A212&lt;'Input Data'!$H$17,infinity,'Input Data'!$H$11*'Input Data'!$H$13+LOOKUP($A212-'Input Data'!$H$17+$C$1,$A$5:$A$505,AH$5:AH$505)-AG212))</f>
        <v>5.5555555555555554</v>
      </c>
      <c r="AG212" s="11">
        <f t="shared" si="107"/>
        <v>0</v>
      </c>
      <c r="AH212" s="11">
        <f>IF($A212&lt;'Input Data'!$H$16,0,LOOKUP($A212-'Input Data'!$H$16,$A$5:$A$505,AG$5:AG$505))</f>
        <v>0</v>
      </c>
      <c r="AI212" s="7">
        <f>MIN('Input Data'!$I$12*LOOKUP($A212,'Input Data'!$B$58:$B$62,'Input Data'!$J$58:$J$62)/3600*$C$1,IF($A212&lt;'Input Data'!$I$17,infinity,'Input Data'!$I$11*'Input Data'!$I$13+LOOKUP($A212-'Input Data'!$I$17+$C$1,$A$5:$A$505,AK$5:AK$505))-AJ212)</f>
        <v>15</v>
      </c>
      <c r="AJ212" s="11">
        <f t="shared" si="108"/>
        <v>2655</v>
      </c>
      <c r="AK212" s="34">
        <f>IF($A212&lt;'Input Data'!$I$16,0,LOOKUP($A212-'Input Data'!$I$16,$A$5:$A$505,AJ$5:AJ$505))</f>
        <v>2565</v>
      </c>
      <c r="AL212" s="17">
        <f>MIN('Input Data'!$I$12*LOOKUP($A212,'Input Data'!$B$58:$B$62,'Input Data'!$J$58:$J$62)/3600*$C$1,IF($A212&lt;'Input Data'!$I$16,0,LOOKUP($A212-'Input Data'!$I$16+$C$1,$A$5:$A$505,AJ$5:AJ$505)-AK212))</f>
        <v>15</v>
      </c>
    </row>
    <row r="213" spans="1:38" x14ac:dyDescent="0.3">
      <c r="A213" s="9">
        <f t="shared" si="90"/>
        <v>2080</v>
      </c>
      <c r="B213" s="10">
        <f>MIN('Input Data'!$C$12*LOOKUP($A213,'Input Data'!$B$58:$B$62,'Input Data'!$D$58:$D$62)/3600*$C$1,IF($A213&lt;'Input Data'!$C$17,infinity,'Input Data'!$C$11*'Input Data'!$C$13+LOOKUP($A213-'Input Data'!$C$17+$C$1,$A$5:$A$505,$D$5:$D$505))-C213)</f>
        <v>22.222222222222221</v>
      </c>
      <c r="C213" s="11">
        <f>C212+LOOKUP($A212,'Input Data'!$D$23:$D$27,'Input Data'!$F$23:$F$27)*$C$1/3600</f>
        <v>3542.8055555555616</v>
      </c>
      <c r="D213" s="11">
        <f t="shared" si="91"/>
        <v>3231.3055555555597</v>
      </c>
      <c r="E213" s="9">
        <f>MIN('Input Data'!$C$12*LOOKUP($A213,'Input Data'!$B$58:$B$62,'Input Data'!$D$58:$D$62)/3600*$C$1,IF($A213&lt;'Input Data'!$C$16,0,LOOKUP($A213-'Input Data'!$C$16+$C$1,$A$5:$A$505,C$5:C$505)-D213))</f>
        <v>17.305555555555657</v>
      </c>
      <c r="F213" s="10">
        <f>LOOKUP($A213,'Input Data'!$C$33:$C$37,'Input Data'!$E$33:$E$37)</f>
        <v>0</v>
      </c>
      <c r="G213" s="11">
        <f t="shared" si="92"/>
        <v>1</v>
      </c>
      <c r="H213" s="11">
        <f t="shared" si="110"/>
        <v>0</v>
      </c>
      <c r="I213" s="12">
        <f t="shared" si="94"/>
        <v>17.305555555555657</v>
      </c>
      <c r="J213" s="7">
        <f>MIN('Input Data'!$D$12*LOOKUP($A213,'Input Data'!$B$58:$B$62,'Input Data'!$E$58:$E$62)/3600*$C$1,IF($A213&lt;'Input Data'!$D$17,infinity,'Input Data'!$D$11*'Input Data'!$D$13+LOOKUP($A213-'Input Data'!$D$17+$C$1,$A$5:$A$505,$L$5:$L$505)-K213))</f>
        <v>5.5555555555555554</v>
      </c>
      <c r="K213" s="11">
        <f t="shared" si="95"/>
        <v>0</v>
      </c>
      <c r="L213" s="11">
        <f>IF($A213&lt;'Input Data'!$D$16,0,LOOKUP($A213-'Input Data'!$D$16,$A$5:$A$505,$K$5:$K$505))</f>
        <v>0</v>
      </c>
      <c r="M213" s="7">
        <f>MIN('Input Data'!$E$12*LOOKUP($A213,'Input Data'!$B$58:$B$62,'Input Data'!$F$58:$F$62)/3600*$C$1,IF($A213&lt;'Input Data'!$E$17,infinity,'Input Data'!$E$11*'Input Data'!$E$13+LOOKUP($A213-'Input Data'!$E$17+$C$1,$A$5:$A$505,$O$5:$O$505))-N213)</f>
        <v>22.222222222222221</v>
      </c>
      <c r="N213" s="11">
        <f t="shared" si="96"/>
        <v>3231.3055555555597</v>
      </c>
      <c r="O213" s="11">
        <f t="shared" si="97"/>
        <v>3107.9484425349106</v>
      </c>
      <c r="P213" s="9">
        <f>MIN('Input Data'!$E$12*LOOKUP($A213,'Input Data'!$B$58:$B$62,'Input Data'!$F$58:$F$62)/3600*$C$1,IF($A213&lt;'Input Data'!$E$16,0,LOOKUP($A213-'Input Data'!$E$16+$C$1,$A$5:$A$505,N$5:N$505)-O213))</f>
        <v>22.222222222222221</v>
      </c>
      <c r="Q213" s="10">
        <f>LOOKUP($A213,'Input Data'!$C$33:$C$37,'Input Data'!$F$33:$F$37)</f>
        <v>0.02</v>
      </c>
      <c r="R213" s="34">
        <f t="shared" si="98"/>
        <v>0.68877551020408168</v>
      </c>
      <c r="S213" s="8">
        <f t="shared" si="99"/>
        <v>0.30612244897959184</v>
      </c>
      <c r="T213" s="11">
        <f t="shared" si="100"/>
        <v>14.999999999999998</v>
      </c>
      <c r="U213" s="7">
        <f>MIN('Input Data'!$F$12*LOOKUP($A213,'Input Data'!$B$58:$B$62,'Input Data'!$G$58:$G$62)/3600*$C$1,IF($A213&lt;'Input Data'!$F$17,infinity,'Input Data'!$F$11*'Input Data'!$F$13+LOOKUP($A213-'Input Data'!$F$17+$C$1,$A$5:$A$505,$W$5:$W$505)-V213))</f>
        <v>5.5555555555555554</v>
      </c>
      <c r="V213" s="11">
        <f t="shared" si="101"/>
        <v>62.158968850698386</v>
      </c>
      <c r="W213" s="11">
        <f>IF($A213&lt;'Input Data'!$F$16,0,LOOKUP($A213-'Input Data'!$F$16,$A$5:$A$505,$V$5:$V$505))</f>
        <v>60.934479054780013</v>
      </c>
      <c r="X213" s="7">
        <f>MIN('Input Data'!$G$12*LOOKUP($A213,'Input Data'!$B$58:$B$62,'Input Data'!$H$58:$H$62)/3600*$C$1,IF($A213&lt;'Input Data'!$G$17,infinity,'Input Data'!$G$11*'Input Data'!$G$13+LOOKUP($A213-'Input Data'!$G$17+$C$1,$A$5:$A$505,$Z$5:$Z$505)-Y213))</f>
        <v>15</v>
      </c>
      <c r="Y213" s="11">
        <f t="shared" si="102"/>
        <v>3045.7894736842104</v>
      </c>
      <c r="Z213" s="11">
        <f t="shared" si="103"/>
        <v>2670</v>
      </c>
      <c r="AA213" s="9">
        <f>MIN('Input Data'!$G$12*LOOKUP($A213,'Input Data'!$B$58:$B$62,'Input Data'!$H$58:$H$62)/3600*$C$1,IF($A213&lt;'Input Data'!$G$16,0,LOOKUP($A213-'Input Data'!$G$16+$C$1,$A$5:$A$505,Y$5:Y$505)-Z213))</f>
        <v>22.222222222222221</v>
      </c>
      <c r="AB213" s="10">
        <f>LOOKUP($A213,'Input Data'!$C$33:$C$37,'Input Data'!$G$33:$G$37)</f>
        <v>0</v>
      </c>
      <c r="AC213" s="11">
        <f t="shared" si="104"/>
        <v>0.67500000000000004</v>
      </c>
      <c r="AD213" s="11">
        <f t="shared" si="105"/>
        <v>0</v>
      </c>
      <c r="AE213" s="12">
        <f t="shared" si="106"/>
        <v>15</v>
      </c>
      <c r="AF213" s="7">
        <f>MIN('Input Data'!$H$12*LOOKUP($A213,'Input Data'!$B$58:$B$62,'Input Data'!$I$58:$I$62)/3600*$C$1,IF($A213&lt;'Input Data'!$H$17,infinity,'Input Data'!$H$11*'Input Data'!$H$13+LOOKUP($A213-'Input Data'!$H$17+$C$1,$A$5:$A$505,AH$5:AH$505)-AG213))</f>
        <v>5.5555555555555554</v>
      </c>
      <c r="AG213" s="11">
        <f t="shared" si="107"/>
        <v>0</v>
      </c>
      <c r="AH213" s="11">
        <f>IF($A213&lt;'Input Data'!$H$16,0,LOOKUP($A213-'Input Data'!$H$16,$A$5:$A$505,AG$5:AG$505))</f>
        <v>0</v>
      </c>
      <c r="AI213" s="7">
        <f>MIN('Input Data'!$I$12*LOOKUP($A213,'Input Data'!$B$58:$B$62,'Input Data'!$J$58:$J$62)/3600*$C$1,IF($A213&lt;'Input Data'!$I$17,infinity,'Input Data'!$I$11*'Input Data'!$I$13+LOOKUP($A213-'Input Data'!$I$17+$C$1,$A$5:$A$505,AK$5:AK$505))-AJ213)</f>
        <v>15</v>
      </c>
      <c r="AJ213" s="11">
        <f t="shared" si="108"/>
        <v>2670</v>
      </c>
      <c r="AK213" s="34">
        <f>IF($A213&lt;'Input Data'!$I$16,0,LOOKUP($A213-'Input Data'!$I$16,$A$5:$A$505,AJ$5:AJ$505))</f>
        <v>2580</v>
      </c>
      <c r="AL213" s="17">
        <f>MIN('Input Data'!$I$12*LOOKUP($A213,'Input Data'!$B$58:$B$62,'Input Data'!$J$58:$J$62)/3600*$C$1,IF($A213&lt;'Input Data'!$I$16,0,LOOKUP($A213-'Input Data'!$I$16+$C$1,$A$5:$A$505,AJ$5:AJ$505)-AK213))</f>
        <v>15</v>
      </c>
    </row>
    <row r="214" spans="1:38" x14ac:dyDescent="0.3">
      <c r="A214" s="9">
        <f t="shared" si="90"/>
        <v>2090</v>
      </c>
      <c r="B214" s="10">
        <f>MIN('Input Data'!$C$12*LOOKUP($A214,'Input Data'!$B$58:$B$62,'Input Data'!$D$58:$D$62)/3600*$C$1,IF($A214&lt;'Input Data'!$C$17,infinity,'Input Data'!$C$11*'Input Data'!$C$13+LOOKUP($A214-'Input Data'!$C$17+$C$1,$A$5:$A$505,$D$5:$D$505))-C214)</f>
        <v>22.222222222222221</v>
      </c>
      <c r="C214" s="11">
        <f>C213+LOOKUP($A213,'Input Data'!$D$23:$D$27,'Input Data'!$F$23:$F$27)*$C$1/3600</f>
        <v>3560.1111111111172</v>
      </c>
      <c r="D214" s="11">
        <f t="shared" si="91"/>
        <v>3248.6111111111154</v>
      </c>
      <c r="E214" s="9">
        <f>MIN('Input Data'!$C$12*LOOKUP($A214,'Input Data'!$B$58:$B$62,'Input Data'!$D$58:$D$62)/3600*$C$1,IF($A214&lt;'Input Data'!$C$16,0,LOOKUP($A214-'Input Data'!$C$16+$C$1,$A$5:$A$505,C$5:C$505)-D214))</f>
        <v>17.305555555555657</v>
      </c>
      <c r="F214" s="10">
        <f>LOOKUP($A214,'Input Data'!$C$33:$C$37,'Input Data'!$E$33:$E$37)</f>
        <v>0</v>
      </c>
      <c r="G214" s="11">
        <f t="shared" si="92"/>
        <v>1</v>
      </c>
      <c r="H214" s="11">
        <f t="shared" si="110"/>
        <v>0</v>
      </c>
      <c r="I214" s="12">
        <f t="shared" si="94"/>
        <v>17.305555555555657</v>
      </c>
      <c r="J214" s="7">
        <f>MIN('Input Data'!$D$12*LOOKUP($A214,'Input Data'!$B$58:$B$62,'Input Data'!$E$58:$E$62)/3600*$C$1,IF($A214&lt;'Input Data'!$D$17,infinity,'Input Data'!$D$11*'Input Data'!$D$13+LOOKUP($A214-'Input Data'!$D$17+$C$1,$A$5:$A$505,$L$5:$L$505)-K214))</f>
        <v>5.5555555555555554</v>
      </c>
      <c r="K214" s="11">
        <f t="shared" si="95"/>
        <v>0</v>
      </c>
      <c r="L214" s="11">
        <f>IF($A214&lt;'Input Data'!$D$16,0,LOOKUP($A214-'Input Data'!$D$16,$A$5:$A$505,$K$5:$K$505))</f>
        <v>0</v>
      </c>
      <c r="M214" s="7">
        <f>MIN('Input Data'!$E$12*LOOKUP($A214,'Input Data'!$B$58:$B$62,'Input Data'!$F$58:$F$62)/3600*$C$1,IF($A214&lt;'Input Data'!$E$17,infinity,'Input Data'!$E$11*'Input Data'!$E$13+LOOKUP($A214-'Input Data'!$E$17+$C$1,$A$5:$A$505,$O$5:$O$505))-N214)</f>
        <v>22.222222222222221</v>
      </c>
      <c r="N214" s="11">
        <f t="shared" si="96"/>
        <v>3248.6111111111154</v>
      </c>
      <c r="O214" s="11">
        <f t="shared" si="97"/>
        <v>3123.2545649838903</v>
      </c>
      <c r="P214" s="9">
        <f>MIN('Input Data'!$E$12*LOOKUP($A214,'Input Data'!$B$58:$B$62,'Input Data'!$F$58:$F$62)/3600*$C$1,IF($A214&lt;'Input Data'!$E$16,0,LOOKUP($A214-'Input Data'!$E$16+$C$1,$A$5:$A$505,N$5:N$505)-O214))</f>
        <v>22.222222222222221</v>
      </c>
      <c r="Q214" s="10">
        <f>LOOKUP($A214,'Input Data'!$C$33:$C$37,'Input Data'!$F$33:$F$37)</f>
        <v>0.02</v>
      </c>
      <c r="R214" s="34">
        <f t="shared" si="98"/>
        <v>0.68877551020408168</v>
      </c>
      <c r="S214" s="8">
        <f t="shared" si="99"/>
        <v>0.30612244897959184</v>
      </c>
      <c r="T214" s="11">
        <f t="shared" si="100"/>
        <v>14.999999999999998</v>
      </c>
      <c r="U214" s="7">
        <f>MIN('Input Data'!$F$12*LOOKUP($A214,'Input Data'!$B$58:$B$62,'Input Data'!$G$58:$G$62)/3600*$C$1,IF($A214&lt;'Input Data'!$F$17,infinity,'Input Data'!$F$11*'Input Data'!$F$13+LOOKUP($A214-'Input Data'!$F$17+$C$1,$A$5:$A$505,$W$5:$W$505)-V214))</f>
        <v>5.5555555555555554</v>
      </c>
      <c r="V214" s="11">
        <f t="shared" si="101"/>
        <v>62.465091299677979</v>
      </c>
      <c r="W214" s="11">
        <f>IF($A214&lt;'Input Data'!$F$16,0,LOOKUP($A214-'Input Data'!$F$16,$A$5:$A$505,$V$5:$V$505))</f>
        <v>61.240601503759606</v>
      </c>
      <c r="X214" s="7">
        <f>MIN('Input Data'!$G$12*LOOKUP($A214,'Input Data'!$B$58:$B$62,'Input Data'!$H$58:$H$62)/3600*$C$1,IF($A214&lt;'Input Data'!$G$17,infinity,'Input Data'!$G$11*'Input Data'!$G$13+LOOKUP($A214-'Input Data'!$G$17+$C$1,$A$5:$A$505,$Z$5:$Z$505)-Y214))</f>
        <v>15</v>
      </c>
      <c r="Y214" s="11">
        <f t="shared" si="102"/>
        <v>3060.7894736842104</v>
      </c>
      <c r="Z214" s="11">
        <f t="shared" si="103"/>
        <v>2685</v>
      </c>
      <c r="AA214" s="9">
        <f>MIN('Input Data'!$G$12*LOOKUP($A214,'Input Data'!$B$58:$B$62,'Input Data'!$H$58:$H$62)/3600*$C$1,IF($A214&lt;'Input Data'!$G$16,0,LOOKUP($A214-'Input Data'!$G$16+$C$1,$A$5:$A$505,Y$5:Y$505)-Z214))</f>
        <v>22.222222222222221</v>
      </c>
      <c r="AB214" s="10">
        <f>LOOKUP($A214,'Input Data'!$C$33:$C$37,'Input Data'!$G$33:$G$37)</f>
        <v>0</v>
      </c>
      <c r="AC214" s="11">
        <f t="shared" si="104"/>
        <v>0.67500000000000004</v>
      </c>
      <c r="AD214" s="11">
        <f t="shared" si="105"/>
        <v>0</v>
      </c>
      <c r="AE214" s="12">
        <f t="shared" si="106"/>
        <v>15</v>
      </c>
      <c r="AF214" s="7">
        <f>MIN('Input Data'!$H$12*LOOKUP($A214,'Input Data'!$B$58:$B$62,'Input Data'!$I$58:$I$62)/3600*$C$1,IF($A214&lt;'Input Data'!$H$17,infinity,'Input Data'!$H$11*'Input Data'!$H$13+LOOKUP($A214-'Input Data'!$H$17+$C$1,$A$5:$A$505,AH$5:AH$505)-AG214))</f>
        <v>5.5555555555555554</v>
      </c>
      <c r="AG214" s="11">
        <f t="shared" si="107"/>
        <v>0</v>
      </c>
      <c r="AH214" s="11">
        <f>IF($A214&lt;'Input Data'!$H$16,0,LOOKUP($A214-'Input Data'!$H$16,$A$5:$A$505,AG$5:AG$505))</f>
        <v>0</v>
      </c>
      <c r="AI214" s="7">
        <f>MIN('Input Data'!$I$12*LOOKUP($A214,'Input Data'!$B$58:$B$62,'Input Data'!$J$58:$J$62)/3600*$C$1,IF($A214&lt;'Input Data'!$I$17,infinity,'Input Data'!$I$11*'Input Data'!$I$13+LOOKUP($A214-'Input Data'!$I$17+$C$1,$A$5:$A$505,AK$5:AK$505))-AJ214)</f>
        <v>15</v>
      </c>
      <c r="AJ214" s="11">
        <f t="shared" si="108"/>
        <v>2685</v>
      </c>
      <c r="AK214" s="34">
        <f>IF($A214&lt;'Input Data'!$I$16,0,LOOKUP($A214-'Input Data'!$I$16,$A$5:$A$505,AJ$5:AJ$505))</f>
        <v>2595</v>
      </c>
      <c r="AL214" s="17">
        <f>MIN('Input Data'!$I$12*LOOKUP($A214,'Input Data'!$B$58:$B$62,'Input Data'!$J$58:$J$62)/3600*$C$1,IF($A214&lt;'Input Data'!$I$16,0,LOOKUP($A214-'Input Data'!$I$16+$C$1,$A$5:$A$505,AJ$5:AJ$505)-AK214))</f>
        <v>15</v>
      </c>
    </row>
    <row r="215" spans="1:38" x14ac:dyDescent="0.3">
      <c r="A215" s="9">
        <f t="shared" si="90"/>
        <v>2100</v>
      </c>
      <c r="B215" s="10">
        <f>MIN('Input Data'!$C$12*LOOKUP($A215,'Input Data'!$B$58:$B$62,'Input Data'!$D$58:$D$62)/3600*$C$1,IF($A215&lt;'Input Data'!$C$17,infinity,'Input Data'!$C$11*'Input Data'!$C$13+LOOKUP($A215-'Input Data'!$C$17+$C$1,$A$5:$A$505,$D$5:$D$505))-C215)</f>
        <v>22.222222222222221</v>
      </c>
      <c r="C215" s="11">
        <f>C214+LOOKUP($A214,'Input Data'!$D$23:$D$27,'Input Data'!$F$23:$F$27)*$C$1/3600</f>
        <v>3577.4166666666729</v>
      </c>
      <c r="D215" s="11">
        <f t="shared" si="91"/>
        <v>3265.9166666666711</v>
      </c>
      <c r="E215" s="9">
        <f>MIN('Input Data'!$C$12*LOOKUP($A215,'Input Data'!$B$58:$B$62,'Input Data'!$D$58:$D$62)/3600*$C$1,IF($A215&lt;'Input Data'!$C$16,0,LOOKUP($A215-'Input Data'!$C$16+$C$1,$A$5:$A$505,C$5:C$505)-D215))</f>
        <v>17.305555555555657</v>
      </c>
      <c r="F215" s="10">
        <f>LOOKUP($A215,'Input Data'!$C$33:$C$37,'Input Data'!$E$33:$E$37)</f>
        <v>0</v>
      </c>
      <c r="G215" s="11">
        <f t="shared" si="92"/>
        <v>1</v>
      </c>
      <c r="H215" s="11">
        <f t="shared" si="110"/>
        <v>0</v>
      </c>
      <c r="I215" s="12">
        <f t="shared" si="94"/>
        <v>17.305555555555657</v>
      </c>
      <c r="J215" s="7">
        <f>MIN('Input Data'!$D$12*LOOKUP($A215,'Input Data'!$B$58:$B$62,'Input Data'!$E$58:$E$62)/3600*$C$1,IF($A215&lt;'Input Data'!$D$17,infinity,'Input Data'!$D$11*'Input Data'!$D$13+LOOKUP($A215-'Input Data'!$D$17+$C$1,$A$5:$A$505,$L$5:$L$505)-K215))</f>
        <v>5.5555555555555554</v>
      </c>
      <c r="K215" s="11">
        <f t="shared" si="95"/>
        <v>0</v>
      </c>
      <c r="L215" s="11">
        <f>IF($A215&lt;'Input Data'!$D$16,0,LOOKUP($A215-'Input Data'!$D$16,$A$5:$A$505,$K$5:$K$505))</f>
        <v>0</v>
      </c>
      <c r="M215" s="7">
        <f>MIN('Input Data'!$E$12*LOOKUP($A215,'Input Data'!$B$58:$B$62,'Input Data'!$F$58:$F$62)/3600*$C$1,IF($A215&lt;'Input Data'!$E$17,infinity,'Input Data'!$E$11*'Input Data'!$E$13+LOOKUP($A215-'Input Data'!$E$17+$C$1,$A$5:$A$505,$O$5:$O$505))-N215)</f>
        <v>22.222222222222221</v>
      </c>
      <c r="N215" s="11">
        <f t="shared" si="96"/>
        <v>3265.9166666666711</v>
      </c>
      <c r="O215" s="11">
        <f t="shared" si="97"/>
        <v>3138.5606874328701</v>
      </c>
      <c r="P215" s="9">
        <f>MIN('Input Data'!$E$12*LOOKUP($A215,'Input Data'!$B$58:$B$62,'Input Data'!$F$58:$F$62)/3600*$C$1,IF($A215&lt;'Input Data'!$E$16,0,LOOKUP($A215-'Input Data'!$E$16+$C$1,$A$5:$A$505,N$5:N$505)-O215))</f>
        <v>22.222222222222221</v>
      </c>
      <c r="Q215" s="10">
        <f>LOOKUP($A215,'Input Data'!$C$33:$C$37,'Input Data'!$F$33:$F$37)</f>
        <v>0.02</v>
      </c>
      <c r="R215" s="34">
        <f t="shared" si="98"/>
        <v>0.68877551020408168</v>
      </c>
      <c r="S215" s="8">
        <f t="shared" si="99"/>
        <v>0.30612244897959184</v>
      </c>
      <c r="T215" s="11">
        <f t="shared" si="100"/>
        <v>14.999999999999998</v>
      </c>
      <c r="U215" s="7">
        <f>MIN('Input Data'!$F$12*LOOKUP($A215,'Input Data'!$B$58:$B$62,'Input Data'!$G$58:$G$62)/3600*$C$1,IF($A215&lt;'Input Data'!$F$17,infinity,'Input Data'!$F$11*'Input Data'!$F$13+LOOKUP($A215-'Input Data'!$F$17+$C$1,$A$5:$A$505,$W$5:$W$505)-V215))</f>
        <v>5.5555555555555554</v>
      </c>
      <c r="V215" s="11">
        <f t="shared" si="101"/>
        <v>62.771213748657573</v>
      </c>
      <c r="W215" s="11">
        <f>IF($A215&lt;'Input Data'!$F$16,0,LOOKUP($A215-'Input Data'!$F$16,$A$5:$A$505,$V$5:$V$505))</f>
        <v>61.5467239527392</v>
      </c>
      <c r="X215" s="7">
        <f>MIN('Input Data'!$G$12*LOOKUP($A215,'Input Data'!$B$58:$B$62,'Input Data'!$H$58:$H$62)/3600*$C$1,IF($A215&lt;'Input Data'!$G$17,infinity,'Input Data'!$G$11*'Input Data'!$G$13+LOOKUP($A215-'Input Data'!$G$17+$C$1,$A$5:$A$505,$Z$5:$Z$505)-Y215))</f>
        <v>15</v>
      </c>
      <c r="Y215" s="11">
        <f t="shared" si="102"/>
        <v>3075.7894736842104</v>
      </c>
      <c r="Z215" s="11">
        <f t="shared" si="103"/>
        <v>2700</v>
      </c>
      <c r="AA215" s="9">
        <f>MIN('Input Data'!$G$12*LOOKUP($A215,'Input Data'!$B$58:$B$62,'Input Data'!$H$58:$H$62)/3600*$C$1,IF($A215&lt;'Input Data'!$G$16,0,LOOKUP($A215-'Input Data'!$G$16+$C$1,$A$5:$A$505,Y$5:Y$505)-Z215))</f>
        <v>22.222222222222221</v>
      </c>
      <c r="AB215" s="10">
        <f>LOOKUP($A215,'Input Data'!$C$33:$C$37,'Input Data'!$G$33:$G$37)</f>
        <v>0</v>
      </c>
      <c r="AC215" s="11">
        <f t="shared" si="104"/>
        <v>0.67500000000000004</v>
      </c>
      <c r="AD215" s="11">
        <f t="shared" si="105"/>
        <v>0</v>
      </c>
      <c r="AE215" s="12">
        <f t="shared" si="106"/>
        <v>15</v>
      </c>
      <c r="AF215" s="7">
        <f>MIN('Input Data'!$H$12*LOOKUP($A215,'Input Data'!$B$58:$B$62,'Input Data'!$I$58:$I$62)/3600*$C$1,IF($A215&lt;'Input Data'!$H$17,infinity,'Input Data'!$H$11*'Input Data'!$H$13+LOOKUP($A215-'Input Data'!$H$17+$C$1,$A$5:$A$505,AH$5:AH$505)-AG215))</f>
        <v>5.5555555555555554</v>
      </c>
      <c r="AG215" s="11">
        <f t="shared" si="107"/>
        <v>0</v>
      </c>
      <c r="AH215" s="11">
        <f>IF($A215&lt;'Input Data'!$H$16,0,LOOKUP($A215-'Input Data'!$H$16,$A$5:$A$505,AG$5:AG$505))</f>
        <v>0</v>
      </c>
      <c r="AI215" s="7">
        <f>MIN('Input Data'!$I$12*LOOKUP($A215,'Input Data'!$B$58:$B$62,'Input Data'!$J$58:$J$62)/3600*$C$1,IF($A215&lt;'Input Data'!$I$17,infinity,'Input Data'!$I$11*'Input Data'!$I$13+LOOKUP($A215-'Input Data'!$I$17+$C$1,$A$5:$A$505,AK$5:AK$505))-AJ215)</f>
        <v>15</v>
      </c>
      <c r="AJ215" s="11">
        <f t="shared" si="108"/>
        <v>2700</v>
      </c>
      <c r="AK215" s="34">
        <f>IF($A215&lt;'Input Data'!$I$16,0,LOOKUP($A215-'Input Data'!$I$16,$A$5:$A$505,AJ$5:AJ$505))</f>
        <v>2610</v>
      </c>
      <c r="AL215" s="17">
        <f>MIN('Input Data'!$I$12*LOOKUP($A215,'Input Data'!$B$58:$B$62,'Input Data'!$J$58:$J$62)/3600*$C$1,IF($A215&lt;'Input Data'!$I$16,0,LOOKUP($A215-'Input Data'!$I$16+$C$1,$A$5:$A$505,AJ$5:AJ$505)-AK215))</f>
        <v>15</v>
      </c>
    </row>
    <row r="216" spans="1:38" x14ac:dyDescent="0.3">
      <c r="A216" s="9">
        <f t="shared" si="90"/>
        <v>2110</v>
      </c>
      <c r="B216" s="10">
        <f>MIN('Input Data'!$C$12*LOOKUP($A216,'Input Data'!$B$58:$B$62,'Input Data'!$D$58:$D$62)/3600*$C$1,IF($A216&lt;'Input Data'!$C$17,infinity,'Input Data'!$C$11*'Input Data'!$C$13+LOOKUP($A216-'Input Data'!$C$17+$C$1,$A$5:$A$505,$D$5:$D$505))-C216)</f>
        <v>22.222222222222221</v>
      </c>
      <c r="C216" s="11">
        <f>C215+LOOKUP($A215,'Input Data'!$D$23:$D$27,'Input Data'!$F$23:$F$27)*$C$1/3600</f>
        <v>3594.7222222222285</v>
      </c>
      <c r="D216" s="11">
        <f t="shared" si="91"/>
        <v>3283.2222222222267</v>
      </c>
      <c r="E216" s="9">
        <f>MIN('Input Data'!$C$12*LOOKUP($A216,'Input Data'!$B$58:$B$62,'Input Data'!$D$58:$D$62)/3600*$C$1,IF($A216&lt;'Input Data'!$C$16,0,LOOKUP($A216-'Input Data'!$C$16+$C$1,$A$5:$A$505,C$5:C$505)-D216))</f>
        <v>17.305555555555657</v>
      </c>
      <c r="F216" s="10">
        <f>LOOKUP($A216,'Input Data'!$C$33:$C$37,'Input Data'!$E$33:$E$37)</f>
        <v>0</v>
      </c>
      <c r="G216" s="11">
        <f t="shared" si="92"/>
        <v>1</v>
      </c>
      <c r="H216" s="11">
        <f t="shared" si="110"/>
        <v>0</v>
      </c>
      <c r="I216" s="12">
        <f t="shared" si="94"/>
        <v>17.305555555555657</v>
      </c>
      <c r="J216" s="7">
        <f>MIN('Input Data'!$D$12*LOOKUP($A216,'Input Data'!$B$58:$B$62,'Input Data'!$E$58:$E$62)/3600*$C$1,IF($A216&lt;'Input Data'!$D$17,infinity,'Input Data'!$D$11*'Input Data'!$D$13+LOOKUP($A216-'Input Data'!$D$17+$C$1,$A$5:$A$505,$L$5:$L$505)-K216))</f>
        <v>5.5555555555555554</v>
      </c>
      <c r="K216" s="11">
        <f t="shared" si="95"/>
        <v>0</v>
      </c>
      <c r="L216" s="11">
        <f>IF($A216&lt;'Input Data'!$D$16,0,LOOKUP($A216-'Input Data'!$D$16,$A$5:$A$505,$K$5:$K$505))</f>
        <v>0</v>
      </c>
      <c r="M216" s="7">
        <f>MIN('Input Data'!$E$12*LOOKUP($A216,'Input Data'!$B$58:$B$62,'Input Data'!$F$58:$F$62)/3600*$C$1,IF($A216&lt;'Input Data'!$E$17,infinity,'Input Data'!$E$11*'Input Data'!$E$13+LOOKUP($A216-'Input Data'!$E$17+$C$1,$A$5:$A$505,$O$5:$O$505))-N216)</f>
        <v>22.222222222222221</v>
      </c>
      <c r="N216" s="11">
        <f t="shared" si="96"/>
        <v>3283.2222222222267</v>
      </c>
      <c r="O216" s="11">
        <f t="shared" si="97"/>
        <v>3153.8668098818498</v>
      </c>
      <c r="P216" s="9">
        <f>MIN('Input Data'!$E$12*LOOKUP($A216,'Input Data'!$B$58:$B$62,'Input Data'!$F$58:$F$62)/3600*$C$1,IF($A216&lt;'Input Data'!$E$16,0,LOOKUP($A216-'Input Data'!$E$16+$C$1,$A$5:$A$505,N$5:N$505)-O216))</f>
        <v>22.222222222222221</v>
      </c>
      <c r="Q216" s="10">
        <f>LOOKUP($A216,'Input Data'!$C$33:$C$37,'Input Data'!$F$33:$F$37)</f>
        <v>0.02</v>
      </c>
      <c r="R216" s="34">
        <f t="shared" si="98"/>
        <v>0.68877551020408168</v>
      </c>
      <c r="S216" s="8">
        <f t="shared" si="99"/>
        <v>0.30612244897959184</v>
      </c>
      <c r="T216" s="11">
        <f t="shared" si="100"/>
        <v>14.999999999999998</v>
      </c>
      <c r="U216" s="7">
        <f>MIN('Input Data'!$F$12*LOOKUP($A216,'Input Data'!$B$58:$B$62,'Input Data'!$G$58:$G$62)/3600*$C$1,IF($A216&lt;'Input Data'!$F$17,infinity,'Input Data'!$F$11*'Input Data'!$F$13+LOOKUP($A216-'Input Data'!$F$17+$C$1,$A$5:$A$505,$W$5:$W$505)-V216))</f>
        <v>5.5555555555555554</v>
      </c>
      <c r="V216" s="11">
        <f t="shared" si="101"/>
        <v>63.077336197637166</v>
      </c>
      <c r="W216" s="11">
        <f>IF($A216&lt;'Input Data'!$F$16,0,LOOKUP($A216-'Input Data'!$F$16,$A$5:$A$505,$V$5:$V$505))</f>
        <v>61.852846401718793</v>
      </c>
      <c r="X216" s="7">
        <f>MIN('Input Data'!$G$12*LOOKUP($A216,'Input Data'!$B$58:$B$62,'Input Data'!$H$58:$H$62)/3600*$C$1,IF($A216&lt;'Input Data'!$G$17,infinity,'Input Data'!$G$11*'Input Data'!$G$13+LOOKUP($A216-'Input Data'!$G$17+$C$1,$A$5:$A$505,$Z$5:$Z$505)-Y216))</f>
        <v>15</v>
      </c>
      <c r="Y216" s="11">
        <f t="shared" si="102"/>
        <v>3090.7894736842104</v>
      </c>
      <c r="Z216" s="11">
        <f t="shared" si="103"/>
        <v>2715</v>
      </c>
      <c r="AA216" s="9">
        <f>MIN('Input Data'!$G$12*LOOKUP($A216,'Input Data'!$B$58:$B$62,'Input Data'!$H$58:$H$62)/3600*$C$1,IF($A216&lt;'Input Data'!$G$16,0,LOOKUP($A216-'Input Data'!$G$16+$C$1,$A$5:$A$505,Y$5:Y$505)-Z216))</f>
        <v>22.222222222222221</v>
      </c>
      <c r="AB216" s="10">
        <f>LOOKUP($A216,'Input Data'!$C$33:$C$37,'Input Data'!$G$33:$G$37)</f>
        <v>0</v>
      </c>
      <c r="AC216" s="11">
        <f t="shared" si="104"/>
        <v>0.67500000000000004</v>
      </c>
      <c r="AD216" s="11">
        <f t="shared" si="105"/>
        <v>0</v>
      </c>
      <c r="AE216" s="12">
        <f t="shared" si="106"/>
        <v>15</v>
      </c>
      <c r="AF216" s="7">
        <f>MIN('Input Data'!$H$12*LOOKUP($A216,'Input Data'!$B$58:$B$62,'Input Data'!$I$58:$I$62)/3600*$C$1,IF($A216&lt;'Input Data'!$H$17,infinity,'Input Data'!$H$11*'Input Data'!$H$13+LOOKUP($A216-'Input Data'!$H$17+$C$1,$A$5:$A$505,AH$5:AH$505)-AG216))</f>
        <v>5.5555555555555554</v>
      </c>
      <c r="AG216" s="11">
        <f t="shared" si="107"/>
        <v>0</v>
      </c>
      <c r="AH216" s="11">
        <f>IF($A216&lt;'Input Data'!$H$16,0,LOOKUP($A216-'Input Data'!$H$16,$A$5:$A$505,AG$5:AG$505))</f>
        <v>0</v>
      </c>
      <c r="AI216" s="7">
        <f>MIN('Input Data'!$I$12*LOOKUP($A216,'Input Data'!$B$58:$B$62,'Input Data'!$J$58:$J$62)/3600*$C$1,IF($A216&lt;'Input Data'!$I$17,infinity,'Input Data'!$I$11*'Input Data'!$I$13+LOOKUP($A216-'Input Data'!$I$17+$C$1,$A$5:$A$505,AK$5:AK$505))-AJ216)</f>
        <v>15</v>
      </c>
      <c r="AJ216" s="11">
        <f t="shared" si="108"/>
        <v>2715</v>
      </c>
      <c r="AK216" s="34">
        <f>IF($A216&lt;'Input Data'!$I$16,0,LOOKUP($A216-'Input Data'!$I$16,$A$5:$A$505,AJ$5:AJ$505))</f>
        <v>2625</v>
      </c>
      <c r="AL216" s="17">
        <f>MIN('Input Data'!$I$12*LOOKUP($A216,'Input Data'!$B$58:$B$62,'Input Data'!$J$58:$J$62)/3600*$C$1,IF($A216&lt;'Input Data'!$I$16,0,LOOKUP($A216-'Input Data'!$I$16+$C$1,$A$5:$A$505,AJ$5:AJ$505)-AK216))</f>
        <v>15</v>
      </c>
    </row>
    <row r="217" spans="1:38" x14ac:dyDescent="0.3">
      <c r="A217" s="9">
        <f t="shared" si="90"/>
        <v>2120</v>
      </c>
      <c r="B217" s="10">
        <f>MIN('Input Data'!$C$12*LOOKUP($A217,'Input Data'!$B$58:$B$62,'Input Data'!$D$58:$D$62)/3600*$C$1,IF($A217&lt;'Input Data'!$C$17,infinity,'Input Data'!$C$11*'Input Data'!$C$13+LOOKUP($A217-'Input Data'!$C$17+$C$1,$A$5:$A$505,$D$5:$D$505))-C217)</f>
        <v>22.222222222222221</v>
      </c>
      <c r="C217" s="11">
        <f>C216+LOOKUP($A216,'Input Data'!$D$23:$D$27,'Input Data'!$F$23:$F$27)*$C$1/3600</f>
        <v>3612.0277777777842</v>
      </c>
      <c r="D217" s="11">
        <f t="shared" si="91"/>
        <v>3300.5277777777824</v>
      </c>
      <c r="E217" s="9">
        <f>MIN('Input Data'!$C$12*LOOKUP($A217,'Input Data'!$B$58:$B$62,'Input Data'!$D$58:$D$62)/3600*$C$1,IF($A217&lt;'Input Data'!$C$16,0,LOOKUP($A217-'Input Data'!$C$16+$C$1,$A$5:$A$505,C$5:C$505)-D217))</f>
        <v>17.305555555555657</v>
      </c>
      <c r="F217" s="10">
        <f>LOOKUP($A217,'Input Data'!$C$33:$C$37,'Input Data'!$E$33:$E$37)</f>
        <v>0</v>
      </c>
      <c r="G217" s="11">
        <f t="shared" si="92"/>
        <v>1</v>
      </c>
      <c r="H217" s="11">
        <f t="shared" si="110"/>
        <v>0</v>
      </c>
      <c r="I217" s="12">
        <f t="shared" si="94"/>
        <v>17.305555555555657</v>
      </c>
      <c r="J217" s="7">
        <f>MIN('Input Data'!$D$12*LOOKUP($A217,'Input Data'!$B$58:$B$62,'Input Data'!$E$58:$E$62)/3600*$C$1,IF($A217&lt;'Input Data'!$D$17,infinity,'Input Data'!$D$11*'Input Data'!$D$13+LOOKUP($A217-'Input Data'!$D$17+$C$1,$A$5:$A$505,$L$5:$L$505)-K217))</f>
        <v>5.5555555555555554</v>
      </c>
      <c r="K217" s="11">
        <f t="shared" si="95"/>
        <v>0</v>
      </c>
      <c r="L217" s="11">
        <f>IF($A217&lt;'Input Data'!$D$16,0,LOOKUP($A217-'Input Data'!$D$16,$A$5:$A$505,$K$5:$K$505))</f>
        <v>0</v>
      </c>
      <c r="M217" s="7">
        <f>MIN('Input Data'!$E$12*LOOKUP($A217,'Input Data'!$B$58:$B$62,'Input Data'!$F$58:$F$62)/3600*$C$1,IF($A217&lt;'Input Data'!$E$17,infinity,'Input Data'!$E$11*'Input Data'!$E$13+LOOKUP($A217-'Input Data'!$E$17+$C$1,$A$5:$A$505,$O$5:$O$505))-N217)</f>
        <v>22.222222222222221</v>
      </c>
      <c r="N217" s="11">
        <f t="shared" si="96"/>
        <v>3300.5277777777824</v>
      </c>
      <c r="O217" s="11">
        <f t="shared" si="97"/>
        <v>3169.1729323308296</v>
      </c>
      <c r="P217" s="9">
        <f>MIN('Input Data'!$E$12*LOOKUP($A217,'Input Data'!$B$58:$B$62,'Input Data'!$F$58:$F$62)/3600*$C$1,IF($A217&lt;'Input Data'!$E$16,0,LOOKUP($A217-'Input Data'!$E$16+$C$1,$A$5:$A$505,N$5:N$505)-O217))</f>
        <v>22.222222222222221</v>
      </c>
      <c r="Q217" s="10">
        <f>LOOKUP($A217,'Input Data'!$C$33:$C$37,'Input Data'!$F$33:$F$37)</f>
        <v>0.02</v>
      </c>
      <c r="R217" s="34">
        <f t="shared" si="98"/>
        <v>0.68877551020408168</v>
      </c>
      <c r="S217" s="8">
        <f t="shared" si="99"/>
        <v>0.30612244897959184</v>
      </c>
      <c r="T217" s="11">
        <f t="shared" si="100"/>
        <v>14.999999999999998</v>
      </c>
      <c r="U217" s="7">
        <f>MIN('Input Data'!$F$12*LOOKUP($A217,'Input Data'!$B$58:$B$62,'Input Data'!$G$58:$G$62)/3600*$C$1,IF($A217&lt;'Input Data'!$F$17,infinity,'Input Data'!$F$11*'Input Data'!$F$13+LOOKUP($A217-'Input Data'!$F$17+$C$1,$A$5:$A$505,$W$5:$W$505)-V217))</f>
        <v>5.5555555555555554</v>
      </c>
      <c r="V217" s="11">
        <f t="shared" si="101"/>
        <v>63.383458646616759</v>
      </c>
      <c r="W217" s="11">
        <f>IF($A217&lt;'Input Data'!$F$16,0,LOOKUP($A217-'Input Data'!$F$16,$A$5:$A$505,$V$5:$V$505))</f>
        <v>62.158968850698386</v>
      </c>
      <c r="X217" s="7">
        <f>MIN('Input Data'!$G$12*LOOKUP($A217,'Input Data'!$B$58:$B$62,'Input Data'!$H$58:$H$62)/3600*$C$1,IF($A217&lt;'Input Data'!$G$17,infinity,'Input Data'!$G$11*'Input Data'!$G$13+LOOKUP($A217-'Input Data'!$G$17+$C$1,$A$5:$A$505,$Z$5:$Z$505)-Y217))</f>
        <v>15</v>
      </c>
      <c r="Y217" s="11">
        <f t="shared" si="102"/>
        <v>3105.7894736842104</v>
      </c>
      <c r="Z217" s="11">
        <f t="shared" si="103"/>
        <v>2730</v>
      </c>
      <c r="AA217" s="9">
        <f>MIN('Input Data'!$G$12*LOOKUP($A217,'Input Data'!$B$58:$B$62,'Input Data'!$H$58:$H$62)/3600*$C$1,IF($A217&lt;'Input Data'!$G$16,0,LOOKUP($A217-'Input Data'!$G$16+$C$1,$A$5:$A$505,Y$5:Y$505)-Z217))</f>
        <v>22.222222222222221</v>
      </c>
      <c r="AB217" s="10">
        <f>LOOKUP($A217,'Input Data'!$C$33:$C$37,'Input Data'!$G$33:$G$37)</f>
        <v>0</v>
      </c>
      <c r="AC217" s="11">
        <f t="shared" si="104"/>
        <v>0.67500000000000004</v>
      </c>
      <c r="AD217" s="11">
        <f t="shared" si="105"/>
        <v>0</v>
      </c>
      <c r="AE217" s="12">
        <f t="shared" si="106"/>
        <v>15</v>
      </c>
      <c r="AF217" s="7">
        <f>MIN('Input Data'!$H$12*LOOKUP($A217,'Input Data'!$B$58:$B$62,'Input Data'!$I$58:$I$62)/3600*$C$1,IF($A217&lt;'Input Data'!$H$17,infinity,'Input Data'!$H$11*'Input Data'!$H$13+LOOKUP($A217-'Input Data'!$H$17+$C$1,$A$5:$A$505,AH$5:AH$505)-AG217))</f>
        <v>5.5555555555555554</v>
      </c>
      <c r="AG217" s="11">
        <f t="shared" si="107"/>
        <v>0</v>
      </c>
      <c r="AH217" s="11">
        <f>IF($A217&lt;'Input Data'!$H$16,0,LOOKUP($A217-'Input Data'!$H$16,$A$5:$A$505,AG$5:AG$505))</f>
        <v>0</v>
      </c>
      <c r="AI217" s="7">
        <f>MIN('Input Data'!$I$12*LOOKUP($A217,'Input Data'!$B$58:$B$62,'Input Data'!$J$58:$J$62)/3600*$C$1,IF($A217&lt;'Input Data'!$I$17,infinity,'Input Data'!$I$11*'Input Data'!$I$13+LOOKUP($A217-'Input Data'!$I$17+$C$1,$A$5:$A$505,AK$5:AK$505))-AJ217)</f>
        <v>15</v>
      </c>
      <c r="AJ217" s="11">
        <f t="shared" si="108"/>
        <v>2730</v>
      </c>
      <c r="AK217" s="34">
        <f>IF($A217&lt;'Input Data'!$I$16,0,LOOKUP($A217-'Input Data'!$I$16,$A$5:$A$505,AJ$5:AJ$505))</f>
        <v>2640</v>
      </c>
      <c r="AL217" s="17">
        <f>MIN('Input Data'!$I$12*LOOKUP($A217,'Input Data'!$B$58:$B$62,'Input Data'!$J$58:$J$62)/3600*$C$1,IF($A217&lt;'Input Data'!$I$16,0,LOOKUP($A217-'Input Data'!$I$16+$C$1,$A$5:$A$505,AJ$5:AJ$505)-AK217))</f>
        <v>15</v>
      </c>
    </row>
    <row r="218" spans="1:38" x14ac:dyDescent="0.3">
      <c r="A218" s="9">
        <f t="shared" si="90"/>
        <v>2130</v>
      </c>
      <c r="B218" s="10">
        <f>MIN('Input Data'!$C$12*LOOKUP($A218,'Input Data'!$B$58:$B$62,'Input Data'!$D$58:$D$62)/3600*$C$1,IF($A218&lt;'Input Data'!$C$17,infinity,'Input Data'!$C$11*'Input Data'!$C$13+LOOKUP($A218-'Input Data'!$C$17+$C$1,$A$5:$A$505,$D$5:$D$505))-C218)</f>
        <v>22.222222222222221</v>
      </c>
      <c r="C218" s="11">
        <f>C217+LOOKUP($A217,'Input Data'!$D$23:$D$27,'Input Data'!$F$23:$F$27)*$C$1/3600</f>
        <v>3629.3333333333399</v>
      </c>
      <c r="D218" s="11">
        <f t="shared" si="91"/>
        <v>3317.833333333338</v>
      </c>
      <c r="E218" s="9">
        <f>MIN('Input Data'!$C$12*LOOKUP($A218,'Input Data'!$B$58:$B$62,'Input Data'!$D$58:$D$62)/3600*$C$1,IF($A218&lt;'Input Data'!$C$16,0,LOOKUP($A218-'Input Data'!$C$16+$C$1,$A$5:$A$505,C$5:C$505)-D218))</f>
        <v>17.305555555555657</v>
      </c>
      <c r="F218" s="10">
        <f>LOOKUP($A218,'Input Data'!$C$33:$C$37,'Input Data'!$E$33:$E$37)</f>
        <v>0</v>
      </c>
      <c r="G218" s="11">
        <f t="shared" si="92"/>
        <v>1</v>
      </c>
      <c r="H218" s="11">
        <f t="shared" si="110"/>
        <v>0</v>
      </c>
      <c r="I218" s="12">
        <f t="shared" si="94"/>
        <v>17.305555555555657</v>
      </c>
      <c r="J218" s="7">
        <f>MIN('Input Data'!$D$12*LOOKUP($A218,'Input Data'!$B$58:$B$62,'Input Data'!$E$58:$E$62)/3600*$C$1,IF($A218&lt;'Input Data'!$D$17,infinity,'Input Data'!$D$11*'Input Data'!$D$13+LOOKUP($A218-'Input Data'!$D$17+$C$1,$A$5:$A$505,$L$5:$L$505)-K218))</f>
        <v>5.5555555555555554</v>
      </c>
      <c r="K218" s="11">
        <f t="shared" si="95"/>
        <v>0</v>
      </c>
      <c r="L218" s="11">
        <f>IF($A218&lt;'Input Data'!$D$16,0,LOOKUP($A218-'Input Data'!$D$16,$A$5:$A$505,$K$5:$K$505))</f>
        <v>0</v>
      </c>
      <c r="M218" s="7">
        <f>MIN('Input Data'!$E$12*LOOKUP($A218,'Input Data'!$B$58:$B$62,'Input Data'!$F$58:$F$62)/3600*$C$1,IF($A218&lt;'Input Data'!$E$17,infinity,'Input Data'!$E$11*'Input Data'!$E$13+LOOKUP($A218-'Input Data'!$E$17+$C$1,$A$5:$A$505,$O$5:$O$505))-N218)</f>
        <v>22.222222222222221</v>
      </c>
      <c r="N218" s="11">
        <f t="shared" si="96"/>
        <v>3317.833333333338</v>
      </c>
      <c r="O218" s="11">
        <f t="shared" si="97"/>
        <v>3184.4790547798093</v>
      </c>
      <c r="P218" s="9">
        <f>MIN('Input Data'!$E$12*LOOKUP($A218,'Input Data'!$B$58:$B$62,'Input Data'!$F$58:$F$62)/3600*$C$1,IF($A218&lt;'Input Data'!$E$16,0,LOOKUP($A218-'Input Data'!$E$16+$C$1,$A$5:$A$505,N$5:N$505)-O218))</f>
        <v>22.222222222222221</v>
      </c>
      <c r="Q218" s="10">
        <f>LOOKUP($A218,'Input Data'!$C$33:$C$37,'Input Data'!$F$33:$F$37)</f>
        <v>0.02</v>
      </c>
      <c r="R218" s="34">
        <f t="shared" si="98"/>
        <v>0.68877551020408168</v>
      </c>
      <c r="S218" s="8">
        <f t="shared" si="99"/>
        <v>0.30612244897959184</v>
      </c>
      <c r="T218" s="11">
        <f t="shared" si="100"/>
        <v>14.999999999999998</v>
      </c>
      <c r="U218" s="7">
        <f>MIN('Input Data'!$F$12*LOOKUP($A218,'Input Data'!$B$58:$B$62,'Input Data'!$G$58:$G$62)/3600*$C$1,IF($A218&lt;'Input Data'!$F$17,infinity,'Input Data'!$F$11*'Input Data'!$F$13+LOOKUP($A218-'Input Data'!$F$17+$C$1,$A$5:$A$505,$W$5:$W$505)-V218))</f>
        <v>5.5555555555555554</v>
      </c>
      <c r="V218" s="11">
        <f t="shared" si="101"/>
        <v>63.689581095596353</v>
      </c>
      <c r="W218" s="11">
        <f>IF($A218&lt;'Input Data'!$F$16,0,LOOKUP($A218-'Input Data'!$F$16,$A$5:$A$505,$V$5:$V$505))</f>
        <v>62.465091299677979</v>
      </c>
      <c r="X218" s="7">
        <f>MIN('Input Data'!$G$12*LOOKUP($A218,'Input Data'!$B$58:$B$62,'Input Data'!$H$58:$H$62)/3600*$C$1,IF($A218&lt;'Input Data'!$G$17,infinity,'Input Data'!$G$11*'Input Data'!$G$13+LOOKUP($A218-'Input Data'!$G$17+$C$1,$A$5:$A$505,$Z$5:$Z$505)-Y218))</f>
        <v>15</v>
      </c>
      <c r="Y218" s="11">
        <f t="shared" si="102"/>
        <v>3120.7894736842104</v>
      </c>
      <c r="Z218" s="11">
        <f t="shared" si="103"/>
        <v>2745</v>
      </c>
      <c r="AA218" s="9">
        <f>MIN('Input Data'!$G$12*LOOKUP($A218,'Input Data'!$B$58:$B$62,'Input Data'!$H$58:$H$62)/3600*$C$1,IF($A218&lt;'Input Data'!$G$16,0,LOOKUP($A218-'Input Data'!$G$16+$C$1,$A$5:$A$505,Y$5:Y$505)-Z218))</f>
        <v>22.222222222222221</v>
      </c>
      <c r="AB218" s="10">
        <f>LOOKUP($A218,'Input Data'!$C$33:$C$37,'Input Data'!$G$33:$G$37)</f>
        <v>0</v>
      </c>
      <c r="AC218" s="11">
        <f t="shared" si="104"/>
        <v>0.67500000000000004</v>
      </c>
      <c r="AD218" s="11">
        <f t="shared" si="105"/>
        <v>0</v>
      </c>
      <c r="AE218" s="12">
        <f t="shared" si="106"/>
        <v>15</v>
      </c>
      <c r="AF218" s="7">
        <f>MIN('Input Data'!$H$12*LOOKUP($A218,'Input Data'!$B$58:$B$62,'Input Data'!$I$58:$I$62)/3600*$C$1,IF($A218&lt;'Input Data'!$H$17,infinity,'Input Data'!$H$11*'Input Data'!$H$13+LOOKUP($A218-'Input Data'!$H$17+$C$1,$A$5:$A$505,AH$5:AH$505)-AG218))</f>
        <v>5.5555555555555554</v>
      </c>
      <c r="AG218" s="11">
        <f t="shared" si="107"/>
        <v>0</v>
      </c>
      <c r="AH218" s="11">
        <f>IF($A218&lt;'Input Data'!$H$16,0,LOOKUP($A218-'Input Data'!$H$16,$A$5:$A$505,AG$5:AG$505))</f>
        <v>0</v>
      </c>
      <c r="AI218" s="7">
        <f>MIN('Input Data'!$I$12*LOOKUP($A218,'Input Data'!$B$58:$B$62,'Input Data'!$J$58:$J$62)/3600*$C$1,IF($A218&lt;'Input Data'!$I$17,infinity,'Input Data'!$I$11*'Input Data'!$I$13+LOOKUP($A218-'Input Data'!$I$17+$C$1,$A$5:$A$505,AK$5:AK$505))-AJ218)</f>
        <v>15</v>
      </c>
      <c r="AJ218" s="11">
        <f t="shared" si="108"/>
        <v>2745</v>
      </c>
      <c r="AK218" s="34">
        <f>IF($A218&lt;'Input Data'!$I$16,0,LOOKUP($A218-'Input Data'!$I$16,$A$5:$A$505,AJ$5:AJ$505))</f>
        <v>2655</v>
      </c>
      <c r="AL218" s="17">
        <f>MIN('Input Data'!$I$12*LOOKUP($A218,'Input Data'!$B$58:$B$62,'Input Data'!$J$58:$J$62)/3600*$C$1,IF($A218&lt;'Input Data'!$I$16,0,LOOKUP($A218-'Input Data'!$I$16+$C$1,$A$5:$A$505,AJ$5:AJ$505)-AK218))</f>
        <v>15</v>
      </c>
    </row>
    <row r="219" spans="1:38" x14ac:dyDescent="0.3">
      <c r="A219" s="9">
        <f t="shared" si="90"/>
        <v>2140</v>
      </c>
      <c r="B219" s="10">
        <f>MIN('Input Data'!$C$12*LOOKUP($A219,'Input Data'!$B$58:$B$62,'Input Data'!$D$58:$D$62)/3600*$C$1,IF($A219&lt;'Input Data'!$C$17,infinity,'Input Data'!$C$11*'Input Data'!$C$13+LOOKUP($A219-'Input Data'!$C$17+$C$1,$A$5:$A$505,$D$5:$D$505))-C219)</f>
        <v>22.222222222222221</v>
      </c>
      <c r="C219" s="11">
        <f>C218+LOOKUP($A218,'Input Data'!$D$23:$D$27,'Input Data'!$F$23:$F$27)*$C$1/3600</f>
        <v>3646.6388888888955</v>
      </c>
      <c r="D219" s="11">
        <f t="shared" si="91"/>
        <v>3335.1388888888937</v>
      </c>
      <c r="E219" s="9">
        <f>MIN('Input Data'!$C$12*LOOKUP($A219,'Input Data'!$B$58:$B$62,'Input Data'!$D$58:$D$62)/3600*$C$1,IF($A219&lt;'Input Data'!$C$16,0,LOOKUP($A219-'Input Data'!$C$16+$C$1,$A$5:$A$505,C$5:C$505)-D219))</f>
        <v>17.305555555555657</v>
      </c>
      <c r="F219" s="10">
        <f>LOOKUP($A219,'Input Data'!$C$33:$C$37,'Input Data'!$E$33:$E$37)</f>
        <v>0</v>
      </c>
      <c r="G219" s="11">
        <f t="shared" si="92"/>
        <v>1</v>
      </c>
      <c r="H219" s="11">
        <f t="shared" si="110"/>
        <v>0</v>
      </c>
      <c r="I219" s="12">
        <f t="shared" si="94"/>
        <v>17.305555555555657</v>
      </c>
      <c r="J219" s="7">
        <f>MIN('Input Data'!$D$12*LOOKUP($A219,'Input Data'!$B$58:$B$62,'Input Data'!$E$58:$E$62)/3600*$C$1,IF($A219&lt;'Input Data'!$D$17,infinity,'Input Data'!$D$11*'Input Data'!$D$13+LOOKUP($A219-'Input Data'!$D$17+$C$1,$A$5:$A$505,$L$5:$L$505)-K219))</f>
        <v>5.5555555555555554</v>
      </c>
      <c r="K219" s="11">
        <f t="shared" si="95"/>
        <v>0</v>
      </c>
      <c r="L219" s="11">
        <f>IF($A219&lt;'Input Data'!$D$16,0,LOOKUP($A219-'Input Data'!$D$16,$A$5:$A$505,$K$5:$K$505))</f>
        <v>0</v>
      </c>
      <c r="M219" s="7">
        <f>MIN('Input Data'!$E$12*LOOKUP($A219,'Input Data'!$B$58:$B$62,'Input Data'!$F$58:$F$62)/3600*$C$1,IF($A219&lt;'Input Data'!$E$17,infinity,'Input Data'!$E$11*'Input Data'!$E$13+LOOKUP($A219-'Input Data'!$E$17+$C$1,$A$5:$A$505,$O$5:$O$505))-N219)</f>
        <v>22.222222222222221</v>
      </c>
      <c r="N219" s="11">
        <f t="shared" si="96"/>
        <v>3335.1388888888937</v>
      </c>
      <c r="O219" s="11">
        <f t="shared" si="97"/>
        <v>3199.7851772287891</v>
      </c>
      <c r="P219" s="9">
        <f>MIN('Input Data'!$E$12*LOOKUP($A219,'Input Data'!$B$58:$B$62,'Input Data'!$F$58:$F$62)/3600*$C$1,IF($A219&lt;'Input Data'!$E$16,0,LOOKUP($A219-'Input Data'!$E$16+$C$1,$A$5:$A$505,N$5:N$505)-O219))</f>
        <v>22.222222222222221</v>
      </c>
      <c r="Q219" s="10">
        <f>LOOKUP($A219,'Input Data'!$C$33:$C$37,'Input Data'!$F$33:$F$37)</f>
        <v>0.02</v>
      </c>
      <c r="R219" s="34">
        <f t="shared" si="98"/>
        <v>0.68877551020408168</v>
      </c>
      <c r="S219" s="8">
        <f t="shared" si="99"/>
        <v>0.30612244897959184</v>
      </c>
      <c r="T219" s="11">
        <f t="shared" si="100"/>
        <v>14.999999999999998</v>
      </c>
      <c r="U219" s="7">
        <f>MIN('Input Data'!$F$12*LOOKUP($A219,'Input Data'!$B$58:$B$62,'Input Data'!$G$58:$G$62)/3600*$C$1,IF($A219&lt;'Input Data'!$F$17,infinity,'Input Data'!$F$11*'Input Data'!$F$13+LOOKUP($A219-'Input Data'!$F$17+$C$1,$A$5:$A$505,$W$5:$W$505)-V219))</f>
        <v>5.5555555555555554</v>
      </c>
      <c r="V219" s="11">
        <f t="shared" si="101"/>
        <v>63.995703544575946</v>
      </c>
      <c r="W219" s="11">
        <f>IF($A219&lt;'Input Data'!$F$16,0,LOOKUP($A219-'Input Data'!$F$16,$A$5:$A$505,$V$5:$V$505))</f>
        <v>62.771213748657573</v>
      </c>
      <c r="X219" s="7">
        <f>MIN('Input Data'!$G$12*LOOKUP($A219,'Input Data'!$B$58:$B$62,'Input Data'!$H$58:$H$62)/3600*$C$1,IF($A219&lt;'Input Data'!$G$17,infinity,'Input Data'!$G$11*'Input Data'!$G$13+LOOKUP($A219-'Input Data'!$G$17+$C$1,$A$5:$A$505,$Z$5:$Z$505)-Y219))</f>
        <v>15</v>
      </c>
      <c r="Y219" s="11">
        <f t="shared" si="102"/>
        <v>3135.7894736842104</v>
      </c>
      <c r="Z219" s="11">
        <f t="shared" si="103"/>
        <v>2760</v>
      </c>
      <c r="AA219" s="9">
        <f>MIN('Input Data'!$G$12*LOOKUP($A219,'Input Data'!$B$58:$B$62,'Input Data'!$H$58:$H$62)/3600*$C$1,IF($A219&lt;'Input Data'!$G$16,0,LOOKUP($A219-'Input Data'!$G$16+$C$1,$A$5:$A$505,Y$5:Y$505)-Z219))</f>
        <v>22.222222222222221</v>
      </c>
      <c r="AB219" s="10">
        <f>LOOKUP($A219,'Input Data'!$C$33:$C$37,'Input Data'!$G$33:$G$37)</f>
        <v>0</v>
      </c>
      <c r="AC219" s="11">
        <f t="shared" si="104"/>
        <v>0.67500000000000004</v>
      </c>
      <c r="AD219" s="11">
        <f t="shared" si="105"/>
        <v>0</v>
      </c>
      <c r="AE219" s="12">
        <f t="shared" si="106"/>
        <v>15</v>
      </c>
      <c r="AF219" s="7">
        <f>MIN('Input Data'!$H$12*LOOKUP($A219,'Input Data'!$B$58:$B$62,'Input Data'!$I$58:$I$62)/3600*$C$1,IF($A219&lt;'Input Data'!$H$17,infinity,'Input Data'!$H$11*'Input Data'!$H$13+LOOKUP($A219-'Input Data'!$H$17+$C$1,$A$5:$A$505,AH$5:AH$505)-AG219))</f>
        <v>5.5555555555555554</v>
      </c>
      <c r="AG219" s="11">
        <f t="shared" si="107"/>
        <v>0</v>
      </c>
      <c r="AH219" s="11">
        <f>IF($A219&lt;'Input Data'!$H$16,0,LOOKUP($A219-'Input Data'!$H$16,$A$5:$A$505,AG$5:AG$505))</f>
        <v>0</v>
      </c>
      <c r="AI219" s="7">
        <f>MIN('Input Data'!$I$12*LOOKUP($A219,'Input Data'!$B$58:$B$62,'Input Data'!$J$58:$J$62)/3600*$C$1,IF($A219&lt;'Input Data'!$I$17,infinity,'Input Data'!$I$11*'Input Data'!$I$13+LOOKUP($A219-'Input Data'!$I$17+$C$1,$A$5:$A$505,AK$5:AK$505))-AJ219)</f>
        <v>15</v>
      </c>
      <c r="AJ219" s="11">
        <f t="shared" si="108"/>
        <v>2760</v>
      </c>
      <c r="AK219" s="34">
        <f>IF($A219&lt;'Input Data'!$I$16,0,LOOKUP($A219-'Input Data'!$I$16,$A$5:$A$505,AJ$5:AJ$505))</f>
        <v>2670</v>
      </c>
      <c r="AL219" s="17">
        <f>MIN('Input Data'!$I$12*LOOKUP($A219,'Input Data'!$B$58:$B$62,'Input Data'!$J$58:$J$62)/3600*$C$1,IF($A219&lt;'Input Data'!$I$16,0,LOOKUP($A219-'Input Data'!$I$16+$C$1,$A$5:$A$505,AJ$5:AJ$505)-AK219))</f>
        <v>15</v>
      </c>
    </row>
    <row r="220" spans="1:38" x14ac:dyDescent="0.3">
      <c r="A220" s="9">
        <f t="shared" si="90"/>
        <v>2150</v>
      </c>
      <c r="B220" s="10">
        <f>MIN('Input Data'!$C$12*LOOKUP($A220,'Input Data'!$B$58:$B$62,'Input Data'!$D$58:$D$62)/3600*$C$1,IF($A220&lt;'Input Data'!$C$17,infinity,'Input Data'!$C$11*'Input Data'!$C$13+LOOKUP($A220-'Input Data'!$C$17+$C$1,$A$5:$A$505,$D$5:$D$505))-C220)</f>
        <v>22.222222222222221</v>
      </c>
      <c r="C220" s="11">
        <f>C219+LOOKUP($A219,'Input Data'!$D$23:$D$27,'Input Data'!$F$23:$F$27)*$C$1/3600</f>
        <v>3663.9444444444512</v>
      </c>
      <c r="D220" s="11">
        <f t="shared" si="91"/>
        <v>3352.4444444444493</v>
      </c>
      <c r="E220" s="9">
        <f>MIN('Input Data'!$C$12*LOOKUP($A220,'Input Data'!$B$58:$B$62,'Input Data'!$D$58:$D$62)/3600*$C$1,IF($A220&lt;'Input Data'!$C$16,0,LOOKUP($A220-'Input Data'!$C$16+$C$1,$A$5:$A$505,C$5:C$505)-D220))</f>
        <v>17.305555555555657</v>
      </c>
      <c r="F220" s="10">
        <f>LOOKUP($A220,'Input Data'!$C$33:$C$37,'Input Data'!$E$33:$E$37)</f>
        <v>0</v>
      </c>
      <c r="G220" s="11">
        <f t="shared" si="92"/>
        <v>1</v>
      </c>
      <c r="H220" s="11">
        <f t="shared" si="110"/>
        <v>0</v>
      </c>
      <c r="I220" s="12">
        <f t="shared" si="94"/>
        <v>17.305555555555657</v>
      </c>
      <c r="J220" s="7">
        <f>MIN('Input Data'!$D$12*LOOKUP($A220,'Input Data'!$B$58:$B$62,'Input Data'!$E$58:$E$62)/3600*$C$1,IF($A220&lt;'Input Data'!$D$17,infinity,'Input Data'!$D$11*'Input Data'!$D$13+LOOKUP($A220-'Input Data'!$D$17+$C$1,$A$5:$A$505,$L$5:$L$505)-K220))</f>
        <v>5.5555555555555554</v>
      </c>
      <c r="K220" s="11">
        <f t="shared" si="95"/>
        <v>0</v>
      </c>
      <c r="L220" s="11">
        <f>IF($A220&lt;'Input Data'!$D$16,0,LOOKUP($A220-'Input Data'!$D$16,$A$5:$A$505,$K$5:$K$505))</f>
        <v>0</v>
      </c>
      <c r="M220" s="7">
        <f>MIN('Input Data'!$E$12*LOOKUP($A220,'Input Data'!$B$58:$B$62,'Input Data'!$F$58:$F$62)/3600*$C$1,IF($A220&lt;'Input Data'!$E$17,infinity,'Input Data'!$E$11*'Input Data'!$E$13+LOOKUP($A220-'Input Data'!$E$17+$C$1,$A$5:$A$505,$O$5:$O$505))-N220)</f>
        <v>22.222222222222221</v>
      </c>
      <c r="N220" s="11">
        <f t="shared" si="96"/>
        <v>3352.4444444444493</v>
      </c>
      <c r="O220" s="11">
        <f t="shared" si="97"/>
        <v>3215.0912996777688</v>
      </c>
      <c r="P220" s="9">
        <f>MIN('Input Data'!$E$12*LOOKUP($A220,'Input Data'!$B$58:$B$62,'Input Data'!$F$58:$F$62)/3600*$C$1,IF($A220&lt;'Input Data'!$E$16,0,LOOKUP($A220-'Input Data'!$E$16+$C$1,$A$5:$A$505,N$5:N$505)-O220))</f>
        <v>22.222222222222221</v>
      </c>
      <c r="Q220" s="10">
        <f>LOOKUP($A220,'Input Data'!$C$33:$C$37,'Input Data'!$F$33:$F$37)</f>
        <v>0.02</v>
      </c>
      <c r="R220" s="34">
        <f t="shared" si="98"/>
        <v>0.68877551020408168</v>
      </c>
      <c r="S220" s="8">
        <f t="shared" si="99"/>
        <v>0.30612244897959184</v>
      </c>
      <c r="T220" s="11">
        <f t="shared" si="100"/>
        <v>14.999999999999998</v>
      </c>
      <c r="U220" s="7">
        <f>MIN('Input Data'!$F$12*LOOKUP($A220,'Input Data'!$B$58:$B$62,'Input Data'!$G$58:$G$62)/3600*$C$1,IF($A220&lt;'Input Data'!$F$17,infinity,'Input Data'!$F$11*'Input Data'!$F$13+LOOKUP($A220-'Input Data'!$F$17+$C$1,$A$5:$A$505,$W$5:$W$505)-V220))</f>
        <v>5.5555555555555554</v>
      </c>
      <c r="V220" s="11">
        <f t="shared" si="101"/>
        <v>64.301825993555539</v>
      </c>
      <c r="W220" s="11">
        <f>IF($A220&lt;'Input Data'!$F$16,0,LOOKUP($A220-'Input Data'!$F$16,$A$5:$A$505,$V$5:$V$505))</f>
        <v>63.077336197637166</v>
      </c>
      <c r="X220" s="7">
        <f>MIN('Input Data'!$G$12*LOOKUP($A220,'Input Data'!$B$58:$B$62,'Input Data'!$H$58:$H$62)/3600*$C$1,IF($A220&lt;'Input Data'!$G$17,infinity,'Input Data'!$G$11*'Input Data'!$G$13+LOOKUP($A220-'Input Data'!$G$17+$C$1,$A$5:$A$505,$Z$5:$Z$505)-Y220))</f>
        <v>15</v>
      </c>
      <c r="Y220" s="11">
        <f t="shared" si="102"/>
        <v>3150.7894736842104</v>
      </c>
      <c r="Z220" s="11">
        <f t="shared" si="103"/>
        <v>2775</v>
      </c>
      <c r="AA220" s="9">
        <f>MIN('Input Data'!$G$12*LOOKUP($A220,'Input Data'!$B$58:$B$62,'Input Data'!$H$58:$H$62)/3600*$C$1,IF($A220&lt;'Input Data'!$G$16,0,LOOKUP($A220-'Input Data'!$G$16+$C$1,$A$5:$A$505,Y$5:Y$505)-Z220))</f>
        <v>22.222222222222221</v>
      </c>
      <c r="AB220" s="10">
        <f>LOOKUP($A220,'Input Data'!$C$33:$C$37,'Input Data'!$G$33:$G$37)</f>
        <v>0</v>
      </c>
      <c r="AC220" s="11">
        <f t="shared" si="104"/>
        <v>0.67500000000000004</v>
      </c>
      <c r="AD220" s="11">
        <f t="shared" si="105"/>
        <v>0</v>
      </c>
      <c r="AE220" s="12">
        <f t="shared" si="106"/>
        <v>15</v>
      </c>
      <c r="AF220" s="7">
        <f>MIN('Input Data'!$H$12*LOOKUP($A220,'Input Data'!$B$58:$B$62,'Input Data'!$I$58:$I$62)/3600*$C$1,IF($A220&lt;'Input Data'!$H$17,infinity,'Input Data'!$H$11*'Input Data'!$H$13+LOOKUP($A220-'Input Data'!$H$17+$C$1,$A$5:$A$505,AH$5:AH$505)-AG220))</f>
        <v>5.5555555555555554</v>
      </c>
      <c r="AG220" s="11">
        <f t="shared" si="107"/>
        <v>0</v>
      </c>
      <c r="AH220" s="11">
        <f>IF($A220&lt;'Input Data'!$H$16,0,LOOKUP($A220-'Input Data'!$H$16,$A$5:$A$505,AG$5:AG$505))</f>
        <v>0</v>
      </c>
      <c r="AI220" s="7">
        <f>MIN('Input Data'!$I$12*LOOKUP($A220,'Input Data'!$B$58:$B$62,'Input Data'!$J$58:$J$62)/3600*$C$1,IF($A220&lt;'Input Data'!$I$17,infinity,'Input Data'!$I$11*'Input Data'!$I$13+LOOKUP($A220-'Input Data'!$I$17+$C$1,$A$5:$A$505,AK$5:AK$505))-AJ220)</f>
        <v>15</v>
      </c>
      <c r="AJ220" s="11">
        <f t="shared" si="108"/>
        <v>2775</v>
      </c>
      <c r="AK220" s="34">
        <f>IF($A220&lt;'Input Data'!$I$16,0,LOOKUP($A220-'Input Data'!$I$16,$A$5:$A$505,AJ$5:AJ$505))</f>
        <v>2685</v>
      </c>
      <c r="AL220" s="17">
        <f>MIN('Input Data'!$I$12*LOOKUP($A220,'Input Data'!$B$58:$B$62,'Input Data'!$J$58:$J$62)/3600*$C$1,IF($A220&lt;'Input Data'!$I$16,0,LOOKUP($A220-'Input Data'!$I$16+$C$1,$A$5:$A$505,AJ$5:AJ$505)-AK220))</f>
        <v>15</v>
      </c>
    </row>
    <row r="221" spans="1:38" x14ac:dyDescent="0.3">
      <c r="A221" s="9">
        <f t="shared" si="90"/>
        <v>2160</v>
      </c>
      <c r="B221" s="10">
        <f>MIN('Input Data'!$C$12*LOOKUP($A221,'Input Data'!$B$58:$B$62,'Input Data'!$D$58:$D$62)/3600*$C$1,IF($A221&lt;'Input Data'!$C$17,infinity,'Input Data'!$C$11*'Input Data'!$C$13+LOOKUP($A221-'Input Data'!$C$17+$C$1,$A$5:$A$505,$D$5:$D$505))-C221)</f>
        <v>22.222222222222221</v>
      </c>
      <c r="C221" s="11">
        <f>C220+LOOKUP($A220,'Input Data'!$D$23:$D$27,'Input Data'!$F$23:$F$27)*$C$1/3600</f>
        <v>3681.2500000000068</v>
      </c>
      <c r="D221" s="11">
        <f t="shared" si="91"/>
        <v>3369.750000000005</v>
      </c>
      <c r="E221" s="9">
        <f>MIN('Input Data'!$C$12*LOOKUP($A221,'Input Data'!$B$58:$B$62,'Input Data'!$D$58:$D$62)/3600*$C$1,IF($A221&lt;'Input Data'!$C$16,0,LOOKUP($A221-'Input Data'!$C$16+$C$1,$A$5:$A$505,C$5:C$505)-D221))</f>
        <v>17.305555555555657</v>
      </c>
      <c r="F221" s="10">
        <f>LOOKUP($A221,'Input Data'!$C$33:$C$37,'Input Data'!$E$33:$E$37)</f>
        <v>0</v>
      </c>
      <c r="G221" s="11">
        <f t="shared" si="92"/>
        <v>1</v>
      </c>
      <c r="H221" s="11">
        <f t="shared" si="110"/>
        <v>0</v>
      </c>
      <c r="I221" s="12">
        <f t="shared" si="94"/>
        <v>17.305555555555657</v>
      </c>
      <c r="J221" s="7">
        <f>MIN('Input Data'!$D$12*LOOKUP($A221,'Input Data'!$B$58:$B$62,'Input Data'!$E$58:$E$62)/3600*$C$1,IF($A221&lt;'Input Data'!$D$17,infinity,'Input Data'!$D$11*'Input Data'!$D$13+LOOKUP($A221-'Input Data'!$D$17+$C$1,$A$5:$A$505,$L$5:$L$505)-K221))</f>
        <v>5.5555555555555554</v>
      </c>
      <c r="K221" s="11">
        <f t="shared" si="95"/>
        <v>0</v>
      </c>
      <c r="L221" s="11">
        <f>IF($A221&lt;'Input Data'!$D$16,0,LOOKUP($A221-'Input Data'!$D$16,$A$5:$A$505,$K$5:$K$505))</f>
        <v>0</v>
      </c>
      <c r="M221" s="7">
        <f>MIN('Input Data'!$E$12*LOOKUP($A221,'Input Data'!$B$58:$B$62,'Input Data'!$F$58:$F$62)/3600*$C$1,IF($A221&lt;'Input Data'!$E$17,infinity,'Input Data'!$E$11*'Input Data'!$E$13+LOOKUP($A221-'Input Data'!$E$17+$C$1,$A$5:$A$505,$O$5:$O$505))-N221)</f>
        <v>22.222222222222221</v>
      </c>
      <c r="N221" s="11">
        <f t="shared" si="96"/>
        <v>3369.750000000005</v>
      </c>
      <c r="O221" s="11">
        <f t="shared" si="97"/>
        <v>3230.3974221267486</v>
      </c>
      <c r="P221" s="9">
        <f>MIN('Input Data'!$E$12*LOOKUP($A221,'Input Data'!$B$58:$B$62,'Input Data'!$F$58:$F$62)/3600*$C$1,IF($A221&lt;'Input Data'!$E$16,0,LOOKUP($A221-'Input Data'!$E$16+$C$1,$A$5:$A$505,N$5:N$505)-O221))</f>
        <v>22.222222222222221</v>
      </c>
      <c r="Q221" s="10">
        <f>LOOKUP($A221,'Input Data'!$C$33:$C$37,'Input Data'!$F$33:$F$37)</f>
        <v>0.02</v>
      </c>
      <c r="R221" s="34">
        <f t="shared" si="98"/>
        <v>0.68877551020408168</v>
      </c>
      <c r="S221" s="8">
        <f t="shared" si="99"/>
        <v>0.30612244897959184</v>
      </c>
      <c r="T221" s="11">
        <f t="shared" si="100"/>
        <v>14.999999999999998</v>
      </c>
      <c r="U221" s="7">
        <f>MIN('Input Data'!$F$12*LOOKUP($A221,'Input Data'!$B$58:$B$62,'Input Data'!$G$58:$G$62)/3600*$C$1,IF($A221&lt;'Input Data'!$F$17,infinity,'Input Data'!$F$11*'Input Data'!$F$13+LOOKUP($A221-'Input Data'!$F$17+$C$1,$A$5:$A$505,$W$5:$W$505)-V221))</f>
        <v>5.5555555555555554</v>
      </c>
      <c r="V221" s="11">
        <f t="shared" si="101"/>
        <v>64.607948442535132</v>
      </c>
      <c r="W221" s="11">
        <f>IF($A221&lt;'Input Data'!$F$16,0,LOOKUP($A221-'Input Data'!$F$16,$A$5:$A$505,$V$5:$V$505))</f>
        <v>63.383458646616759</v>
      </c>
      <c r="X221" s="7">
        <f>MIN('Input Data'!$G$12*LOOKUP($A221,'Input Data'!$B$58:$B$62,'Input Data'!$H$58:$H$62)/3600*$C$1,IF($A221&lt;'Input Data'!$G$17,infinity,'Input Data'!$G$11*'Input Data'!$G$13+LOOKUP($A221-'Input Data'!$G$17+$C$1,$A$5:$A$505,$Z$5:$Z$505)-Y221))</f>
        <v>15</v>
      </c>
      <c r="Y221" s="11">
        <f t="shared" si="102"/>
        <v>3165.7894736842104</v>
      </c>
      <c r="Z221" s="11">
        <f t="shared" si="103"/>
        <v>2790</v>
      </c>
      <c r="AA221" s="9">
        <f>MIN('Input Data'!$G$12*LOOKUP($A221,'Input Data'!$B$58:$B$62,'Input Data'!$H$58:$H$62)/3600*$C$1,IF($A221&lt;'Input Data'!$G$16,0,LOOKUP($A221-'Input Data'!$G$16+$C$1,$A$5:$A$505,Y$5:Y$505)-Z221))</f>
        <v>22.222222222222221</v>
      </c>
      <c r="AB221" s="10">
        <f>LOOKUP($A221,'Input Data'!$C$33:$C$37,'Input Data'!$G$33:$G$37)</f>
        <v>0</v>
      </c>
      <c r="AC221" s="11">
        <f t="shared" si="104"/>
        <v>0.67500000000000004</v>
      </c>
      <c r="AD221" s="11">
        <f t="shared" si="105"/>
        <v>0</v>
      </c>
      <c r="AE221" s="12">
        <f t="shared" si="106"/>
        <v>15</v>
      </c>
      <c r="AF221" s="7">
        <f>MIN('Input Data'!$H$12*LOOKUP($A221,'Input Data'!$B$58:$B$62,'Input Data'!$I$58:$I$62)/3600*$C$1,IF($A221&lt;'Input Data'!$H$17,infinity,'Input Data'!$H$11*'Input Data'!$H$13+LOOKUP($A221-'Input Data'!$H$17+$C$1,$A$5:$A$505,AH$5:AH$505)-AG221))</f>
        <v>5.5555555555555554</v>
      </c>
      <c r="AG221" s="11">
        <f t="shared" si="107"/>
        <v>0</v>
      </c>
      <c r="AH221" s="11">
        <f>IF($A221&lt;'Input Data'!$H$16,0,LOOKUP($A221-'Input Data'!$H$16,$A$5:$A$505,AG$5:AG$505))</f>
        <v>0</v>
      </c>
      <c r="AI221" s="7">
        <f>MIN('Input Data'!$I$12*LOOKUP($A221,'Input Data'!$B$58:$B$62,'Input Data'!$J$58:$J$62)/3600*$C$1,IF($A221&lt;'Input Data'!$I$17,infinity,'Input Data'!$I$11*'Input Data'!$I$13+LOOKUP($A221-'Input Data'!$I$17+$C$1,$A$5:$A$505,AK$5:AK$505))-AJ221)</f>
        <v>15</v>
      </c>
      <c r="AJ221" s="11">
        <f t="shared" si="108"/>
        <v>2790</v>
      </c>
      <c r="AK221" s="34">
        <f>IF($A221&lt;'Input Data'!$I$16,0,LOOKUP($A221-'Input Data'!$I$16,$A$5:$A$505,AJ$5:AJ$505))</f>
        <v>2700</v>
      </c>
      <c r="AL221" s="17">
        <f>MIN('Input Data'!$I$12*LOOKUP($A221,'Input Data'!$B$58:$B$62,'Input Data'!$J$58:$J$62)/3600*$C$1,IF($A221&lt;'Input Data'!$I$16,0,LOOKUP($A221-'Input Data'!$I$16+$C$1,$A$5:$A$505,AJ$5:AJ$505)-AK221))</f>
        <v>15</v>
      </c>
    </row>
    <row r="222" spans="1:38" x14ac:dyDescent="0.3">
      <c r="A222" s="9">
        <f t="shared" si="90"/>
        <v>2170</v>
      </c>
      <c r="B222" s="10">
        <f>MIN('Input Data'!$C$12*LOOKUP($A222,'Input Data'!$B$58:$B$62,'Input Data'!$D$58:$D$62)/3600*$C$1,IF($A222&lt;'Input Data'!$C$17,infinity,'Input Data'!$C$11*'Input Data'!$C$13+LOOKUP($A222-'Input Data'!$C$17+$C$1,$A$5:$A$505,$D$5:$D$505))-C222)</f>
        <v>22.222222222222221</v>
      </c>
      <c r="C222" s="11">
        <f>C221+LOOKUP($A221,'Input Data'!$D$23:$D$27,'Input Data'!$F$23:$F$27)*$C$1/3600</f>
        <v>3698.5555555555625</v>
      </c>
      <c r="D222" s="11">
        <f t="shared" si="91"/>
        <v>3387.0555555555607</v>
      </c>
      <c r="E222" s="9">
        <f>MIN('Input Data'!$C$12*LOOKUP($A222,'Input Data'!$B$58:$B$62,'Input Data'!$D$58:$D$62)/3600*$C$1,IF($A222&lt;'Input Data'!$C$16,0,LOOKUP($A222-'Input Data'!$C$16+$C$1,$A$5:$A$505,C$5:C$505)-D222))</f>
        <v>17.305555555555657</v>
      </c>
      <c r="F222" s="10">
        <f>LOOKUP($A222,'Input Data'!$C$33:$C$37,'Input Data'!$E$33:$E$37)</f>
        <v>0</v>
      </c>
      <c r="G222" s="11">
        <f t="shared" si="92"/>
        <v>1</v>
      </c>
      <c r="H222" s="11">
        <f t="shared" si="110"/>
        <v>0</v>
      </c>
      <c r="I222" s="12">
        <f t="shared" si="94"/>
        <v>17.305555555555657</v>
      </c>
      <c r="J222" s="7">
        <f>MIN('Input Data'!$D$12*LOOKUP($A222,'Input Data'!$B$58:$B$62,'Input Data'!$E$58:$E$62)/3600*$C$1,IF($A222&lt;'Input Data'!$D$17,infinity,'Input Data'!$D$11*'Input Data'!$D$13+LOOKUP($A222-'Input Data'!$D$17+$C$1,$A$5:$A$505,$L$5:$L$505)-K222))</f>
        <v>5.5555555555555554</v>
      </c>
      <c r="K222" s="11">
        <f t="shared" si="95"/>
        <v>0</v>
      </c>
      <c r="L222" s="11">
        <f>IF($A222&lt;'Input Data'!$D$16,0,LOOKUP($A222-'Input Data'!$D$16,$A$5:$A$505,$K$5:$K$505))</f>
        <v>0</v>
      </c>
      <c r="M222" s="7">
        <f>MIN('Input Data'!$E$12*LOOKUP($A222,'Input Data'!$B$58:$B$62,'Input Data'!$F$58:$F$62)/3600*$C$1,IF($A222&lt;'Input Data'!$E$17,infinity,'Input Data'!$E$11*'Input Data'!$E$13+LOOKUP($A222-'Input Data'!$E$17+$C$1,$A$5:$A$505,$O$5:$O$505))-N222)</f>
        <v>22.222222222222221</v>
      </c>
      <c r="N222" s="11">
        <f t="shared" si="96"/>
        <v>3387.0555555555607</v>
      </c>
      <c r="O222" s="11">
        <f t="shared" si="97"/>
        <v>3245.7035445757283</v>
      </c>
      <c r="P222" s="9">
        <f>MIN('Input Data'!$E$12*LOOKUP($A222,'Input Data'!$B$58:$B$62,'Input Data'!$F$58:$F$62)/3600*$C$1,IF($A222&lt;'Input Data'!$E$16,0,LOOKUP($A222-'Input Data'!$E$16+$C$1,$A$5:$A$505,N$5:N$505)-O222))</f>
        <v>22.222222222222221</v>
      </c>
      <c r="Q222" s="10">
        <f>LOOKUP($A222,'Input Data'!$C$33:$C$37,'Input Data'!$F$33:$F$37)</f>
        <v>0.02</v>
      </c>
      <c r="R222" s="34">
        <f t="shared" si="98"/>
        <v>0.68877551020408168</v>
      </c>
      <c r="S222" s="8">
        <f t="shared" si="99"/>
        <v>0.30612244897959184</v>
      </c>
      <c r="T222" s="11">
        <f t="shared" si="100"/>
        <v>14.999999999999998</v>
      </c>
      <c r="U222" s="7">
        <f>MIN('Input Data'!$F$12*LOOKUP($A222,'Input Data'!$B$58:$B$62,'Input Data'!$G$58:$G$62)/3600*$C$1,IF($A222&lt;'Input Data'!$F$17,infinity,'Input Data'!$F$11*'Input Data'!$F$13+LOOKUP($A222-'Input Data'!$F$17+$C$1,$A$5:$A$505,$W$5:$W$505)-V222))</f>
        <v>5.5555555555555554</v>
      </c>
      <c r="V222" s="11">
        <f t="shared" si="101"/>
        <v>64.914070891514726</v>
      </c>
      <c r="W222" s="11">
        <f>IF($A222&lt;'Input Data'!$F$16,0,LOOKUP($A222-'Input Data'!$F$16,$A$5:$A$505,$V$5:$V$505))</f>
        <v>63.689581095596353</v>
      </c>
      <c r="X222" s="7">
        <f>MIN('Input Data'!$G$12*LOOKUP($A222,'Input Data'!$B$58:$B$62,'Input Data'!$H$58:$H$62)/3600*$C$1,IF($A222&lt;'Input Data'!$G$17,infinity,'Input Data'!$G$11*'Input Data'!$G$13+LOOKUP($A222-'Input Data'!$G$17+$C$1,$A$5:$A$505,$Z$5:$Z$505)-Y222))</f>
        <v>15</v>
      </c>
      <c r="Y222" s="11">
        <f t="shared" si="102"/>
        <v>3180.7894736842104</v>
      </c>
      <c r="Z222" s="11">
        <f t="shared" si="103"/>
        <v>2805</v>
      </c>
      <c r="AA222" s="9">
        <f>MIN('Input Data'!$G$12*LOOKUP($A222,'Input Data'!$B$58:$B$62,'Input Data'!$H$58:$H$62)/3600*$C$1,IF($A222&lt;'Input Data'!$G$16,0,LOOKUP($A222-'Input Data'!$G$16+$C$1,$A$5:$A$505,Y$5:Y$505)-Z222))</f>
        <v>22.222222222222221</v>
      </c>
      <c r="AB222" s="10">
        <f>LOOKUP($A222,'Input Data'!$C$33:$C$37,'Input Data'!$G$33:$G$37)</f>
        <v>0</v>
      </c>
      <c r="AC222" s="11">
        <f t="shared" si="104"/>
        <v>0.67500000000000004</v>
      </c>
      <c r="AD222" s="11">
        <f t="shared" si="105"/>
        <v>0</v>
      </c>
      <c r="AE222" s="12">
        <f t="shared" si="106"/>
        <v>15</v>
      </c>
      <c r="AF222" s="7">
        <f>MIN('Input Data'!$H$12*LOOKUP($A222,'Input Data'!$B$58:$B$62,'Input Data'!$I$58:$I$62)/3600*$C$1,IF($A222&lt;'Input Data'!$H$17,infinity,'Input Data'!$H$11*'Input Data'!$H$13+LOOKUP($A222-'Input Data'!$H$17+$C$1,$A$5:$A$505,AH$5:AH$505)-AG222))</f>
        <v>5.5555555555555554</v>
      </c>
      <c r="AG222" s="11">
        <f t="shared" si="107"/>
        <v>0</v>
      </c>
      <c r="AH222" s="11">
        <f>IF($A222&lt;'Input Data'!$H$16,0,LOOKUP($A222-'Input Data'!$H$16,$A$5:$A$505,AG$5:AG$505))</f>
        <v>0</v>
      </c>
      <c r="AI222" s="7">
        <f>MIN('Input Data'!$I$12*LOOKUP($A222,'Input Data'!$B$58:$B$62,'Input Data'!$J$58:$J$62)/3600*$C$1,IF($A222&lt;'Input Data'!$I$17,infinity,'Input Data'!$I$11*'Input Data'!$I$13+LOOKUP($A222-'Input Data'!$I$17+$C$1,$A$5:$A$505,AK$5:AK$505))-AJ222)</f>
        <v>15</v>
      </c>
      <c r="AJ222" s="11">
        <f t="shared" si="108"/>
        <v>2805</v>
      </c>
      <c r="AK222" s="34">
        <f>IF($A222&lt;'Input Data'!$I$16,0,LOOKUP($A222-'Input Data'!$I$16,$A$5:$A$505,AJ$5:AJ$505))</f>
        <v>2715</v>
      </c>
      <c r="AL222" s="17">
        <f>MIN('Input Data'!$I$12*LOOKUP($A222,'Input Data'!$B$58:$B$62,'Input Data'!$J$58:$J$62)/3600*$C$1,IF($A222&lt;'Input Data'!$I$16,0,LOOKUP($A222-'Input Data'!$I$16+$C$1,$A$5:$A$505,AJ$5:AJ$505)-AK222))</f>
        <v>15</v>
      </c>
    </row>
    <row r="223" spans="1:38" x14ac:dyDescent="0.3">
      <c r="A223" s="9">
        <f t="shared" si="90"/>
        <v>2180</v>
      </c>
      <c r="B223" s="10">
        <f>MIN('Input Data'!$C$12*LOOKUP($A223,'Input Data'!$B$58:$B$62,'Input Data'!$D$58:$D$62)/3600*$C$1,IF($A223&lt;'Input Data'!$C$17,infinity,'Input Data'!$C$11*'Input Data'!$C$13+LOOKUP($A223-'Input Data'!$C$17+$C$1,$A$5:$A$505,$D$5:$D$505))-C223)</f>
        <v>22.222222222222221</v>
      </c>
      <c r="C223" s="11">
        <f>C222+LOOKUP($A222,'Input Data'!$D$23:$D$27,'Input Data'!$F$23:$F$27)*$C$1/3600</f>
        <v>3715.8611111111181</v>
      </c>
      <c r="D223" s="11">
        <f t="shared" si="91"/>
        <v>3404.3611111111163</v>
      </c>
      <c r="E223" s="9">
        <f>MIN('Input Data'!$C$12*LOOKUP($A223,'Input Data'!$B$58:$B$62,'Input Data'!$D$58:$D$62)/3600*$C$1,IF($A223&lt;'Input Data'!$C$16,0,LOOKUP($A223-'Input Data'!$C$16+$C$1,$A$5:$A$505,C$5:C$505)-D223))</f>
        <v>17.305555555555657</v>
      </c>
      <c r="F223" s="10">
        <f>LOOKUP($A223,'Input Data'!$C$33:$C$37,'Input Data'!$E$33:$E$37)</f>
        <v>0</v>
      </c>
      <c r="G223" s="11">
        <f t="shared" si="92"/>
        <v>1</v>
      </c>
      <c r="H223" s="11">
        <f t="shared" si="110"/>
        <v>0</v>
      </c>
      <c r="I223" s="12">
        <f t="shared" si="94"/>
        <v>17.305555555555657</v>
      </c>
      <c r="J223" s="7">
        <f>MIN('Input Data'!$D$12*LOOKUP($A223,'Input Data'!$B$58:$B$62,'Input Data'!$E$58:$E$62)/3600*$C$1,IF($A223&lt;'Input Data'!$D$17,infinity,'Input Data'!$D$11*'Input Data'!$D$13+LOOKUP($A223-'Input Data'!$D$17+$C$1,$A$5:$A$505,$L$5:$L$505)-K223))</f>
        <v>5.5555555555555554</v>
      </c>
      <c r="K223" s="11">
        <f t="shared" si="95"/>
        <v>0</v>
      </c>
      <c r="L223" s="11">
        <f>IF($A223&lt;'Input Data'!$D$16,0,LOOKUP($A223-'Input Data'!$D$16,$A$5:$A$505,$K$5:$K$505))</f>
        <v>0</v>
      </c>
      <c r="M223" s="7">
        <f>MIN('Input Data'!$E$12*LOOKUP($A223,'Input Data'!$B$58:$B$62,'Input Data'!$F$58:$F$62)/3600*$C$1,IF($A223&lt;'Input Data'!$E$17,infinity,'Input Data'!$E$11*'Input Data'!$E$13+LOOKUP($A223-'Input Data'!$E$17+$C$1,$A$5:$A$505,$O$5:$O$505))-N223)</f>
        <v>22.222222222222221</v>
      </c>
      <c r="N223" s="11">
        <f t="shared" si="96"/>
        <v>3404.3611111111163</v>
      </c>
      <c r="O223" s="11">
        <f t="shared" si="97"/>
        <v>3261.0096670247081</v>
      </c>
      <c r="P223" s="9">
        <f>MIN('Input Data'!$E$12*LOOKUP($A223,'Input Data'!$B$58:$B$62,'Input Data'!$F$58:$F$62)/3600*$C$1,IF($A223&lt;'Input Data'!$E$16,0,LOOKUP($A223-'Input Data'!$E$16+$C$1,$A$5:$A$505,N$5:N$505)-O223))</f>
        <v>22.222222222222221</v>
      </c>
      <c r="Q223" s="10">
        <f>LOOKUP($A223,'Input Data'!$C$33:$C$37,'Input Data'!$F$33:$F$37)</f>
        <v>0.02</v>
      </c>
      <c r="R223" s="34">
        <f t="shared" si="98"/>
        <v>0.68877551020408168</v>
      </c>
      <c r="S223" s="8">
        <f t="shared" si="99"/>
        <v>0.30612244897959184</v>
      </c>
      <c r="T223" s="11">
        <f t="shared" si="100"/>
        <v>14.999999999999998</v>
      </c>
      <c r="U223" s="7">
        <f>MIN('Input Data'!$F$12*LOOKUP($A223,'Input Data'!$B$58:$B$62,'Input Data'!$G$58:$G$62)/3600*$C$1,IF($A223&lt;'Input Data'!$F$17,infinity,'Input Data'!$F$11*'Input Data'!$F$13+LOOKUP($A223-'Input Data'!$F$17+$C$1,$A$5:$A$505,$W$5:$W$505)-V223))</f>
        <v>5.5555555555555554</v>
      </c>
      <c r="V223" s="11">
        <f t="shared" si="101"/>
        <v>65.220193340494319</v>
      </c>
      <c r="W223" s="11">
        <f>IF($A223&lt;'Input Data'!$F$16,0,LOOKUP($A223-'Input Data'!$F$16,$A$5:$A$505,$V$5:$V$505))</f>
        <v>63.995703544575946</v>
      </c>
      <c r="X223" s="7">
        <f>MIN('Input Data'!$G$12*LOOKUP($A223,'Input Data'!$B$58:$B$62,'Input Data'!$H$58:$H$62)/3600*$C$1,IF($A223&lt;'Input Data'!$G$17,infinity,'Input Data'!$G$11*'Input Data'!$G$13+LOOKUP($A223-'Input Data'!$G$17+$C$1,$A$5:$A$505,$Z$5:$Z$505)-Y223))</f>
        <v>15</v>
      </c>
      <c r="Y223" s="11">
        <f t="shared" si="102"/>
        <v>3195.7894736842104</v>
      </c>
      <c r="Z223" s="11">
        <f t="shared" si="103"/>
        <v>2820</v>
      </c>
      <c r="AA223" s="9">
        <f>MIN('Input Data'!$G$12*LOOKUP($A223,'Input Data'!$B$58:$B$62,'Input Data'!$H$58:$H$62)/3600*$C$1,IF($A223&lt;'Input Data'!$G$16,0,LOOKUP($A223-'Input Data'!$G$16+$C$1,$A$5:$A$505,Y$5:Y$505)-Z223))</f>
        <v>22.222222222222221</v>
      </c>
      <c r="AB223" s="10">
        <f>LOOKUP($A223,'Input Data'!$C$33:$C$37,'Input Data'!$G$33:$G$37)</f>
        <v>0</v>
      </c>
      <c r="AC223" s="11">
        <f t="shared" si="104"/>
        <v>0.67500000000000004</v>
      </c>
      <c r="AD223" s="11">
        <f t="shared" si="105"/>
        <v>0</v>
      </c>
      <c r="AE223" s="12">
        <f t="shared" si="106"/>
        <v>15</v>
      </c>
      <c r="AF223" s="7">
        <f>MIN('Input Data'!$H$12*LOOKUP($A223,'Input Data'!$B$58:$B$62,'Input Data'!$I$58:$I$62)/3600*$C$1,IF($A223&lt;'Input Data'!$H$17,infinity,'Input Data'!$H$11*'Input Data'!$H$13+LOOKUP($A223-'Input Data'!$H$17+$C$1,$A$5:$A$505,AH$5:AH$505)-AG223))</f>
        <v>5.5555555555555554</v>
      </c>
      <c r="AG223" s="11">
        <f t="shared" si="107"/>
        <v>0</v>
      </c>
      <c r="AH223" s="11">
        <f>IF($A223&lt;'Input Data'!$H$16,0,LOOKUP($A223-'Input Data'!$H$16,$A$5:$A$505,AG$5:AG$505))</f>
        <v>0</v>
      </c>
      <c r="AI223" s="7">
        <f>MIN('Input Data'!$I$12*LOOKUP($A223,'Input Data'!$B$58:$B$62,'Input Data'!$J$58:$J$62)/3600*$C$1,IF($A223&lt;'Input Data'!$I$17,infinity,'Input Data'!$I$11*'Input Data'!$I$13+LOOKUP($A223-'Input Data'!$I$17+$C$1,$A$5:$A$505,AK$5:AK$505))-AJ223)</f>
        <v>15</v>
      </c>
      <c r="AJ223" s="11">
        <f t="shared" si="108"/>
        <v>2820</v>
      </c>
      <c r="AK223" s="34">
        <f>IF($A223&lt;'Input Data'!$I$16,0,LOOKUP($A223-'Input Data'!$I$16,$A$5:$A$505,AJ$5:AJ$505))</f>
        <v>2730</v>
      </c>
      <c r="AL223" s="17">
        <f>MIN('Input Data'!$I$12*LOOKUP($A223,'Input Data'!$B$58:$B$62,'Input Data'!$J$58:$J$62)/3600*$C$1,IF($A223&lt;'Input Data'!$I$16,0,LOOKUP($A223-'Input Data'!$I$16+$C$1,$A$5:$A$505,AJ$5:AJ$505)-AK223))</f>
        <v>15</v>
      </c>
    </row>
    <row r="224" spans="1:38" x14ac:dyDescent="0.3">
      <c r="A224" s="9">
        <f t="shared" si="90"/>
        <v>2190</v>
      </c>
      <c r="B224" s="10">
        <f>MIN('Input Data'!$C$12*LOOKUP($A224,'Input Data'!$B$58:$B$62,'Input Data'!$D$58:$D$62)/3600*$C$1,IF($A224&lt;'Input Data'!$C$17,infinity,'Input Data'!$C$11*'Input Data'!$C$13+LOOKUP($A224-'Input Data'!$C$17+$C$1,$A$5:$A$505,$D$5:$D$505))-C224)</f>
        <v>22.222222222222221</v>
      </c>
      <c r="C224" s="11">
        <f>C223+LOOKUP($A223,'Input Data'!$D$23:$D$27,'Input Data'!$F$23:$F$27)*$C$1/3600</f>
        <v>3733.1666666666738</v>
      </c>
      <c r="D224" s="11">
        <f t="shared" si="91"/>
        <v>3421.666666666672</v>
      </c>
      <c r="E224" s="9">
        <f>MIN('Input Data'!$C$12*LOOKUP($A224,'Input Data'!$B$58:$B$62,'Input Data'!$D$58:$D$62)/3600*$C$1,IF($A224&lt;'Input Data'!$C$16,0,LOOKUP($A224-'Input Data'!$C$16+$C$1,$A$5:$A$505,C$5:C$505)-D224))</f>
        <v>17.305555555555657</v>
      </c>
      <c r="F224" s="10">
        <f>LOOKUP($A224,'Input Data'!$C$33:$C$37,'Input Data'!$E$33:$E$37)</f>
        <v>0</v>
      </c>
      <c r="G224" s="11">
        <f t="shared" si="92"/>
        <v>1</v>
      </c>
      <c r="H224" s="11">
        <f t="shared" si="110"/>
        <v>0</v>
      </c>
      <c r="I224" s="12">
        <f t="shared" si="94"/>
        <v>17.305555555555657</v>
      </c>
      <c r="J224" s="7">
        <f>MIN('Input Data'!$D$12*LOOKUP($A224,'Input Data'!$B$58:$B$62,'Input Data'!$E$58:$E$62)/3600*$C$1,IF($A224&lt;'Input Data'!$D$17,infinity,'Input Data'!$D$11*'Input Data'!$D$13+LOOKUP($A224-'Input Data'!$D$17+$C$1,$A$5:$A$505,$L$5:$L$505)-K224))</f>
        <v>5.5555555555555554</v>
      </c>
      <c r="K224" s="11">
        <f t="shared" si="95"/>
        <v>0</v>
      </c>
      <c r="L224" s="11">
        <f>IF($A224&lt;'Input Data'!$D$16,0,LOOKUP($A224-'Input Data'!$D$16,$A$5:$A$505,$K$5:$K$505))</f>
        <v>0</v>
      </c>
      <c r="M224" s="7">
        <f>MIN('Input Data'!$E$12*LOOKUP($A224,'Input Data'!$B$58:$B$62,'Input Data'!$F$58:$F$62)/3600*$C$1,IF($A224&lt;'Input Data'!$E$17,infinity,'Input Data'!$E$11*'Input Data'!$E$13+LOOKUP($A224-'Input Data'!$E$17+$C$1,$A$5:$A$505,$O$5:$O$505))-N224)</f>
        <v>22.222222222222221</v>
      </c>
      <c r="N224" s="11">
        <f t="shared" si="96"/>
        <v>3421.666666666672</v>
      </c>
      <c r="O224" s="11">
        <f t="shared" si="97"/>
        <v>3276.3157894736878</v>
      </c>
      <c r="P224" s="9">
        <f>MIN('Input Data'!$E$12*LOOKUP($A224,'Input Data'!$B$58:$B$62,'Input Data'!$F$58:$F$62)/3600*$C$1,IF($A224&lt;'Input Data'!$E$16,0,LOOKUP($A224-'Input Data'!$E$16+$C$1,$A$5:$A$505,N$5:N$505)-O224))</f>
        <v>22.222222222222221</v>
      </c>
      <c r="Q224" s="10">
        <f>LOOKUP($A224,'Input Data'!$C$33:$C$37,'Input Data'!$F$33:$F$37)</f>
        <v>0.02</v>
      </c>
      <c r="R224" s="34">
        <f t="shared" si="98"/>
        <v>0.68877551020408168</v>
      </c>
      <c r="S224" s="8">
        <f t="shared" si="99"/>
        <v>0.30612244897959184</v>
      </c>
      <c r="T224" s="11">
        <f t="shared" si="100"/>
        <v>14.999999999999998</v>
      </c>
      <c r="U224" s="7">
        <f>MIN('Input Data'!$F$12*LOOKUP($A224,'Input Data'!$B$58:$B$62,'Input Data'!$G$58:$G$62)/3600*$C$1,IF($A224&lt;'Input Data'!$F$17,infinity,'Input Data'!$F$11*'Input Data'!$F$13+LOOKUP($A224-'Input Data'!$F$17+$C$1,$A$5:$A$505,$W$5:$W$505)-V224))</f>
        <v>5.5555555555555554</v>
      </c>
      <c r="V224" s="11">
        <f t="shared" si="101"/>
        <v>65.526315789473912</v>
      </c>
      <c r="W224" s="11">
        <f>IF($A224&lt;'Input Data'!$F$16,0,LOOKUP($A224-'Input Data'!$F$16,$A$5:$A$505,$V$5:$V$505))</f>
        <v>64.301825993555539</v>
      </c>
      <c r="X224" s="7">
        <f>MIN('Input Data'!$G$12*LOOKUP($A224,'Input Data'!$B$58:$B$62,'Input Data'!$H$58:$H$62)/3600*$C$1,IF($A224&lt;'Input Data'!$G$17,infinity,'Input Data'!$G$11*'Input Data'!$G$13+LOOKUP($A224-'Input Data'!$G$17+$C$1,$A$5:$A$505,$Z$5:$Z$505)-Y224))</f>
        <v>15</v>
      </c>
      <c r="Y224" s="11">
        <f t="shared" si="102"/>
        <v>3210.7894736842104</v>
      </c>
      <c r="Z224" s="11">
        <f t="shared" si="103"/>
        <v>2835</v>
      </c>
      <c r="AA224" s="9">
        <f>MIN('Input Data'!$G$12*LOOKUP($A224,'Input Data'!$B$58:$B$62,'Input Data'!$H$58:$H$62)/3600*$C$1,IF($A224&lt;'Input Data'!$G$16,0,LOOKUP($A224-'Input Data'!$G$16+$C$1,$A$5:$A$505,Y$5:Y$505)-Z224))</f>
        <v>22.222222222222221</v>
      </c>
      <c r="AB224" s="10">
        <f>LOOKUP($A224,'Input Data'!$C$33:$C$37,'Input Data'!$G$33:$G$37)</f>
        <v>0</v>
      </c>
      <c r="AC224" s="11">
        <f t="shared" si="104"/>
        <v>0.67500000000000004</v>
      </c>
      <c r="AD224" s="11">
        <f t="shared" si="105"/>
        <v>0</v>
      </c>
      <c r="AE224" s="12">
        <f t="shared" si="106"/>
        <v>15</v>
      </c>
      <c r="AF224" s="7">
        <f>MIN('Input Data'!$H$12*LOOKUP($A224,'Input Data'!$B$58:$B$62,'Input Data'!$I$58:$I$62)/3600*$C$1,IF($A224&lt;'Input Data'!$H$17,infinity,'Input Data'!$H$11*'Input Data'!$H$13+LOOKUP($A224-'Input Data'!$H$17+$C$1,$A$5:$A$505,AH$5:AH$505)-AG224))</f>
        <v>5.5555555555555554</v>
      </c>
      <c r="AG224" s="11">
        <f t="shared" si="107"/>
        <v>0</v>
      </c>
      <c r="AH224" s="11">
        <f>IF($A224&lt;'Input Data'!$H$16,0,LOOKUP($A224-'Input Data'!$H$16,$A$5:$A$505,AG$5:AG$505))</f>
        <v>0</v>
      </c>
      <c r="AI224" s="7">
        <f>MIN('Input Data'!$I$12*LOOKUP($A224,'Input Data'!$B$58:$B$62,'Input Data'!$J$58:$J$62)/3600*$C$1,IF($A224&lt;'Input Data'!$I$17,infinity,'Input Data'!$I$11*'Input Data'!$I$13+LOOKUP($A224-'Input Data'!$I$17+$C$1,$A$5:$A$505,AK$5:AK$505))-AJ224)</f>
        <v>15</v>
      </c>
      <c r="AJ224" s="11">
        <f t="shared" si="108"/>
        <v>2835</v>
      </c>
      <c r="AK224" s="34">
        <f>IF($A224&lt;'Input Data'!$I$16,0,LOOKUP($A224-'Input Data'!$I$16,$A$5:$A$505,AJ$5:AJ$505))</f>
        <v>2745</v>
      </c>
      <c r="AL224" s="17">
        <f>MIN('Input Data'!$I$12*LOOKUP($A224,'Input Data'!$B$58:$B$62,'Input Data'!$J$58:$J$62)/3600*$C$1,IF($A224&lt;'Input Data'!$I$16,0,LOOKUP($A224-'Input Data'!$I$16+$C$1,$A$5:$A$505,AJ$5:AJ$505)-AK224))</f>
        <v>15</v>
      </c>
    </row>
    <row r="225" spans="1:38" x14ac:dyDescent="0.3">
      <c r="A225" s="9">
        <f t="shared" si="90"/>
        <v>2200</v>
      </c>
      <c r="B225" s="10">
        <f>MIN('Input Data'!$C$12*LOOKUP($A225,'Input Data'!$B$58:$B$62,'Input Data'!$D$58:$D$62)/3600*$C$1,IF($A225&lt;'Input Data'!$C$17,infinity,'Input Data'!$C$11*'Input Data'!$C$13+LOOKUP($A225-'Input Data'!$C$17+$C$1,$A$5:$A$505,$D$5:$D$505))-C225)</f>
        <v>22.222222222222221</v>
      </c>
      <c r="C225" s="11">
        <f>C224+LOOKUP($A224,'Input Data'!$D$23:$D$27,'Input Data'!$F$23:$F$27)*$C$1/3600</f>
        <v>3750.4722222222294</v>
      </c>
      <c r="D225" s="11">
        <f t="shared" si="91"/>
        <v>3438.9722222222276</v>
      </c>
      <c r="E225" s="9">
        <f>MIN('Input Data'!$C$12*LOOKUP($A225,'Input Data'!$B$58:$B$62,'Input Data'!$D$58:$D$62)/3600*$C$1,IF($A225&lt;'Input Data'!$C$16,0,LOOKUP($A225-'Input Data'!$C$16+$C$1,$A$5:$A$505,C$5:C$505)-D225))</f>
        <v>17.305555555555657</v>
      </c>
      <c r="F225" s="10">
        <f>LOOKUP($A225,'Input Data'!$C$33:$C$37,'Input Data'!$E$33:$E$37)</f>
        <v>0</v>
      </c>
      <c r="G225" s="11">
        <f t="shared" si="92"/>
        <v>1</v>
      </c>
      <c r="H225" s="11">
        <f t="shared" si="110"/>
        <v>0</v>
      </c>
      <c r="I225" s="12">
        <f t="shared" si="94"/>
        <v>17.305555555555657</v>
      </c>
      <c r="J225" s="7">
        <f>MIN('Input Data'!$D$12*LOOKUP($A225,'Input Data'!$B$58:$B$62,'Input Data'!$E$58:$E$62)/3600*$C$1,IF($A225&lt;'Input Data'!$D$17,infinity,'Input Data'!$D$11*'Input Data'!$D$13+LOOKUP($A225-'Input Data'!$D$17+$C$1,$A$5:$A$505,$L$5:$L$505)-K225))</f>
        <v>5.5555555555555554</v>
      </c>
      <c r="K225" s="11">
        <f t="shared" si="95"/>
        <v>0</v>
      </c>
      <c r="L225" s="11">
        <f>IF($A225&lt;'Input Data'!$D$16,0,LOOKUP($A225-'Input Data'!$D$16,$A$5:$A$505,$K$5:$K$505))</f>
        <v>0</v>
      </c>
      <c r="M225" s="7">
        <f>MIN('Input Data'!$E$12*LOOKUP($A225,'Input Data'!$B$58:$B$62,'Input Data'!$F$58:$F$62)/3600*$C$1,IF($A225&lt;'Input Data'!$E$17,infinity,'Input Data'!$E$11*'Input Data'!$E$13+LOOKUP($A225-'Input Data'!$E$17+$C$1,$A$5:$A$505,$O$5:$O$505))-N225)</f>
        <v>22.222222222222221</v>
      </c>
      <c r="N225" s="11">
        <f t="shared" si="96"/>
        <v>3438.9722222222276</v>
      </c>
      <c r="O225" s="11">
        <f t="shared" si="97"/>
        <v>3291.6219119226676</v>
      </c>
      <c r="P225" s="9">
        <f>MIN('Input Data'!$E$12*LOOKUP($A225,'Input Data'!$B$58:$B$62,'Input Data'!$F$58:$F$62)/3600*$C$1,IF($A225&lt;'Input Data'!$E$16,0,LOOKUP($A225-'Input Data'!$E$16+$C$1,$A$5:$A$505,N$5:N$505)-O225))</f>
        <v>22.222222222222221</v>
      </c>
      <c r="Q225" s="10">
        <f>LOOKUP($A225,'Input Data'!$C$33:$C$37,'Input Data'!$F$33:$F$37)</f>
        <v>0.02</v>
      </c>
      <c r="R225" s="34">
        <f t="shared" si="98"/>
        <v>0.68877551020408168</v>
      </c>
      <c r="S225" s="8">
        <f t="shared" si="99"/>
        <v>0.30612244897959184</v>
      </c>
      <c r="T225" s="11">
        <f t="shared" si="100"/>
        <v>14.999999999999998</v>
      </c>
      <c r="U225" s="7">
        <f>MIN('Input Data'!$F$12*LOOKUP($A225,'Input Data'!$B$58:$B$62,'Input Data'!$G$58:$G$62)/3600*$C$1,IF($A225&lt;'Input Data'!$F$17,infinity,'Input Data'!$F$11*'Input Data'!$F$13+LOOKUP($A225-'Input Data'!$F$17+$C$1,$A$5:$A$505,$W$5:$W$505)-V225))</f>
        <v>5.5555555555555554</v>
      </c>
      <c r="V225" s="11">
        <f t="shared" si="101"/>
        <v>65.832438238453506</v>
      </c>
      <c r="W225" s="11">
        <f>IF($A225&lt;'Input Data'!$F$16,0,LOOKUP($A225-'Input Data'!$F$16,$A$5:$A$505,$V$5:$V$505))</f>
        <v>64.607948442535132</v>
      </c>
      <c r="X225" s="7">
        <f>MIN('Input Data'!$G$12*LOOKUP($A225,'Input Data'!$B$58:$B$62,'Input Data'!$H$58:$H$62)/3600*$C$1,IF($A225&lt;'Input Data'!$G$17,infinity,'Input Data'!$G$11*'Input Data'!$G$13+LOOKUP($A225-'Input Data'!$G$17+$C$1,$A$5:$A$505,$Z$5:$Z$505)-Y225))</f>
        <v>15</v>
      </c>
      <c r="Y225" s="11">
        <f t="shared" si="102"/>
        <v>3225.7894736842104</v>
      </c>
      <c r="Z225" s="11">
        <f t="shared" si="103"/>
        <v>2850</v>
      </c>
      <c r="AA225" s="9">
        <f>MIN('Input Data'!$G$12*LOOKUP($A225,'Input Data'!$B$58:$B$62,'Input Data'!$H$58:$H$62)/3600*$C$1,IF($A225&lt;'Input Data'!$G$16,0,LOOKUP($A225-'Input Data'!$G$16+$C$1,$A$5:$A$505,Y$5:Y$505)-Z225))</f>
        <v>22.222222222222221</v>
      </c>
      <c r="AB225" s="10">
        <f>LOOKUP($A225,'Input Data'!$C$33:$C$37,'Input Data'!$G$33:$G$37)</f>
        <v>0</v>
      </c>
      <c r="AC225" s="11">
        <f t="shared" si="104"/>
        <v>0.67500000000000004</v>
      </c>
      <c r="AD225" s="11">
        <f t="shared" si="105"/>
        <v>0</v>
      </c>
      <c r="AE225" s="12">
        <f t="shared" si="106"/>
        <v>15</v>
      </c>
      <c r="AF225" s="7">
        <f>MIN('Input Data'!$H$12*LOOKUP($A225,'Input Data'!$B$58:$B$62,'Input Data'!$I$58:$I$62)/3600*$C$1,IF($A225&lt;'Input Data'!$H$17,infinity,'Input Data'!$H$11*'Input Data'!$H$13+LOOKUP($A225-'Input Data'!$H$17+$C$1,$A$5:$A$505,AH$5:AH$505)-AG225))</f>
        <v>5.5555555555555554</v>
      </c>
      <c r="AG225" s="11">
        <f t="shared" si="107"/>
        <v>0</v>
      </c>
      <c r="AH225" s="11">
        <f>IF($A225&lt;'Input Data'!$H$16,0,LOOKUP($A225-'Input Data'!$H$16,$A$5:$A$505,AG$5:AG$505))</f>
        <v>0</v>
      </c>
      <c r="AI225" s="7">
        <f>MIN('Input Data'!$I$12*LOOKUP($A225,'Input Data'!$B$58:$B$62,'Input Data'!$J$58:$J$62)/3600*$C$1,IF($A225&lt;'Input Data'!$I$17,infinity,'Input Data'!$I$11*'Input Data'!$I$13+LOOKUP($A225-'Input Data'!$I$17+$C$1,$A$5:$A$505,AK$5:AK$505))-AJ225)</f>
        <v>15</v>
      </c>
      <c r="AJ225" s="11">
        <f t="shared" si="108"/>
        <v>2850</v>
      </c>
      <c r="AK225" s="34">
        <f>IF($A225&lt;'Input Data'!$I$16,0,LOOKUP($A225-'Input Data'!$I$16,$A$5:$A$505,AJ$5:AJ$505))</f>
        <v>2760</v>
      </c>
      <c r="AL225" s="17">
        <f>MIN('Input Data'!$I$12*LOOKUP($A225,'Input Data'!$B$58:$B$62,'Input Data'!$J$58:$J$62)/3600*$C$1,IF($A225&lt;'Input Data'!$I$16,0,LOOKUP($A225-'Input Data'!$I$16+$C$1,$A$5:$A$505,AJ$5:AJ$505)-AK225))</f>
        <v>15</v>
      </c>
    </row>
    <row r="226" spans="1:38" x14ac:dyDescent="0.3">
      <c r="A226" s="9">
        <f t="shared" si="90"/>
        <v>2210</v>
      </c>
      <c r="B226" s="10">
        <f>MIN('Input Data'!$C$12*LOOKUP($A226,'Input Data'!$B$58:$B$62,'Input Data'!$D$58:$D$62)/3600*$C$1,IF($A226&lt;'Input Data'!$C$17,infinity,'Input Data'!$C$11*'Input Data'!$C$13+LOOKUP($A226-'Input Data'!$C$17+$C$1,$A$5:$A$505,$D$5:$D$505))-C226)</f>
        <v>22.222222222222221</v>
      </c>
      <c r="C226" s="11">
        <f>C225+LOOKUP($A225,'Input Data'!$D$23:$D$27,'Input Data'!$F$23:$F$27)*$C$1/3600</f>
        <v>3767.7777777777851</v>
      </c>
      <c r="D226" s="11">
        <f t="shared" si="91"/>
        <v>3456.2777777777833</v>
      </c>
      <c r="E226" s="9">
        <f>MIN('Input Data'!$C$12*LOOKUP($A226,'Input Data'!$B$58:$B$62,'Input Data'!$D$58:$D$62)/3600*$C$1,IF($A226&lt;'Input Data'!$C$16,0,LOOKUP($A226-'Input Data'!$C$16+$C$1,$A$5:$A$505,C$5:C$505)-D226))</f>
        <v>17.305555555555657</v>
      </c>
      <c r="F226" s="10">
        <f>LOOKUP($A226,'Input Data'!$C$33:$C$37,'Input Data'!$E$33:$E$37)</f>
        <v>0</v>
      </c>
      <c r="G226" s="11">
        <f t="shared" si="92"/>
        <v>1</v>
      </c>
      <c r="H226" s="11">
        <f t="shared" si="110"/>
        <v>0</v>
      </c>
      <c r="I226" s="12">
        <f t="shared" si="94"/>
        <v>17.305555555555657</v>
      </c>
      <c r="J226" s="7">
        <f>MIN('Input Data'!$D$12*LOOKUP($A226,'Input Data'!$B$58:$B$62,'Input Data'!$E$58:$E$62)/3600*$C$1,IF($A226&lt;'Input Data'!$D$17,infinity,'Input Data'!$D$11*'Input Data'!$D$13+LOOKUP($A226-'Input Data'!$D$17+$C$1,$A$5:$A$505,$L$5:$L$505)-K226))</f>
        <v>5.5555555555555554</v>
      </c>
      <c r="K226" s="11">
        <f t="shared" si="95"/>
        <v>0</v>
      </c>
      <c r="L226" s="11">
        <f>IF($A226&lt;'Input Data'!$D$16,0,LOOKUP($A226-'Input Data'!$D$16,$A$5:$A$505,$K$5:$K$505))</f>
        <v>0</v>
      </c>
      <c r="M226" s="7">
        <f>MIN('Input Data'!$E$12*LOOKUP($A226,'Input Data'!$B$58:$B$62,'Input Data'!$F$58:$F$62)/3600*$C$1,IF($A226&lt;'Input Data'!$E$17,infinity,'Input Data'!$E$11*'Input Data'!$E$13+LOOKUP($A226-'Input Data'!$E$17+$C$1,$A$5:$A$505,$O$5:$O$505))-N226)</f>
        <v>22.222222222222221</v>
      </c>
      <c r="N226" s="11">
        <f t="shared" si="96"/>
        <v>3456.2777777777833</v>
      </c>
      <c r="O226" s="11">
        <f t="shared" si="97"/>
        <v>3306.9280343716473</v>
      </c>
      <c r="P226" s="9">
        <f>MIN('Input Data'!$E$12*LOOKUP($A226,'Input Data'!$B$58:$B$62,'Input Data'!$F$58:$F$62)/3600*$C$1,IF($A226&lt;'Input Data'!$E$16,0,LOOKUP($A226-'Input Data'!$E$16+$C$1,$A$5:$A$505,N$5:N$505)-O226))</f>
        <v>22.222222222222221</v>
      </c>
      <c r="Q226" s="10">
        <f>LOOKUP($A226,'Input Data'!$C$33:$C$37,'Input Data'!$F$33:$F$37)</f>
        <v>0.02</v>
      </c>
      <c r="R226" s="34">
        <f t="shared" si="98"/>
        <v>0.68877551020408168</v>
      </c>
      <c r="S226" s="8">
        <f t="shared" si="99"/>
        <v>0.30612244897959184</v>
      </c>
      <c r="T226" s="11">
        <f t="shared" si="100"/>
        <v>14.999999999999998</v>
      </c>
      <c r="U226" s="7">
        <f>MIN('Input Data'!$F$12*LOOKUP($A226,'Input Data'!$B$58:$B$62,'Input Data'!$G$58:$G$62)/3600*$C$1,IF($A226&lt;'Input Data'!$F$17,infinity,'Input Data'!$F$11*'Input Data'!$F$13+LOOKUP($A226-'Input Data'!$F$17+$C$1,$A$5:$A$505,$W$5:$W$505)-V226))</f>
        <v>5.5555555555555554</v>
      </c>
      <c r="V226" s="11">
        <f t="shared" si="101"/>
        <v>66.138560687433099</v>
      </c>
      <c r="W226" s="11">
        <f>IF($A226&lt;'Input Data'!$F$16,0,LOOKUP($A226-'Input Data'!$F$16,$A$5:$A$505,$V$5:$V$505))</f>
        <v>64.914070891514726</v>
      </c>
      <c r="X226" s="7">
        <f>MIN('Input Data'!$G$12*LOOKUP($A226,'Input Data'!$B$58:$B$62,'Input Data'!$H$58:$H$62)/3600*$C$1,IF($A226&lt;'Input Data'!$G$17,infinity,'Input Data'!$G$11*'Input Data'!$G$13+LOOKUP($A226-'Input Data'!$G$17+$C$1,$A$5:$A$505,$Z$5:$Z$505)-Y226))</f>
        <v>15</v>
      </c>
      <c r="Y226" s="11">
        <f t="shared" si="102"/>
        <v>3240.7894736842104</v>
      </c>
      <c r="Z226" s="11">
        <f t="shared" si="103"/>
        <v>2865</v>
      </c>
      <c r="AA226" s="9">
        <f>MIN('Input Data'!$G$12*LOOKUP($A226,'Input Data'!$B$58:$B$62,'Input Data'!$H$58:$H$62)/3600*$C$1,IF($A226&lt;'Input Data'!$G$16,0,LOOKUP($A226-'Input Data'!$G$16+$C$1,$A$5:$A$505,Y$5:Y$505)-Z226))</f>
        <v>22.222222222222221</v>
      </c>
      <c r="AB226" s="10">
        <f>LOOKUP($A226,'Input Data'!$C$33:$C$37,'Input Data'!$G$33:$G$37)</f>
        <v>0</v>
      </c>
      <c r="AC226" s="11">
        <f t="shared" si="104"/>
        <v>0.67500000000000004</v>
      </c>
      <c r="AD226" s="11">
        <f t="shared" si="105"/>
        <v>0</v>
      </c>
      <c r="AE226" s="12">
        <f t="shared" si="106"/>
        <v>15</v>
      </c>
      <c r="AF226" s="7">
        <f>MIN('Input Data'!$H$12*LOOKUP($A226,'Input Data'!$B$58:$B$62,'Input Data'!$I$58:$I$62)/3600*$C$1,IF($A226&lt;'Input Data'!$H$17,infinity,'Input Data'!$H$11*'Input Data'!$H$13+LOOKUP($A226-'Input Data'!$H$17+$C$1,$A$5:$A$505,AH$5:AH$505)-AG226))</f>
        <v>5.5555555555555554</v>
      </c>
      <c r="AG226" s="11">
        <f t="shared" si="107"/>
        <v>0</v>
      </c>
      <c r="AH226" s="11">
        <f>IF($A226&lt;'Input Data'!$H$16,0,LOOKUP($A226-'Input Data'!$H$16,$A$5:$A$505,AG$5:AG$505))</f>
        <v>0</v>
      </c>
      <c r="AI226" s="7">
        <f>MIN('Input Data'!$I$12*LOOKUP($A226,'Input Data'!$B$58:$B$62,'Input Data'!$J$58:$J$62)/3600*$C$1,IF($A226&lt;'Input Data'!$I$17,infinity,'Input Data'!$I$11*'Input Data'!$I$13+LOOKUP($A226-'Input Data'!$I$17+$C$1,$A$5:$A$505,AK$5:AK$505))-AJ226)</f>
        <v>15</v>
      </c>
      <c r="AJ226" s="11">
        <f t="shared" si="108"/>
        <v>2865</v>
      </c>
      <c r="AK226" s="34">
        <f>IF($A226&lt;'Input Data'!$I$16,0,LOOKUP($A226-'Input Data'!$I$16,$A$5:$A$505,AJ$5:AJ$505))</f>
        <v>2775</v>
      </c>
      <c r="AL226" s="17">
        <f>MIN('Input Data'!$I$12*LOOKUP($A226,'Input Data'!$B$58:$B$62,'Input Data'!$J$58:$J$62)/3600*$C$1,IF($A226&lt;'Input Data'!$I$16,0,LOOKUP($A226-'Input Data'!$I$16+$C$1,$A$5:$A$505,AJ$5:AJ$505)-AK226))</f>
        <v>15</v>
      </c>
    </row>
    <row r="227" spans="1:38" x14ac:dyDescent="0.3">
      <c r="A227" s="9">
        <f t="shared" si="90"/>
        <v>2220</v>
      </c>
      <c r="B227" s="10">
        <f>MIN('Input Data'!$C$12*LOOKUP($A227,'Input Data'!$B$58:$B$62,'Input Data'!$D$58:$D$62)/3600*$C$1,IF($A227&lt;'Input Data'!$C$17,infinity,'Input Data'!$C$11*'Input Data'!$C$13+LOOKUP($A227-'Input Data'!$C$17+$C$1,$A$5:$A$505,$D$5:$D$505))-C227)</f>
        <v>22.222222222222221</v>
      </c>
      <c r="C227" s="11">
        <f>C226+LOOKUP($A226,'Input Data'!$D$23:$D$27,'Input Data'!$F$23:$F$27)*$C$1/3600</f>
        <v>3785.0833333333408</v>
      </c>
      <c r="D227" s="11">
        <f t="shared" si="91"/>
        <v>3473.5833333333389</v>
      </c>
      <c r="E227" s="9">
        <f>MIN('Input Data'!$C$12*LOOKUP($A227,'Input Data'!$B$58:$B$62,'Input Data'!$D$58:$D$62)/3600*$C$1,IF($A227&lt;'Input Data'!$C$16,0,LOOKUP($A227-'Input Data'!$C$16+$C$1,$A$5:$A$505,C$5:C$505)-D227))</f>
        <v>17.305555555555657</v>
      </c>
      <c r="F227" s="10">
        <f>LOOKUP($A227,'Input Data'!$C$33:$C$37,'Input Data'!$E$33:$E$37)</f>
        <v>0</v>
      </c>
      <c r="G227" s="11">
        <f t="shared" si="92"/>
        <v>1</v>
      </c>
      <c r="H227" s="11">
        <f t="shared" si="110"/>
        <v>0</v>
      </c>
      <c r="I227" s="12">
        <f t="shared" si="94"/>
        <v>17.305555555555657</v>
      </c>
      <c r="J227" s="7">
        <f>MIN('Input Data'!$D$12*LOOKUP($A227,'Input Data'!$B$58:$B$62,'Input Data'!$E$58:$E$62)/3600*$C$1,IF($A227&lt;'Input Data'!$D$17,infinity,'Input Data'!$D$11*'Input Data'!$D$13+LOOKUP($A227-'Input Data'!$D$17+$C$1,$A$5:$A$505,$L$5:$L$505)-K227))</f>
        <v>5.5555555555555554</v>
      </c>
      <c r="K227" s="11">
        <f t="shared" si="95"/>
        <v>0</v>
      </c>
      <c r="L227" s="11">
        <f>IF($A227&lt;'Input Data'!$D$16,0,LOOKUP($A227-'Input Data'!$D$16,$A$5:$A$505,$K$5:$K$505))</f>
        <v>0</v>
      </c>
      <c r="M227" s="7">
        <f>MIN('Input Data'!$E$12*LOOKUP($A227,'Input Data'!$B$58:$B$62,'Input Data'!$F$58:$F$62)/3600*$C$1,IF($A227&lt;'Input Data'!$E$17,infinity,'Input Data'!$E$11*'Input Data'!$E$13+LOOKUP($A227-'Input Data'!$E$17+$C$1,$A$5:$A$505,$O$5:$O$505))-N227)</f>
        <v>22.222222222222221</v>
      </c>
      <c r="N227" s="11">
        <f t="shared" si="96"/>
        <v>3473.5833333333389</v>
      </c>
      <c r="O227" s="11">
        <f t="shared" si="97"/>
        <v>3322.234156820627</v>
      </c>
      <c r="P227" s="9">
        <f>MIN('Input Data'!$E$12*LOOKUP($A227,'Input Data'!$B$58:$B$62,'Input Data'!$F$58:$F$62)/3600*$C$1,IF($A227&lt;'Input Data'!$E$16,0,LOOKUP($A227-'Input Data'!$E$16+$C$1,$A$5:$A$505,N$5:N$505)-O227))</f>
        <v>22.222222222222221</v>
      </c>
      <c r="Q227" s="10">
        <f>LOOKUP($A227,'Input Data'!$C$33:$C$37,'Input Data'!$F$33:$F$37)</f>
        <v>0.02</v>
      </c>
      <c r="R227" s="34">
        <f t="shared" si="98"/>
        <v>0.68877551020408168</v>
      </c>
      <c r="S227" s="8">
        <f t="shared" si="99"/>
        <v>0.30612244897959184</v>
      </c>
      <c r="T227" s="11">
        <f t="shared" si="100"/>
        <v>14.999999999999998</v>
      </c>
      <c r="U227" s="7">
        <f>MIN('Input Data'!$F$12*LOOKUP($A227,'Input Data'!$B$58:$B$62,'Input Data'!$G$58:$G$62)/3600*$C$1,IF($A227&lt;'Input Data'!$F$17,infinity,'Input Data'!$F$11*'Input Data'!$F$13+LOOKUP($A227-'Input Data'!$F$17+$C$1,$A$5:$A$505,$W$5:$W$505)-V227))</f>
        <v>5.5555555555555554</v>
      </c>
      <c r="V227" s="11">
        <f t="shared" si="101"/>
        <v>66.444683136412692</v>
      </c>
      <c r="W227" s="11">
        <f>IF($A227&lt;'Input Data'!$F$16,0,LOOKUP($A227-'Input Data'!$F$16,$A$5:$A$505,$V$5:$V$505))</f>
        <v>65.220193340494319</v>
      </c>
      <c r="X227" s="7">
        <f>MIN('Input Data'!$G$12*LOOKUP($A227,'Input Data'!$B$58:$B$62,'Input Data'!$H$58:$H$62)/3600*$C$1,IF($A227&lt;'Input Data'!$G$17,infinity,'Input Data'!$G$11*'Input Data'!$G$13+LOOKUP($A227-'Input Data'!$G$17+$C$1,$A$5:$A$505,$Z$5:$Z$505)-Y227))</f>
        <v>15</v>
      </c>
      <c r="Y227" s="11">
        <f t="shared" si="102"/>
        <v>3255.7894736842104</v>
      </c>
      <c r="Z227" s="11">
        <f t="shared" si="103"/>
        <v>2880</v>
      </c>
      <c r="AA227" s="9">
        <f>MIN('Input Data'!$G$12*LOOKUP($A227,'Input Data'!$B$58:$B$62,'Input Data'!$H$58:$H$62)/3600*$C$1,IF($A227&lt;'Input Data'!$G$16,0,LOOKUP($A227-'Input Data'!$G$16+$C$1,$A$5:$A$505,Y$5:Y$505)-Z227))</f>
        <v>22.222222222222221</v>
      </c>
      <c r="AB227" s="10">
        <f>LOOKUP($A227,'Input Data'!$C$33:$C$37,'Input Data'!$G$33:$G$37)</f>
        <v>0</v>
      </c>
      <c r="AC227" s="11">
        <f t="shared" si="104"/>
        <v>0.67500000000000004</v>
      </c>
      <c r="AD227" s="11">
        <f t="shared" si="105"/>
        <v>0</v>
      </c>
      <c r="AE227" s="12">
        <f t="shared" si="106"/>
        <v>15</v>
      </c>
      <c r="AF227" s="7">
        <f>MIN('Input Data'!$H$12*LOOKUP($A227,'Input Data'!$B$58:$B$62,'Input Data'!$I$58:$I$62)/3600*$C$1,IF($A227&lt;'Input Data'!$H$17,infinity,'Input Data'!$H$11*'Input Data'!$H$13+LOOKUP($A227-'Input Data'!$H$17+$C$1,$A$5:$A$505,AH$5:AH$505)-AG227))</f>
        <v>5.5555555555555554</v>
      </c>
      <c r="AG227" s="11">
        <f t="shared" si="107"/>
        <v>0</v>
      </c>
      <c r="AH227" s="11">
        <f>IF($A227&lt;'Input Data'!$H$16,0,LOOKUP($A227-'Input Data'!$H$16,$A$5:$A$505,AG$5:AG$505))</f>
        <v>0</v>
      </c>
      <c r="AI227" s="7">
        <f>MIN('Input Data'!$I$12*LOOKUP($A227,'Input Data'!$B$58:$B$62,'Input Data'!$J$58:$J$62)/3600*$C$1,IF($A227&lt;'Input Data'!$I$17,infinity,'Input Data'!$I$11*'Input Data'!$I$13+LOOKUP($A227-'Input Data'!$I$17+$C$1,$A$5:$A$505,AK$5:AK$505))-AJ227)</f>
        <v>15</v>
      </c>
      <c r="AJ227" s="11">
        <f t="shared" si="108"/>
        <v>2880</v>
      </c>
      <c r="AK227" s="34">
        <f>IF($A227&lt;'Input Data'!$I$16,0,LOOKUP($A227-'Input Data'!$I$16,$A$5:$A$505,AJ$5:AJ$505))</f>
        <v>2790</v>
      </c>
      <c r="AL227" s="17">
        <f>MIN('Input Data'!$I$12*LOOKUP($A227,'Input Data'!$B$58:$B$62,'Input Data'!$J$58:$J$62)/3600*$C$1,IF($A227&lt;'Input Data'!$I$16,0,LOOKUP($A227-'Input Data'!$I$16+$C$1,$A$5:$A$505,AJ$5:AJ$505)-AK227))</f>
        <v>15</v>
      </c>
    </row>
    <row r="228" spans="1:38" x14ac:dyDescent="0.3">
      <c r="A228" s="9">
        <f t="shared" si="90"/>
        <v>2230</v>
      </c>
      <c r="B228" s="10">
        <f>MIN('Input Data'!$C$12*LOOKUP($A228,'Input Data'!$B$58:$B$62,'Input Data'!$D$58:$D$62)/3600*$C$1,IF($A228&lt;'Input Data'!$C$17,infinity,'Input Data'!$C$11*'Input Data'!$C$13+LOOKUP($A228-'Input Data'!$C$17+$C$1,$A$5:$A$505,$D$5:$D$505))-C228)</f>
        <v>22.222222222222221</v>
      </c>
      <c r="C228" s="11">
        <f>C227+LOOKUP($A227,'Input Data'!$D$23:$D$27,'Input Data'!$F$23:$F$27)*$C$1/3600</f>
        <v>3802.3888888888964</v>
      </c>
      <c r="D228" s="11">
        <f t="shared" si="91"/>
        <v>3490.8888888888946</v>
      </c>
      <c r="E228" s="9">
        <f>MIN('Input Data'!$C$12*LOOKUP($A228,'Input Data'!$B$58:$B$62,'Input Data'!$D$58:$D$62)/3600*$C$1,IF($A228&lt;'Input Data'!$C$16,0,LOOKUP($A228-'Input Data'!$C$16+$C$1,$A$5:$A$505,C$5:C$505)-D228))</f>
        <v>17.305555555555657</v>
      </c>
      <c r="F228" s="10">
        <f>LOOKUP($A228,'Input Data'!$C$33:$C$37,'Input Data'!$E$33:$E$37)</f>
        <v>0</v>
      </c>
      <c r="G228" s="11">
        <f t="shared" si="92"/>
        <v>1</v>
      </c>
      <c r="H228" s="11">
        <f t="shared" si="110"/>
        <v>0</v>
      </c>
      <c r="I228" s="12">
        <f t="shared" si="94"/>
        <v>17.305555555555657</v>
      </c>
      <c r="J228" s="7">
        <f>MIN('Input Data'!$D$12*LOOKUP($A228,'Input Data'!$B$58:$B$62,'Input Data'!$E$58:$E$62)/3600*$C$1,IF($A228&lt;'Input Data'!$D$17,infinity,'Input Data'!$D$11*'Input Data'!$D$13+LOOKUP($A228-'Input Data'!$D$17+$C$1,$A$5:$A$505,$L$5:$L$505)-K228))</f>
        <v>5.5555555555555554</v>
      </c>
      <c r="K228" s="11">
        <f t="shared" si="95"/>
        <v>0</v>
      </c>
      <c r="L228" s="11">
        <f>IF($A228&lt;'Input Data'!$D$16,0,LOOKUP($A228-'Input Data'!$D$16,$A$5:$A$505,$K$5:$K$505))</f>
        <v>0</v>
      </c>
      <c r="M228" s="7">
        <f>MIN('Input Data'!$E$12*LOOKUP($A228,'Input Data'!$B$58:$B$62,'Input Data'!$F$58:$F$62)/3600*$C$1,IF($A228&lt;'Input Data'!$E$17,infinity,'Input Data'!$E$11*'Input Data'!$E$13+LOOKUP($A228-'Input Data'!$E$17+$C$1,$A$5:$A$505,$O$5:$O$505))-N228)</f>
        <v>22.222222222222221</v>
      </c>
      <c r="N228" s="11">
        <f t="shared" si="96"/>
        <v>3490.8888888888946</v>
      </c>
      <c r="O228" s="11">
        <f t="shared" si="97"/>
        <v>3337.5402792696068</v>
      </c>
      <c r="P228" s="9">
        <f>MIN('Input Data'!$E$12*LOOKUP($A228,'Input Data'!$B$58:$B$62,'Input Data'!$F$58:$F$62)/3600*$C$1,IF($A228&lt;'Input Data'!$E$16,0,LOOKUP($A228-'Input Data'!$E$16+$C$1,$A$5:$A$505,N$5:N$505)-O228))</f>
        <v>22.222222222222221</v>
      </c>
      <c r="Q228" s="10">
        <f>LOOKUP($A228,'Input Data'!$C$33:$C$37,'Input Data'!$F$33:$F$37)</f>
        <v>0.02</v>
      </c>
      <c r="R228" s="34">
        <f t="shared" si="98"/>
        <v>0.68877551020408168</v>
      </c>
      <c r="S228" s="8">
        <f t="shared" si="99"/>
        <v>0.30612244897959184</v>
      </c>
      <c r="T228" s="11">
        <f t="shared" si="100"/>
        <v>14.999999999999998</v>
      </c>
      <c r="U228" s="7">
        <f>MIN('Input Data'!$F$12*LOOKUP($A228,'Input Data'!$B$58:$B$62,'Input Data'!$G$58:$G$62)/3600*$C$1,IF($A228&lt;'Input Data'!$F$17,infinity,'Input Data'!$F$11*'Input Data'!$F$13+LOOKUP($A228-'Input Data'!$F$17+$C$1,$A$5:$A$505,$W$5:$W$505)-V228))</f>
        <v>5.5555555555555554</v>
      </c>
      <c r="V228" s="11">
        <f t="shared" si="101"/>
        <v>66.750805585392285</v>
      </c>
      <c r="W228" s="11">
        <f>IF($A228&lt;'Input Data'!$F$16,0,LOOKUP($A228-'Input Data'!$F$16,$A$5:$A$505,$V$5:$V$505))</f>
        <v>65.526315789473912</v>
      </c>
      <c r="X228" s="7">
        <f>MIN('Input Data'!$G$12*LOOKUP($A228,'Input Data'!$B$58:$B$62,'Input Data'!$H$58:$H$62)/3600*$C$1,IF($A228&lt;'Input Data'!$G$17,infinity,'Input Data'!$G$11*'Input Data'!$G$13+LOOKUP($A228-'Input Data'!$G$17+$C$1,$A$5:$A$505,$Z$5:$Z$505)-Y228))</f>
        <v>15</v>
      </c>
      <c r="Y228" s="11">
        <f t="shared" si="102"/>
        <v>3270.7894736842104</v>
      </c>
      <c r="Z228" s="11">
        <f t="shared" si="103"/>
        <v>2895</v>
      </c>
      <c r="AA228" s="9">
        <f>MIN('Input Data'!$G$12*LOOKUP($A228,'Input Data'!$B$58:$B$62,'Input Data'!$H$58:$H$62)/3600*$C$1,IF($A228&lt;'Input Data'!$G$16,0,LOOKUP($A228-'Input Data'!$G$16+$C$1,$A$5:$A$505,Y$5:Y$505)-Z228))</f>
        <v>22.222222222222221</v>
      </c>
      <c r="AB228" s="10">
        <f>LOOKUP($A228,'Input Data'!$C$33:$C$37,'Input Data'!$G$33:$G$37)</f>
        <v>0</v>
      </c>
      <c r="AC228" s="11">
        <f t="shared" si="104"/>
        <v>0.67500000000000004</v>
      </c>
      <c r="AD228" s="11">
        <f t="shared" si="105"/>
        <v>0</v>
      </c>
      <c r="AE228" s="12">
        <f t="shared" si="106"/>
        <v>15</v>
      </c>
      <c r="AF228" s="7">
        <f>MIN('Input Data'!$H$12*LOOKUP($A228,'Input Data'!$B$58:$B$62,'Input Data'!$I$58:$I$62)/3600*$C$1,IF($A228&lt;'Input Data'!$H$17,infinity,'Input Data'!$H$11*'Input Data'!$H$13+LOOKUP($A228-'Input Data'!$H$17+$C$1,$A$5:$A$505,AH$5:AH$505)-AG228))</f>
        <v>5.5555555555555554</v>
      </c>
      <c r="AG228" s="11">
        <f t="shared" si="107"/>
        <v>0</v>
      </c>
      <c r="AH228" s="11">
        <f>IF($A228&lt;'Input Data'!$H$16,0,LOOKUP($A228-'Input Data'!$H$16,$A$5:$A$505,AG$5:AG$505))</f>
        <v>0</v>
      </c>
      <c r="AI228" s="7">
        <f>MIN('Input Data'!$I$12*LOOKUP($A228,'Input Data'!$B$58:$B$62,'Input Data'!$J$58:$J$62)/3600*$C$1,IF($A228&lt;'Input Data'!$I$17,infinity,'Input Data'!$I$11*'Input Data'!$I$13+LOOKUP($A228-'Input Data'!$I$17+$C$1,$A$5:$A$505,AK$5:AK$505))-AJ228)</f>
        <v>15</v>
      </c>
      <c r="AJ228" s="11">
        <f t="shared" si="108"/>
        <v>2895</v>
      </c>
      <c r="AK228" s="34">
        <f>IF($A228&lt;'Input Data'!$I$16,0,LOOKUP($A228-'Input Data'!$I$16,$A$5:$A$505,AJ$5:AJ$505))</f>
        <v>2805</v>
      </c>
      <c r="AL228" s="17">
        <f>MIN('Input Data'!$I$12*LOOKUP($A228,'Input Data'!$B$58:$B$62,'Input Data'!$J$58:$J$62)/3600*$C$1,IF($A228&lt;'Input Data'!$I$16,0,LOOKUP($A228-'Input Data'!$I$16+$C$1,$A$5:$A$505,AJ$5:AJ$505)-AK228))</f>
        <v>15</v>
      </c>
    </row>
    <row r="229" spans="1:38" x14ac:dyDescent="0.3">
      <c r="A229" s="9">
        <f t="shared" si="90"/>
        <v>2240</v>
      </c>
      <c r="B229" s="10">
        <f>MIN('Input Data'!$C$12*LOOKUP($A229,'Input Data'!$B$58:$B$62,'Input Data'!$D$58:$D$62)/3600*$C$1,IF($A229&lt;'Input Data'!$C$17,infinity,'Input Data'!$C$11*'Input Data'!$C$13+LOOKUP($A229-'Input Data'!$C$17+$C$1,$A$5:$A$505,$D$5:$D$505))-C229)</f>
        <v>22.222222222222221</v>
      </c>
      <c r="C229" s="11">
        <f>C228+LOOKUP($A228,'Input Data'!$D$23:$D$27,'Input Data'!$F$23:$F$27)*$C$1/3600</f>
        <v>3819.6944444444521</v>
      </c>
      <c r="D229" s="11">
        <f t="shared" si="91"/>
        <v>3508.1944444444503</v>
      </c>
      <c r="E229" s="9">
        <f>MIN('Input Data'!$C$12*LOOKUP($A229,'Input Data'!$B$58:$B$62,'Input Data'!$D$58:$D$62)/3600*$C$1,IF($A229&lt;'Input Data'!$C$16,0,LOOKUP($A229-'Input Data'!$C$16+$C$1,$A$5:$A$505,C$5:C$505)-D229))</f>
        <v>17.305555555555657</v>
      </c>
      <c r="F229" s="10">
        <f>LOOKUP($A229,'Input Data'!$C$33:$C$37,'Input Data'!$E$33:$E$37)</f>
        <v>0</v>
      </c>
      <c r="G229" s="11">
        <f t="shared" si="92"/>
        <v>1</v>
      </c>
      <c r="H229" s="11">
        <f t="shared" si="110"/>
        <v>0</v>
      </c>
      <c r="I229" s="12">
        <f t="shared" si="94"/>
        <v>17.305555555555657</v>
      </c>
      <c r="J229" s="7">
        <f>MIN('Input Data'!$D$12*LOOKUP($A229,'Input Data'!$B$58:$B$62,'Input Data'!$E$58:$E$62)/3600*$C$1,IF($A229&lt;'Input Data'!$D$17,infinity,'Input Data'!$D$11*'Input Data'!$D$13+LOOKUP($A229-'Input Data'!$D$17+$C$1,$A$5:$A$505,$L$5:$L$505)-K229))</f>
        <v>5.5555555555555554</v>
      </c>
      <c r="K229" s="11">
        <f t="shared" si="95"/>
        <v>0</v>
      </c>
      <c r="L229" s="11">
        <f>IF($A229&lt;'Input Data'!$D$16,0,LOOKUP($A229-'Input Data'!$D$16,$A$5:$A$505,$K$5:$K$505))</f>
        <v>0</v>
      </c>
      <c r="M229" s="7">
        <f>MIN('Input Data'!$E$12*LOOKUP($A229,'Input Data'!$B$58:$B$62,'Input Data'!$F$58:$F$62)/3600*$C$1,IF($A229&lt;'Input Data'!$E$17,infinity,'Input Data'!$E$11*'Input Data'!$E$13+LOOKUP($A229-'Input Data'!$E$17+$C$1,$A$5:$A$505,$O$5:$O$505))-N229)</f>
        <v>22.222222222222221</v>
      </c>
      <c r="N229" s="11">
        <f t="shared" si="96"/>
        <v>3508.1944444444503</v>
      </c>
      <c r="O229" s="11">
        <f t="shared" si="97"/>
        <v>3352.8464017185865</v>
      </c>
      <c r="P229" s="9">
        <f>MIN('Input Data'!$E$12*LOOKUP($A229,'Input Data'!$B$58:$B$62,'Input Data'!$F$58:$F$62)/3600*$C$1,IF($A229&lt;'Input Data'!$E$16,0,LOOKUP($A229-'Input Data'!$E$16+$C$1,$A$5:$A$505,N$5:N$505)-O229))</f>
        <v>22.222222222222221</v>
      </c>
      <c r="Q229" s="10">
        <f>LOOKUP($A229,'Input Data'!$C$33:$C$37,'Input Data'!$F$33:$F$37)</f>
        <v>0.02</v>
      </c>
      <c r="R229" s="34">
        <f t="shared" si="98"/>
        <v>0.68877551020408168</v>
      </c>
      <c r="S229" s="8">
        <f t="shared" si="99"/>
        <v>0.30612244897959184</v>
      </c>
      <c r="T229" s="11">
        <f t="shared" si="100"/>
        <v>14.999999999999998</v>
      </c>
      <c r="U229" s="7">
        <f>MIN('Input Data'!$F$12*LOOKUP($A229,'Input Data'!$B$58:$B$62,'Input Data'!$G$58:$G$62)/3600*$C$1,IF($A229&lt;'Input Data'!$F$17,infinity,'Input Data'!$F$11*'Input Data'!$F$13+LOOKUP($A229-'Input Data'!$F$17+$C$1,$A$5:$A$505,$W$5:$W$505)-V229))</f>
        <v>5.5555555555555554</v>
      </c>
      <c r="V229" s="11">
        <f t="shared" si="101"/>
        <v>67.056928034371879</v>
      </c>
      <c r="W229" s="11">
        <f>IF($A229&lt;'Input Data'!$F$16,0,LOOKUP($A229-'Input Data'!$F$16,$A$5:$A$505,$V$5:$V$505))</f>
        <v>65.832438238453506</v>
      </c>
      <c r="X229" s="7">
        <f>MIN('Input Data'!$G$12*LOOKUP($A229,'Input Data'!$B$58:$B$62,'Input Data'!$H$58:$H$62)/3600*$C$1,IF($A229&lt;'Input Data'!$G$17,infinity,'Input Data'!$G$11*'Input Data'!$G$13+LOOKUP($A229-'Input Data'!$G$17+$C$1,$A$5:$A$505,$Z$5:$Z$505)-Y229))</f>
        <v>15</v>
      </c>
      <c r="Y229" s="11">
        <f t="shared" si="102"/>
        <v>3285.7894736842104</v>
      </c>
      <c r="Z229" s="11">
        <f t="shared" si="103"/>
        <v>2910</v>
      </c>
      <c r="AA229" s="9">
        <f>MIN('Input Data'!$G$12*LOOKUP($A229,'Input Data'!$B$58:$B$62,'Input Data'!$H$58:$H$62)/3600*$C$1,IF($A229&lt;'Input Data'!$G$16,0,LOOKUP($A229-'Input Data'!$G$16+$C$1,$A$5:$A$505,Y$5:Y$505)-Z229))</f>
        <v>22.222222222222221</v>
      </c>
      <c r="AB229" s="10">
        <f>LOOKUP($A229,'Input Data'!$C$33:$C$37,'Input Data'!$G$33:$G$37)</f>
        <v>0</v>
      </c>
      <c r="AC229" s="11">
        <f t="shared" si="104"/>
        <v>0.67500000000000004</v>
      </c>
      <c r="AD229" s="11">
        <f t="shared" si="105"/>
        <v>0</v>
      </c>
      <c r="AE229" s="12">
        <f t="shared" si="106"/>
        <v>15</v>
      </c>
      <c r="AF229" s="7">
        <f>MIN('Input Data'!$H$12*LOOKUP($A229,'Input Data'!$B$58:$B$62,'Input Data'!$I$58:$I$62)/3600*$C$1,IF($A229&lt;'Input Data'!$H$17,infinity,'Input Data'!$H$11*'Input Data'!$H$13+LOOKUP($A229-'Input Data'!$H$17+$C$1,$A$5:$A$505,AH$5:AH$505)-AG229))</f>
        <v>5.5555555555555554</v>
      </c>
      <c r="AG229" s="11">
        <f t="shared" si="107"/>
        <v>0</v>
      </c>
      <c r="AH229" s="11">
        <f>IF($A229&lt;'Input Data'!$H$16,0,LOOKUP($A229-'Input Data'!$H$16,$A$5:$A$505,AG$5:AG$505))</f>
        <v>0</v>
      </c>
      <c r="AI229" s="7">
        <f>MIN('Input Data'!$I$12*LOOKUP($A229,'Input Data'!$B$58:$B$62,'Input Data'!$J$58:$J$62)/3600*$C$1,IF($A229&lt;'Input Data'!$I$17,infinity,'Input Data'!$I$11*'Input Data'!$I$13+LOOKUP($A229-'Input Data'!$I$17+$C$1,$A$5:$A$505,AK$5:AK$505))-AJ229)</f>
        <v>15</v>
      </c>
      <c r="AJ229" s="11">
        <f t="shared" si="108"/>
        <v>2910</v>
      </c>
      <c r="AK229" s="34">
        <f>IF($A229&lt;'Input Data'!$I$16,0,LOOKUP($A229-'Input Data'!$I$16,$A$5:$A$505,AJ$5:AJ$505))</f>
        <v>2820</v>
      </c>
      <c r="AL229" s="17">
        <f>MIN('Input Data'!$I$12*LOOKUP($A229,'Input Data'!$B$58:$B$62,'Input Data'!$J$58:$J$62)/3600*$C$1,IF($A229&lt;'Input Data'!$I$16,0,LOOKUP($A229-'Input Data'!$I$16+$C$1,$A$5:$A$505,AJ$5:AJ$505)-AK229))</f>
        <v>15</v>
      </c>
    </row>
    <row r="230" spans="1:38" x14ac:dyDescent="0.3">
      <c r="A230" s="9">
        <f t="shared" si="90"/>
        <v>2250</v>
      </c>
      <c r="B230" s="10">
        <f>MIN('Input Data'!$C$12*LOOKUP($A230,'Input Data'!$B$58:$B$62,'Input Data'!$D$58:$D$62)/3600*$C$1,IF($A230&lt;'Input Data'!$C$17,infinity,'Input Data'!$C$11*'Input Data'!$C$13+LOOKUP($A230-'Input Data'!$C$17+$C$1,$A$5:$A$505,$D$5:$D$505))-C230)</f>
        <v>22.222222222222221</v>
      </c>
      <c r="C230" s="11">
        <f>C229+LOOKUP($A229,'Input Data'!$D$23:$D$27,'Input Data'!$F$23:$F$27)*$C$1/3600</f>
        <v>3837.0000000000077</v>
      </c>
      <c r="D230" s="11">
        <f t="shared" si="91"/>
        <v>3525.5000000000059</v>
      </c>
      <c r="E230" s="9">
        <f>MIN('Input Data'!$C$12*LOOKUP($A230,'Input Data'!$B$58:$B$62,'Input Data'!$D$58:$D$62)/3600*$C$1,IF($A230&lt;'Input Data'!$C$16,0,LOOKUP($A230-'Input Data'!$C$16+$C$1,$A$5:$A$505,C$5:C$505)-D230))</f>
        <v>17.305555555555657</v>
      </c>
      <c r="F230" s="10">
        <f>LOOKUP($A230,'Input Data'!$C$33:$C$37,'Input Data'!$E$33:$E$37)</f>
        <v>0</v>
      </c>
      <c r="G230" s="11">
        <f t="shared" si="92"/>
        <v>1</v>
      </c>
      <c r="H230" s="11">
        <f t="shared" si="110"/>
        <v>0</v>
      </c>
      <c r="I230" s="12">
        <f t="shared" si="94"/>
        <v>17.305555555555657</v>
      </c>
      <c r="J230" s="7">
        <f>MIN('Input Data'!$D$12*LOOKUP($A230,'Input Data'!$B$58:$B$62,'Input Data'!$E$58:$E$62)/3600*$C$1,IF($A230&lt;'Input Data'!$D$17,infinity,'Input Data'!$D$11*'Input Data'!$D$13+LOOKUP($A230-'Input Data'!$D$17+$C$1,$A$5:$A$505,$L$5:$L$505)-K230))</f>
        <v>5.5555555555555554</v>
      </c>
      <c r="K230" s="11">
        <f t="shared" si="95"/>
        <v>0</v>
      </c>
      <c r="L230" s="11">
        <f>IF($A230&lt;'Input Data'!$D$16,0,LOOKUP($A230-'Input Data'!$D$16,$A$5:$A$505,$K$5:$K$505))</f>
        <v>0</v>
      </c>
      <c r="M230" s="7">
        <f>MIN('Input Data'!$E$12*LOOKUP($A230,'Input Data'!$B$58:$B$62,'Input Data'!$F$58:$F$62)/3600*$C$1,IF($A230&lt;'Input Data'!$E$17,infinity,'Input Data'!$E$11*'Input Data'!$E$13+LOOKUP($A230-'Input Data'!$E$17+$C$1,$A$5:$A$505,$O$5:$O$505))-N230)</f>
        <v>22.222222222222221</v>
      </c>
      <c r="N230" s="11">
        <f t="shared" si="96"/>
        <v>3525.5000000000059</v>
      </c>
      <c r="O230" s="11">
        <f t="shared" si="97"/>
        <v>3368.1525241675663</v>
      </c>
      <c r="P230" s="9">
        <f>MIN('Input Data'!$E$12*LOOKUP($A230,'Input Data'!$B$58:$B$62,'Input Data'!$F$58:$F$62)/3600*$C$1,IF($A230&lt;'Input Data'!$E$16,0,LOOKUP($A230-'Input Data'!$E$16+$C$1,$A$5:$A$505,N$5:N$505)-O230))</f>
        <v>22.222222222222221</v>
      </c>
      <c r="Q230" s="10">
        <f>LOOKUP($A230,'Input Data'!$C$33:$C$37,'Input Data'!$F$33:$F$37)</f>
        <v>0.02</v>
      </c>
      <c r="R230" s="34">
        <f t="shared" si="98"/>
        <v>0.68877551020408168</v>
      </c>
      <c r="S230" s="8">
        <f t="shared" si="99"/>
        <v>0.30612244897959184</v>
      </c>
      <c r="T230" s="11">
        <f t="shared" si="100"/>
        <v>14.999999999999998</v>
      </c>
      <c r="U230" s="7">
        <f>MIN('Input Data'!$F$12*LOOKUP($A230,'Input Data'!$B$58:$B$62,'Input Data'!$G$58:$G$62)/3600*$C$1,IF($A230&lt;'Input Data'!$F$17,infinity,'Input Data'!$F$11*'Input Data'!$F$13+LOOKUP($A230-'Input Data'!$F$17+$C$1,$A$5:$A$505,$W$5:$W$505)-V230))</f>
        <v>5.5555555555555554</v>
      </c>
      <c r="V230" s="11">
        <f t="shared" si="101"/>
        <v>67.363050483351472</v>
      </c>
      <c r="W230" s="11">
        <f>IF($A230&lt;'Input Data'!$F$16,0,LOOKUP($A230-'Input Data'!$F$16,$A$5:$A$505,$V$5:$V$505))</f>
        <v>66.138560687433099</v>
      </c>
      <c r="X230" s="7">
        <f>MIN('Input Data'!$G$12*LOOKUP($A230,'Input Data'!$B$58:$B$62,'Input Data'!$H$58:$H$62)/3600*$C$1,IF($A230&lt;'Input Data'!$G$17,infinity,'Input Data'!$G$11*'Input Data'!$G$13+LOOKUP($A230-'Input Data'!$G$17+$C$1,$A$5:$A$505,$Z$5:$Z$505)-Y230))</f>
        <v>15</v>
      </c>
      <c r="Y230" s="11">
        <f t="shared" si="102"/>
        <v>3300.7894736842104</v>
      </c>
      <c r="Z230" s="11">
        <f t="shared" si="103"/>
        <v>2925</v>
      </c>
      <c r="AA230" s="9">
        <f>MIN('Input Data'!$G$12*LOOKUP($A230,'Input Data'!$B$58:$B$62,'Input Data'!$H$58:$H$62)/3600*$C$1,IF($A230&lt;'Input Data'!$G$16,0,LOOKUP($A230-'Input Data'!$G$16+$C$1,$A$5:$A$505,Y$5:Y$505)-Z230))</f>
        <v>22.222222222222221</v>
      </c>
      <c r="AB230" s="10">
        <f>LOOKUP($A230,'Input Data'!$C$33:$C$37,'Input Data'!$G$33:$G$37)</f>
        <v>0</v>
      </c>
      <c r="AC230" s="11">
        <f t="shared" si="104"/>
        <v>0.67500000000000004</v>
      </c>
      <c r="AD230" s="11">
        <f t="shared" si="105"/>
        <v>0</v>
      </c>
      <c r="AE230" s="12">
        <f t="shared" si="106"/>
        <v>15</v>
      </c>
      <c r="AF230" s="7">
        <f>MIN('Input Data'!$H$12*LOOKUP($A230,'Input Data'!$B$58:$B$62,'Input Data'!$I$58:$I$62)/3600*$C$1,IF($A230&lt;'Input Data'!$H$17,infinity,'Input Data'!$H$11*'Input Data'!$H$13+LOOKUP($A230-'Input Data'!$H$17+$C$1,$A$5:$A$505,AH$5:AH$505)-AG230))</f>
        <v>5.5555555555555554</v>
      </c>
      <c r="AG230" s="11">
        <f t="shared" si="107"/>
        <v>0</v>
      </c>
      <c r="AH230" s="11">
        <f>IF($A230&lt;'Input Data'!$H$16,0,LOOKUP($A230-'Input Data'!$H$16,$A$5:$A$505,AG$5:AG$505))</f>
        <v>0</v>
      </c>
      <c r="AI230" s="7">
        <f>MIN('Input Data'!$I$12*LOOKUP($A230,'Input Data'!$B$58:$B$62,'Input Data'!$J$58:$J$62)/3600*$C$1,IF($A230&lt;'Input Data'!$I$17,infinity,'Input Data'!$I$11*'Input Data'!$I$13+LOOKUP($A230-'Input Data'!$I$17+$C$1,$A$5:$A$505,AK$5:AK$505))-AJ230)</f>
        <v>15</v>
      </c>
      <c r="AJ230" s="11">
        <f t="shared" si="108"/>
        <v>2925</v>
      </c>
      <c r="AK230" s="34">
        <f>IF($A230&lt;'Input Data'!$I$16,0,LOOKUP($A230-'Input Data'!$I$16,$A$5:$A$505,AJ$5:AJ$505))</f>
        <v>2835</v>
      </c>
      <c r="AL230" s="17">
        <f>MIN('Input Data'!$I$12*LOOKUP($A230,'Input Data'!$B$58:$B$62,'Input Data'!$J$58:$J$62)/3600*$C$1,IF($A230&lt;'Input Data'!$I$16,0,LOOKUP($A230-'Input Data'!$I$16+$C$1,$A$5:$A$505,AJ$5:AJ$505)-AK230))</f>
        <v>15</v>
      </c>
    </row>
    <row r="231" spans="1:38" x14ac:dyDescent="0.3">
      <c r="A231" s="9">
        <f t="shared" si="90"/>
        <v>2260</v>
      </c>
      <c r="B231" s="10">
        <f>MIN('Input Data'!$C$12*LOOKUP($A231,'Input Data'!$B$58:$B$62,'Input Data'!$D$58:$D$62)/3600*$C$1,IF($A231&lt;'Input Data'!$C$17,infinity,'Input Data'!$C$11*'Input Data'!$C$13+LOOKUP($A231-'Input Data'!$C$17+$C$1,$A$5:$A$505,$D$5:$D$505))-C231)</f>
        <v>22.222222222222221</v>
      </c>
      <c r="C231" s="11">
        <f>C230+LOOKUP($A230,'Input Data'!$D$23:$D$27,'Input Data'!$F$23:$F$27)*$C$1/3600</f>
        <v>3854.3055555555634</v>
      </c>
      <c r="D231" s="11">
        <f t="shared" si="91"/>
        <v>3542.8055555555616</v>
      </c>
      <c r="E231" s="9">
        <f>MIN('Input Data'!$C$12*LOOKUP($A231,'Input Data'!$B$58:$B$62,'Input Data'!$D$58:$D$62)/3600*$C$1,IF($A231&lt;'Input Data'!$C$16,0,LOOKUP($A231-'Input Data'!$C$16+$C$1,$A$5:$A$505,C$5:C$505)-D231))</f>
        <v>17.305555555555657</v>
      </c>
      <c r="F231" s="10">
        <f>LOOKUP($A231,'Input Data'!$C$33:$C$37,'Input Data'!$E$33:$E$37)</f>
        <v>0</v>
      </c>
      <c r="G231" s="11">
        <f t="shared" si="92"/>
        <v>1</v>
      </c>
      <c r="H231" s="11">
        <f t="shared" si="110"/>
        <v>0</v>
      </c>
      <c r="I231" s="12">
        <f t="shared" si="94"/>
        <v>17.305555555555657</v>
      </c>
      <c r="J231" s="7">
        <f>MIN('Input Data'!$D$12*LOOKUP($A231,'Input Data'!$B$58:$B$62,'Input Data'!$E$58:$E$62)/3600*$C$1,IF($A231&lt;'Input Data'!$D$17,infinity,'Input Data'!$D$11*'Input Data'!$D$13+LOOKUP($A231-'Input Data'!$D$17+$C$1,$A$5:$A$505,$L$5:$L$505)-K231))</f>
        <v>5.5555555555555554</v>
      </c>
      <c r="K231" s="11">
        <f t="shared" si="95"/>
        <v>0</v>
      </c>
      <c r="L231" s="11">
        <f>IF($A231&lt;'Input Data'!$D$16,0,LOOKUP($A231-'Input Data'!$D$16,$A$5:$A$505,$K$5:$K$505))</f>
        <v>0</v>
      </c>
      <c r="M231" s="7">
        <f>MIN('Input Data'!$E$12*LOOKUP($A231,'Input Data'!$B$58:$B$62,'Input Data'!$F$58:$F$62)/3600*$C$1,IF($A231&lt;'Input Data'!$E$17,infinity,'Input Data'!$E$11*'Input Data'!$E$13+LOOKUP($A231-'Input Data'!$E$17+$C$1,$A$5:$A$505,$O$5:$O$505))-N231)</f>
        <v>22.222222222222221</v>
      </c>
      <c r="N231" s="11">
        <f t="shared" si="96"/>
        <v>3542.8055555555616</v>
      </c>
      <c r="O231" s="11">
        <f t="shared" si="97"/>
        <v>3383.458646616546</v>
      </c>
      <c r="P231" s="9">
        <f>MIN('Input Data'!$E$12*LOOKUP($A231,'Input Data'!$B$58:$B$62,'Input Data'!$F$58:$F$62)/3600*$C$1,IF($A231&lt;'Input Data'!$E$16,0,LOOKUP($A231-'Input Data'!$E$16+$C$1,$A$5:$A$505,N$5:N$505)-O231))</f>
        <v>22.222222222222221</v>
      </c>
      <c r="Q231" s="10">
        <f>LOOKUP($A231,'Input Data'!$C$33:$C$37,'Input Data'!$F$33:$F$37)</f>
        <v>0.02</v>
      </c>
      <c r="R231" s="34">
        <f t="shared" si="98"/>
        <v>0.68877551020408168</v>
      </c>
      <c r="S231" s="8">
        <f t="shared" si="99"/>
        <v>0.30612244897959184</v>
      </c>
      <c r="T231" s="11">
        <f t="shared" si="100"/>
        <v>14.999999999999998</v>
      </c>
      <c r="U231" s="7">
        <f>MIN('Input Data'!$F$12*LOOKUP($A231,'Input Data'!$B$58:$B$62,'Input Data'!$G$58:$G$62)/3600*$C$1,IF($A231&lt;'Input Data'!$F$17,infinity,'Input Data'!$F$11*'Input Data'!$F$13+LOOKUP($A231-'Input Data'!$F$17+$C$1,$A$5:$A$505,$W$5:$W$505)-V231))</f>
        <v>5.5555555555555554</v>
      </c>
      <c r="V231" s="11">
        <f t="shared" si="101"/>
        <v>67.669172932331065</v>
      </c>
      <c r="W231" s="11">
        <f>IF($A231&lt;'Input Data'!$F$16,0,LOOKUP($A231-'Input Data'!$F$16,$A$5:$A$505,$V$5:$V$505))</f>
        <v>66.444683136412692</v>
      </c>
      <c r="X231" s="7">
        <f>MIN('Input Data'!$G$12*LOOKUP($A231,'Input Data'!$B$58:$B$62,'Input Data'!$H$58:$H$62)/3600*$C$1,IF($A231&lt;'Input Data'!$G$17,infinity,'Input Data'!$G$11*'Input Data'!$G$13+LOOKUP($A231-'Input Data'!$G$17+$C$1,$A$5:$A$505,$Z$5:$Z$505)-Y231))</f>
        <v>15</v>
      </c>
      <c r="Y231" s="11">
        <f t="shared" si="102"/>
        <v>3315.7894736842104</v>
      </c>
      <c r="Z231" s="11">
        <f t="shared" si="103"/>
        <v>2940</v>
      </c>
      <c r="AA231" s="9">
        <f>MIN('Input Data'!$G$12*LOOKUP($A231,'Input Data'!$B$58:$B$62,'Input Data'!$H$58:$H$62)/3600*$C$1,IF($A231&lt;'Input Data'!$G$16,0,LOOKUP($A231-'Input Data'!$G$16+$C$1,$A$5:$A$505,Y$5:Y$505)-Z231))</f>
        <v>22.222222222222221</v>
      </c>
      <c r="AB231" s="10">
        <f>LOOKUP($A231,'Input Data'!$C$33:$C$37,'Input Data'!$G$33:$G$37)</f>
        <v>0</v>
      </c>
      <c r="AC231" s="11">
        <f t="shared" si="104"/>
        <v>0.67500000000000004</v>
      </c>
      <c r="AD231" s="11">
        <f t="shared" si="105"/>
        <v>0</v>
      </c>
      <c r="AE231" s="12">
        <f t="shared" si="106"/>
        <v>15</v>
      </c>
      <c r="AF231" s="7">
        <f>MIN('Input Data'!$H$12*LOOKUP($A231,'Input Data'!$B$58:$B$62,'Input Data'!$I$58:$I$62)/3600*$C$1,IF($A231&lt;'Input Data'!$H$17,infinity,'Input Data'!$H$11*'Input Data'!$H$13+LOOKUP($A231-'Input Data'!$H$17+$C$1,$A$5:$A$505,AH$5:AH$505)-AG231))</f>
        <v>5.5555555555555554</v>
      </c>
      <c r="AG231" s="11">
        <f t="shared" si="107"/>
        <v>0</v>
      </c>
      <c r="AH231" s="11">
        <f>IF($A231&lt;'Input Data'!$H$16,0,LOOKUP($A231-'Input Data'!$H$16,$A$5:$A$505,AG$5:AG$505))</f>
        <v>0</v>
      </c>
      <c r="AI231" s="7">
        <f>MIN('Input Data'!$I$12*LOOKUP($A231,'Input Data'!$B$58:$B$62,'Input Data'!$J$58:$J$62)/3600*$C$1,IF($A231&lt;'Input Data'!$I$17,infinity,'Input Data'!$I$11*'Input Data'!$I$13+LOOKUP($A231-'Input Data'!$I$17+$C$1,$A$5:$A$505,AK$5:AK$505))-AJ231)</f>
        <v>15</v>
      </c>
      <c r="AJ231" s="11">
        <f t="shared" si="108"/>
        <v>2940</v>
      </c>
      <c r="AK231" s="34">
        <f>IF($A231&lt;'Input Data'!$I$16,0,LOOKUP($A231-'Input Data'!$I$16,$A$5:$A$505,AJ$5:AJ$505))</f>
        <v>2850</v>
      </c>
      <c r="AL231" s="17">
        <f>MIN('Input Data'!$I$12*LOOKUP($A231,'Input Data'!$B$58:$B$62,'Input Data'!$J$58:$J$62)/3600*$C$1,IF($A231&lt;'Input Data'!$I$16,0,LOOKUP($A231-'Input Data'!$I$16+$C$1,$A$5:$A$505,AJ$5:AJ$505)-AK231))</f>
        <v>15</v>
      </c>
    </row>
    <row r="232" spans="1:38" x14ac:dyDescent="0.3">
      <c r="A232" s="9">
        <f t="shared" si="90"/>
        <v>2270</v>
      </c>
      <c r="B232" s="10">
        <f>MIN('Input Data'!$C$12*LOOKUP($A232,'Input Data'!$B$58:$B$62,'Input Data'!$D$58:$D$62)/3600*$C$1,IF($A232&lt;'Input Data'!$C$17,infinity,'Input Data'!$C$11*'Input Data'!$C$13+LOOKUP($A232-'Input Data'!$C$17+$C$1,$A$5:$A$505,$D$5:$D$505))-C232)</f>
        <v>22.222222222222221</v>
      </c>
      <c r="C232" s="11">
        <f>C231+LOOKUP($A231,'Input Data'!$D$23:$D$27,'Input Data'!$F$23:$F$27)*$C$1/3600</f>
        <v>3871.611111111119</v>
      </c>
      <c r="D232" s="11">
        <f t="shared" si="91"/>
        <v>3560.1111111111172</v>
      </c>
      <c r="E232" s="9">
        <f>MIN('Input Data'!$C$12*LOOKUP($A232,'Input Data'!$B$58:$B$62,'Input Data'!$D$58:$D$62)/3600*$C$1,IF($A232&lt;'Input Data'!$C$16,0,LOOKUP($A232-'Input Data'!$C$16+$C$1,$A$5:$A$505,C$5:C$505)-D232))</f>
        <v>17.305555555555657</v>
      </c>
      <c r="F232" s="10">
        <f>LOOKUP($A232,'Input Data'!$C$33:$C$37,'Input Data'!$E$33:$E$37)</f>
        <v>0</v>
      </c>
      <c r="G232" s="11">
        <f t="shared" si="92"/>
        <v>1</v>
      </c>
      <c r="H232" s="11">
        <f t="shared" si="110"/>
        <v>0</v>
      </c>
      <c r="I232" s="12">
        <f t="shared" si="94"/>
        <v>17.305555555555657</v>
      </c>
      <c r="J232" s="7">
        <f>MIN('Input Data'!$D$12*LOOKUP($A232,'Input Data'!$B$58:$B$62,'Input Data'!$E$58:$E$62)/3600*$C$1,IF($A232&lt;'Input Data'!$D$17,infinity,'Input Data'!$D$11*'Input Data'!$D$13+LOOKUP($A232-'Input Data'!$D$17+$C$1,$A$5:$A$505,$L$5:$L$505)-K232))</f>
        <v>5.5555555555555554</v>
      </c>
      <c r="K232" s="11">
        <f t="shared" si="95"/>
        <v>0</v>
      </c>
      <c r="L232" s="11">
        <f>IF($A232&lt;'Input Data'!$D$16,0,LOOKUP($A232-'Input Data'!$D$16,$A$5:$A$505,$K$5:$K$505))</f>
        <v>0</v>
      </c>
      <c r="M232" s="7">
        <f>MIN('Input Data'!$E$12*LOOKUP($A232,'Input Data'!$B$58:$B$62,'Input Data'!$F$58:$F$62)/3600*$C$1,IF($A232&lt;'Input Data'!$E$17,infinity,'Input Data'!$E$11*'Input Data'!$E$13+LOOKUP($A232-'Input Data'!$E$17+$C$1,$A$5:$A$505,$O$5:$O$505))-N232)</f>
        <v>22.222222222222221</v>
      </c>
      <c r="N232" s="11">
        <f t="shared" si="96"/>
        <v>3560.1111111111172</v>
      </c>
      <c r="O232" s="11">
        <f t="shared" si="97"/>
        <v>3398.7647690655258</v>
      </c>
      <c r="P232" s="9">
        <f>MIN('Input Data'!$E$12*LOOKUP($A232,'Input Data'!$B$58:$B$62,'Input Data'!$F$58:$F$62)/3600*$C$1,IF($A232&lt;'Input Data'!$E$16,0,LOOKUP($A232-'Input Data'!$E$16+$C$1,$A$5:$A$505,N$5:N$505)-O232))</f>
        <v>22.222222222222221</v>
      </c>
      <c r="Q232" s="10">
        <f>LOOKUP($A232,'Input Data'!$C$33:$C$37,'Input Data'!$F$33:$F$37)</f>
        <v>0.02</v>
      </c>
      <c r="R232" s="34">
        <f t="shared" si="98"/>
        <v>0.68877551020408168</v>
      </c>
      <c r="S232" s="8">
        <f t="shared" si="99"/>
        <v>0.30612244897959184</v>
      </c>
      <c r="T232" s="11">
        <f t="shared" si="100"/>
        <v>14.999999999999998</v>
      </c>
      <c r="U232" s="7">
        <f>MIN('Input Data'!$F$12*LOOKUP($A232,'Input Data'!$B$58:$B$62,'Input Data'!$G$58:$G$62)/3600*$C$1,IF($A232&lt;'Input Data'!$F$17,infinity,'Input Data'!$F$11*'Input Data'!$F$13+LOOKUP($A232-'Input Data'!$F$17+$C$1,$A$5:$A$505,$W$5:$W$505)-V232))</f>
        <v>5.5555555555555554</v>
      </c>
      <c r="V232" s="11">
        <f t="shared" si="101"/>
        <v>67.975295381310659</v>
      </c>
      <c r="W232" s="11">
        <f>IF($A232&lt;'Input Data'!$F$16,0,LOOKUP($A232-'Input Data'!$F$16,$A$5:$A$505,$V$5:$V$505))</f>
        <v>66.750805585392285</v>
      </c>
      <c r="X232" s="7">
        <f>MIN('Input Data'!$G$12*LOOKUP($A232,'Input Data'!$B$58:$B$62,'Input Data'!$H$58:$H$62)/3600*$C$1,IF($A232&lt;'Input Data'!$G$17,infinity,'Input Data'!$G$11*'Input Data'!$G$13+LOOKUP($A232-'Input Data'!$G$17+$C$1,$A$5:$A$505,$Z$5:$Z$505)-Y232))</f>
        <v>15</v>
      </c>
      <c r="Y232" s="11">
        <f t="shared" si="102"/>
        <v>3330.7894736842104</v>
      </c>
      <c r="Z232" s="11">
        <f t="shared" si="103"/>
        <v>2955</v>
      </c>
      <c r="AA232" s="9">
        <f>MIN('Input Data'!$G$12*LOOKUP($A232,'Input Data'!$B$58:$B$62,'Input Data'!$H$58:$H$62)/3600*$C$1,IF($A232&lt;'Input Data'!$G$16,0,LOOKUP($A232-'Input Data'!$G$16+$C$1,$A$5:$A$505,Y$5:Y$505)-Z232))</f>
        <v>22.222222222222221</v>
      </c>
      <c r="AB232" s="10">
        <f>LOOKUP($A232,'Input Data'!$C$33:$C$37,'Input Data'!$G$33:$G$37)</f>
        <v>0</v>
      </c>
      <c r="AC232" s="11">
        <f t="shared" si="104"/>
        <v>0.67500000000000004</v>
      </c>
      <c r="AD232" s="11">
        <f t="shared" si="105"/>
        <v>0</v>
      </c>
      <c r="AE232" s="12">
        <f t="shared" si="106"/>
        <v>15</v>
      </c>
      <c r="AF232" s="7">
        <f>MIN('Input Data'!$H$12*LOOKUP($A232,'Input Data'!$B$58:$B$62,'Input Data'!$I$58:$I$62)/3600*$C$1,IF($A232&lt;'Input Data'!$H$17,infinity,'Input Data'!$H$11*'Input Data'!$H$13+LOOKUP($A232-'Input Data'!$H$17+$C$1,$A$5:$A$505,AH$5:AH$505)-AG232))</f>
        <v>5.5555555555555554</v>
      </c>
      <c r="AG232" s="11">
        <f t="shared" si="107"/>
        <v>0</v>
      </c>
      <c r="AH232" s="11">
        <f>IF($A232&lt;'Input Data'!$H$16,0,LOOKUP($A232-'Input Data'!$H$16,$A$5:$A$505,AG$5:AG$505))</f>
        <v>0</v>
      </c>
      <c r="AI232" s="7">
        <f>MIN('Input Data'!$I$12*LOOKUP($A232,'Input Data'!$B$58:$B$62,'Input Data'!$J$58:$J$62)/3600*$C$1,IF($A232&lt;'Input Data'!$I$17,infinity,'Input Data'!$I$11*'Input Data'!$I$13+LOOKUP($A232-'Input Data'!$I$17+$C$1,$A$5:$A$505,AK$5:AK$505))-AJ232)</f>
        <v>15</v>
      </c>
      <c r="AJ232" s="11">
        <f t="shared" si="108"/>
        <v>2955</v>
      </c>
      <c r="AK232" s="34">
        <f>IF($A232&lt;'Input Data'!$I$16,0,LOOKUP($A232-'Input Data'!$I$16,$A$5:$A$505,AJ$5:AJ$505))</f>
        <v>2865</v>
      </c>
      <c r="AL232" s="17">
        <f>MIN('Input Data'!$I$12*LOOKUP($A232,'Input Data'!$B$58:$B$62,'Input Data'!$J$58:$J$62)/3600*$C$1,IF($A232&lt;'Input Data'!$I$16,0,LOOKUP($A232-'Input Data'!$I$16+$C$1,$A$5:$A$505,AJ$5:AJ$505)-AK232))</f>
        <v>15</v>
      </c>
    </row>
    <row r="233" spans="1:38" x14ac:dyDescent="0.3">
      <c r="A233" s="9">
        <f t="shared" si="90"/>
        <v>2280</v>
      </c>
      <c r="B233" s="10">
        <f>MIN('Input Data'!$C$12*LOOKUP($A233,'Input Data'!$B$58:$B$62,'Input Data'!$D$58:$D$62)/3600*$C$1,IF($A233&lt;'Input Data'!$C$17,infinity,'Input Data'!$C$11*'Input Data'!$C$13+LOOKUP($A233-'Input Data'!$C$17+$C$1,$A$5:$A$505,$D$5:$D$505))-C233)</f>
        <v>22.222222222222221</v>
      </c>
      <c r="C233" s="11">
        <f>C232+LOOKUP($A232,'Input Data'!$D$23:$D$27,'Input Data'!$F$23:$F$27)*$C$1/3600</f>
        <v>3888.9166666666747</v>
      </c>
      <c r="D233" s="11">
        <f t="shared" si="91"/>
        <v>3577.4166666666729</v>
      </c>
      <c r="E233" s="9">
        <f>MIN('Input Data'!$C$12*LOOKUP($A233,'Input Data'!$B$58:$B$62,'Input Data'!$D$58:$D$62)/3600*$C$1,IF($A233&lt;'Input Data'!$C$16,0,LOOKUP($A233-'Input Data'!$C$16+$C$1,$A$5:$A$505,C$5:C$505)-D233))</f>
        <v>17.305555555555657</v>
      </c>
      <c r="F233" s="10">
        <f>LOOKUP($A233,'Input Data'!$C$33:$C$37,'Input Data'!$E$33:$E$37)</f>
        <v>0</v>
      </c>
      <c r="G233" s="11">
        <f t="shared" si="92"/>
        <v>1</v>
      </c>
      <c r="H233" s="11">
        <f t="shared" si="110"/>
        <v>0</v>
      </c>
      <c r="I233" s="12">
        <f t="shared" si="94"/>
        <v>17.305555555555657</v>
      </c>
      <c r="J233" s="7">
        <f>MIN('Input Data'!$D$12*LOOKUP($A233,'Input Data'!$B$58:$B$62,'Input Data'!$E$58:$E$62)/3600*$C$1,IF($A233&lt;'Input Data'!$D$17,infinity,'Input Data'!$D$11*'Input Data'!$D$13+LOOKUP($A233-'Input Data'!$D$17+$C$1,$A$5:$A$505,$L$5:$L$505)-K233))</f>
        <v>5.5555555555555554</v>
      </c>
      <c r="K233" s="11">
        <f t="shared" si="95"/>
        <v>0</v>
      </c>
      <c r="L233" s="11">
        <f>IF($A233&lt;'Input Data'!$D$16,0,LOOKUP($A233-'Input Data'!$D$16,$A$5:$A$505,$K$5:$K$505))</f>
        <v>0</v>
      </c>
      <c r="M233" s="7">
        <f>MIN('Input Data'!$E$12*LOOKUP($A233,'Input Data'!$B$58:$B$62,'Input Data'!$F$58:$F$62)/3600*$C$1,IF($A233&lt;'Input Data'!$E$17,infinity,'Input Data'!$E$11*'Input Data'!$E$13+LOOKUP($A233-'Input Data'!$E$17+$C$1,$A$5:$A$505,$O$5:$O$505))-N233)</f>
        <v>22.222222222222221</v>
      </c>
      <c r="N233" s="11">
        <f t="shared" si="96"/>
        <v>3577.4166666666729</v>
      </c>
      <c r="O233" s="11">
        <f t="shared" si="97"/>
        <v>3414.0708915145055</v>
      </c>
      <c r="P233" s="9">
        <f>MIN('Input Data'!$E$12*LOOKUP($A233,'Input Data'!$B$58:$B$62,'Input Data'!$F$58:$F$62)/3600*$C$1,IF($A233&lt;'Input Data'!$E$16,0,LOOKUP($A233-'Input Data'!$E$16+$C$1,$A$5:$A$505,N$5:N$505)-O233))</f>
        <v>22.222222222222221</v>
      </c>
      <c r="Q233" s="10">
        <f>LOOKUP($A233,'Input Data'!$C$33:$C$37,'Input Data'!$F$33:$F$37)</f>
        <v>0.02</v>
      </c>
      <c r="R233" s="34">
        <f t="shared" si="98"/>
        <v>0.68877551020408168</v>
      </c>
      <c r="S233" s="8">
        <f t="shared" si="99"/>
        <v>0.30612244897959184</v>
      </c>
      <c r="T233" s="11">
        <f t="shared" si="100"/>
        <v>14.999999999999998</v>
      </c>
      <c r="U233" s="7">
        <f>MIN('Input Data'!$F$12*LOOKUP($A233,'Input Data'!$B$58:$B$62,'Input Data'!$G$58:$G$62)/3600*$C$1,IF($A233&lt;'Input Data'!$F$17,infinity,'Input Data'!$F$11*'Input Data'!$F$13+LOOKUP($A233-'Input Data'!$F$17+$C$1,$A$5:$A$505,$W$5:$W$505)-V233))</f>
        <v>5.5555555555555554</v>
      </c>
      <c r="V233" s="11">
        <f t="shared" si="101"/>
        <v>68.281417830290252</v>
      </c>
      <c r="W233" s="11">
        <f>IF($A233&lt;'Input Data'!$F$16,0,LOOKUP($A233-'Input Data'!$F$16,$A$5:$A$505,$V$5:$V$505))</f>
        <v>67.056928034371879</v>
      </c>
      <c r="X233" s="7">
        <f>MIN('Input Data'!$G$12*LOOKUP($A233,'Input Data'!$B$58:$B$62,'Input Data'!$H$58:$H$62)/3600*$C$1,IF($A233&lt;'Input Data'!$G$17,infinity,'Input Data'!$G$11*'Input Data'!$G$13+LOOKUP($A233-'Input Data'!$G$17+$C$1,$A$5:$A$505,$Z$5:$Z$505)-Y233))</f>
        <v>15</v>
      </c>
      <c r="Y233" s="11">
        <f t="shared" si="102"/>
        <v>3345.7894736842104</v>
      </c>
      <c r="Z233" s="11">
        <f t="shared" si="103"/>
        <v>2970</v>
      </c>
      <c r="AA233" s="9">
        <f>MIN('Input Data'!$G$12*LOOKUP($A233,'Input Data'!$B$58:$B$62,'Input Data'!$H$58:$H$62)/3600*$C$1,IF($A233&lt;'Input Data'!$G$16,0,LOOKUP($A233-'Input Data'!$G$16+$C$1,$A$5:$A$505,Y$5:Y$505)-Z233))</f>
        <v>22.222222222222221</v>
      </c>
      <c r="AB233" s="10">
        <f>LOOKUP($A233,'Input Data'!$C$33:$C$37,'Input Data'!$G$33:$G$37)</f>
        <v>0</v>
      </c>
      <c r="AC233" s="11">
        <f t="shared" si="104"/>
        <v>0.67500000000000004</v>
      </c>
      <c r="AD233" s="11">
        <f t="shared" si="105"/>
        <v>0</v>
      </c>
      <c r="AE233" s="12">
        <f t="shared" si="106"/>
        <v>15</v>
      </c>
      <c r="AF233" s="7">
        <f>MIN('Input Data'!$H$12*LOOKUP($A233,'Input Data'!$B$58:$B$62,'Input Data'!$I$58:$I$62)/3600*$C$1,IF($A233&lt;'Input Data'!$H$17,infinity,'Input Data'!$H$11*'Input Data'!$H$13+LOOKUP($A233-'Input Data'!$H$17+$C$1,$A$5:$A$505,AH$5:AH$505)-AG233))</f>
        <v>5.5555555555555554</v>
      </c>
      <c r="AG233" s="11">
        <f t="shared" si="107"/>
        <v>0</v>
      </c>
      <c r="AH233" s="11">
        <f>IF($A233&lt;'Input Data'!$H$16,0,LOOKUP($A233-'Input Data'!$H$16,$A$5:$A$505,AG$5:AG$505))</f>
        <v>0</v>
      </c>
      <c r="AI233" s="7">
        <f>MIN('Input Data'!$I$12*LOOKUP($A233,'Input Data'!$B$58:$B$62,'Input Data'!$J$58:$J$62)/3600*$C$1,IF($A233&lt;'Input Data'!$I$17,infinity,'Input Data'!$I$11*'Input Data'!$I$13+LOOKUP($A233-'Input Data'!$I$17+$C$1,$A$5:$A$505,AK$5:AK$505))-AJ233)</f>
        <v>15</v>
      </c>
      <c r="AJ233" s="11">
        <f t="shared" si="108"/>
        <v>2970</v>
      </c>
      <c r="AK233" s="34">
        <f>IF($A233&lt;'Input Data'!$I$16,0,LOOKUP($A233-'Input Data'!$I$16,$A$5:$A$505,AJ$5:AJ$505))</f>
        <v>2880</v>
      </c>
      <c r="AL233" s="17">
        <f>MIN('Input Data'!$I$12*LOOKUP($A233,'Input Data'!$B$58:$B$62,'Input Data'!$J$58:$J$62)/3600*$C$1,IF($A233&lt;'Input Data'!$I$16,0,LOOKUP($A233-'Input Data'!$I$16+$C$1,$A$5:$A$505,AJ$5:AJ$505)-AK233))</f>
        <v>15</v>
      </c>
    </row>
    <row r="234" spans="1:38" x14ac:dyDescent="0.3">
      <c r="A234" s="9">
        <f t="shared" si="90"/>
        <v>2290</v>
      </c>
      <c r="B234" s="10">
        <f>MIN('Input Data'!$C$12*LOOKUP($A234,'Input Data'!$B$58:$B$62,'Input Data'!$D$58:$D$62)/3600*$C$1,IF($A234&lt;'Input Data'!$C$17,infinity,'Input Data'!$C$11*'Input Data'!$C$13+LOOKUP($A234-'Input Data'!$C$17+$C$1,$A$5:$A$505,$D$5:$D$505))-C234)</f>
        <v>22.222222222222221</v>
      </c>
      <c r="C234" s="11">
        <f>C233+LOOKUP($A233,'Input Data'!$D$23:$D$27,'Input Data'!$F$23:$F$27)*$C$1/3600</f>
        <v>3906.2222222222304</v>
      </c>
      <c r="D234" s="11">
        <f t="shared" si="91"/>
        <v>3594.7222222222285</v>
      </c>
      <c r="E234" s="9">
        <f>MIN('Input Data'!$C$12*LOOKUP($A234,'Input Data'!$B$58:$B$62,'Input Data'!$D$58:$D$62)/3600*$C$1,IF($A234&lt;'Input Data'!$C$16,0,LOOKUP($A234-'Input Data'!$C$16+$C$1,$A$5:$A$505,C$5:C$505)-D234))</f>
        <v>17.305555555555657</v>
      </c>
      <c r="F234" s="10">
        <f>LOOKUP($A234,'Input Data'!$C$33:$C$37,'Input Data'!$E$33:$E$37)</f>
        <v>0</v>
      </c>
      <c r="G234" s="11">
        <f t="shared" si="92"/>
        <v>1</v>
      </c>
      <c r="H234" s="11">
        <f t="shared" si="110"/>
        <v>0</v>
      </c>
      <c r="I234" s="12">
        <f t="shared" si="94"/>
        <v>17.305555555555657</v>
      </c>
      <c r="J234" s="7">
        <f>MIN('Input Data'!$D$12*LOOKUP($A234,'Input Data'!$B$58:$B$62,'Input Data'!$E$58:$E$62)/3600*$C$1,IF($A234&lt;'Input Data'!$D$17,infinity,'Input Data'!$D$11*'Input Data'!$D$13+LOOKUP($A234-'Input Data'!$D$17+$C$1,$A$5:$A$505,$L$5:$L$505)-K234))</f>
        <v>5.5555555555555554</v>
      </c>
      <c r="K234" s="11">
        <f t="shared" si="95"/>
        <v>0</v>
      </c>
      <c r="L234" s="11">
        <f>IF($A234&lt;'Input Data'!$D$16,0,LOOKUP($A234-'Input Data'!$D$16,$A$5:$A$505,$K$5:$K$505))</f>
        <v>0</v>
      </c>
      <c r="M234" s="7">
        <f>MIN('Input Data'!$E$12*LOOKUP($A234,'Input Data'!$B$58:$B$62,'Input Data'!$F$58:$F$62)/3600*$C$1,IF($A234&lt;'Input Data'!$E$17,infinity,'Input Data'!$E$11*'Input Data'!$E$13+LOOKUP($A234-'Input Data'!$E$17+$C$1,$A$5:$A$505,$O$5:$O$505))-N234)</f>
        <v>22.222222222222221</v>
      </c>
      <c r="N234" s="11">
        <f t="shared" si="96"/>
        <v>3594.7222222222285</v>
      </c>
      <c r="O234" s="11">
        <f t="shared" si="97"/>
        <v>3429.3770139634853</v>
      </c>
      <c r="P234" s="9">
        <f>MIN('Input Data'!$E$12*LOOKUP($A234,'Input Data'!$B$58:$B$62,'Input Data'!$F$58:$F$62)/3600*$C$1,IF($A234&lt;'Input Data'!$E$16,0,LOOKUP($A234-'Input Data'!$E$16+$C$1,$A$5:$A$505,N$5:N$505)-O234))</f>
        <v>22.222222222222221</v>
      </c>
      <c r="Q234" s="10">
        <f>LOOKUP($A234,'Input Data'!$C$33:$C$37,'Input Data'!$F$33:$F$37)</f>
        <v>0.02</v>
      </c>
      <c r="R234" s="34">
        <f t="shared" si="98"/>
        <v>0.68877551020408168</v>
      </c>
      <c r="S234" s="8">
        <f t="shared" si="99"/>
        <v>0.30612244897959184</v>
      </c>
      <c r="T234" s="11">
        <f t="shared" si="100"/>
        <v>14.999999999999998</v>
      </c>
      <c r="U234" s="7">
        <f>MIN('Input Data'!$F$12*LOOKUP($A234,'Input Data'!$B$58:$B$62,'Input Data'!$G$58:$G$62)/3600*$C$1,IF($A234&lt;'Input Data'!$F$17,infinity,'Input Data'!$F$11*'Input Data'!$F$13+LOOKUP($A234-'Input Data'!$F$17+$C$1,$A$5:$A$505,$W$5:$W$505)-V234))</f>
        <v>5.5555555555555554</v>
      </c>
      <c r="V234" s="11">
        <f t="shared" si="101"/>
        <v>68.587540279269845</v>
      </c>
      <c r="W234" s="11">
        <f>IF($A234&lt;'Input Data'!$F$16,0,LOOKUP($A234-'Input Data'!$F$16,$A$5:$A$505,$V$5:$V$505))</f>
        <v>67.363050483351472</v>
      </c>
      <c r="X234" s="7">
        <f>MIN('Input Data'!$G$12*LOOKUP($A234,'Input Data'!$B$58:$B$62,'Input Data'!$H$58:$H$62)/3600*$C$1,IF($A234&lt;'Input Data'!$G$17,infinity,'Input Data'!$G$11*'Input Data'!$G$13+LOOKUP($A234-'Input Data'!$G$17+$C$1,$A$5:$A$505,$Z$5:$Z$505)-Y234))</f>
        <v>15</v>
      </c>
      <c r="Y234" s="11">
        <f t="shared" si="102"/>
        <v>3360.7894736842104</v>
      </c>
      <c r="Z234" s="11">
        <f t="shared" si="103"/>
        <v>2985</v>
      </c>
      <c r="AA234" s="9">
        <f>MIN('Input Data'!$G$12*LOOKUP($A234,'Input Data'!$B$58:$B$62,'Input Data'!$H$58:$H$62)/3600*$C$1,IF($A234&lt;'Input Data'!$G$16,0,LOOKUP($A234-'Input Data'!$G$16+$C$1,$A$5:$A$505,Y$5:Y$505)-Z234))</f>
        <v>22.222222222222221</v>
      </c>
      <c r="AB234" s="10">
        <f>LOOKUP($A234,'Input Data'!$C$33:$C$37,'Input Data'!$G$33:$G$37)</f>
        <v>0</v>
      </c>
      <c r="AC234" s="11">
        <f t="shared" si="104"/>
        <v>0.67500000000000004</v>
      </c>
      <c r="AD234" s="11">
        <f t="shared" si="105"/>
        <v>0</v>
      </c>
      <c r="AE234" s="12">
        <f t="shared" si="106"/>
        <v>15</v>
      </c>
      <c r="AF234" s="7">
        <f>MIN('Input Data'!$H$12*LOOKUP($A234,'Input Data'!$B$58:$B$62,'Input Data'!$I$58:$I$62)/3600*$C$1,IF($A234&lt;'Input Data'!$H$17,infinity,'Input Data'!$H$11*'Input Data'!$H$13+LOOKUP($A234-'Input Data'!$H$17+$C$1,$A$5:$A$505,AH$5:AH$505)-AG234))</f>
        <v>5.5555555555555554</v>
      </c>
      <c r="AG234" s="11">
        <f t="shared" si="107"/>
        <v>0</v>
      </c>
      <c r="AH234" s="11">
        <f>IF($A234&lt;'Input Data'!$H$16,0,LOOKUP($A234-'Input Data'!$H$16,$A$5:$A$505,AG$5:AG$505))</f>
        <v>0</v>
      </c>
      <c r="AI234" s="7">
        <f>MIN('Input Data'!$I$12*LOOKUP($A234,'Input Data'!$B$58:$B$62,'Input Data'!$J$58:$J$62)/3600*$C$1,IF($A234&lt;'Input Data'!$I$17,infinity,'Input Data'!$I$11*'Input Data'!$I$13+LOOKUP($A234-'Input Data'!$I$17+$C$1,$A$5:$A$505,AK$5:AK$505))-AJ234)</f>
        <v>15</v>
      </c>
      <c r="AJ234" s="11">
        <f t="shared" si="108"/>
        <v>2985</v>
      </c>
      <c r="AK234" s="34">
        <f>IF($A234&lt;'Input Data'!$I$16,0,LOOKUP($A234-'Input Data'!$I$16,$A$5:$A$505,AJ$5:AJ$505))</f>
        <v>2895</v>
      </c>
      <c r="AL234" s="17">
        <f>MIN('Input Data'!$I$12*LOOKUP($A234,'Input Data'!$B$58:$B$62,'Input Data'!$J$58:$J$62)/3600*$C$1,IF($A234&lt;'Input Data'!$I$16,0,LOOKUP($A234-'Input Data'!$I$16+$C$1,$A$5:$A$505,AJ$5:AJ$505)-AK234))</f>
        <v>15</v>
      </c>
    </row>
    <row r="235" spans="1:38" x14ac:dyDescent="0.3">
      <c r="A235" s="9">
        <f t="shared" si="90"/>
        <v>2300</v>
      </c>
      <c r="B235" s="10">
        <f>MIN('Input Data'!$C$12*LOOKUP($A235,'Input Data'!$B$58:$B$62,'Input Data'!$D$58:$D$62)/3600*$C$1,IF($A235&lt;'Input Data'!$C$17,infinity,'Input Data'!$C$11*'Input Data'!$C$13+LOOKUP($A235-'Input Data'!$C$17+$C$1,$A$5:$A$505,$D$5:$D$505))-C235)</f>
        <v>22.222222222222221</v>
      </c>
      <c r="C235" s="11">
        <f>C234+LOOKUP($A234,'Input Data'!$D$23:$D$27,'Input Data'!$F$23:$F$27)*$C$1/3600</f>
        <v>3923.527777777786</v>
      </c>
      <c r="D235" s="11">
        <f t="shared" si="91"/>
        <v>3612.0277777777842</v>
      </c>
      <c r="E235" s="9">
        <f>MIN('Input Data'!$C$12*LOOKUP($A235,'Input Data'!$B$58:$B$62,'Input Data'!$D$58:$D$62)/3600*$C$1,IF($A235&lt;'Input Data'!$C$16,0,LOOKUP($A235-'Input Data'!$C$16+$C$1,$A$5:$A$505,C$5:C$505)-D235))</f>
        <v>17.305555555555657</v>
      </c>
      <c r="F235" s="10">
        <f>LOOKUP($A235,'Input Data'!$C$33:$C$37,'Input Data'!$E$33:$E$37)</f>
        <v>0</v>
      </c>
      <c r="G235" s="11">
        <f t="shared" si="92"/>
        <v>1</v>
      </c>
      <c r="H235" s="11">
        <f t="shared" si="110"/>
        <v>0</v>
      </c>
      <c r="I235" s="12">
        <f t="shared" si="94"/>
        <v>17.305555555555657</v>
      </c>
      <c r="J235" s="7">
        <f>MIN('Input Data'!$D$12*LOOKUP($A235,'Input Data'!$B$58:$B$62,'Input Data'!$E$58:$E$62)/3600*$C$1,IF($A235&lt;'Input Data'!$D$17,infinity,'Input Data'!$D$11*'Input Data'!$D$13+LOOKUP($A235-'Input Data'!$D$17+$C$1,$A$5:$A$505,$L$5:$L$505)-K235))</f>
        <v>5.5555555555555554</v>
      </c>
      <c r="K235" s="11">
        <f t="shared" si="95"/>
        <v>0</v>
      </c>
      <c r="L235" s="11">
        <f>IF($A235&lt;'Input Data'!$D$16,0,LOOKUP($A235-'Input Data'!$D$16,$A$5:$A$505,$K$5:$K$505))</f>
        <v>0</v>
      </c>
      <c r="M235" s="7">
        <f>MIN('Input Data'!$E$12*LOOKUP($A235,'Input Data'!$B$58:$B$62,'Input Data'!$F$58:$F$62)/3600*$C$1,IF($A235&lt;'Input Data'!$E$17,infinity,'Input Data'!$E$11*'Input Data'!$E$13+LOOKUP($A235-'Input Data'!$E$17+$C$1,$A$5:$A$505,$O$5:$O$505))-N235)</f>
        <v>22.222222222222221</v>
      </c>
      <c r="N235" s="11">
        <f t="shared" si="96"/>
        <v>3612.0277777777842</v>
      </c>
      <c r="O235" s="11">
        <f t="shared" si="97"/>
        <v>3444.683136412465</v>
      </c>
      <c r="P235" s="9">
        <f>MIN('Input Data'!$E$12*LOOKUP($A235,'Input Data'!$B$58:$B$62,'Input Data'!$F$58:$F$62)/3600*$C$1,IF($A235&lt;'Input Data'!$E$16,0,LOOKUP($A235-'Input Data'!$E$16+$C$1,$A$5:$A$505,N$5:N$505)-O235))</f>
        <v>22.222222222222221</v>
      </c>
      <c r="Q235" s="10">
        <f>LOOKUP($A235,'Input Data'!$C$33:$C$37,'Input Data'!$F$33:$F$37)</f>
        <v>0.02</v>
      </c>
      <c r="R235" s="34">
        <f t="shared" si="98"/>
        <v>0.68877551020408168</v>
      </c>
      <c r="S235" s="8">
        <f t="shared" si="99"/>
        <v>0.30612244897959184</v>
      </c>
      <c r="T235" s="11">
        <f t="shared" si="100"/>
        <v>14.999999999999998</v>
      </c>
      <c r="U235" s="7">
        <f>MIN('Input Data'!$F$12*LOOKUP($A235,'Input Data'!$B$58:$B$62,'Input Data'!$G$58:$G$62)/3600*$C$1,IF($A235&lt;'Input Data'!$F$17,infinity,'Input Data'!$F$11*'Input Data'!$F$13+LOOKUP($A235-'Input Data'!$F$17+$C$1,$A$5:$A$505,$W$5:$W$505)-V235))</f>
        <v>5.5555555555555554</v>
      </c>
      <c r="V235" s="11">
        <f t="shared" si="101"/>
        <v>68.893662728249438</v>
      </c>
      <c r="W235" s="11">
        <f>IF($A235&lt;'Input Data'!$F$16,0,LOOKUP($A235-'Input Data'!$F$16,$A$5:$A$505,$V$5:$V$505))</f>
        <v>67.669172932331065</v>
      </c>
      <c r="X235" s="7">
        <f>MIN('Input Data'!$G$12*LOOKUP($A235,'Input Data'!$B$58:$B$62,'Input Data'!$H$58:$H$62)/3600*$C$1,IF($A235&lt;'Input Data'!$G$17,infinity,'Input Data'!$G$11*'Input Data'!$G$13+LOOKUP($A235-'Input Data'!$G$17+$C$1,$A$5:$A$505,$Z$5:$Z$505)-Y235))</f>
        <v>15</v>
      </c>
      <c r="Y235" s="11">
        <f t="shared" si="102"/>
        <v>3375.7894736842104</v>
      </c>
      <c r="Z235" s="11">
        <f t="shared" si="103"/>
        <v>3000</v>
      </c>
      <c r="AA235" s="9">
        <f>MIN('Input Data'!$G$12*LOOKUP($A235,'Input Data'!$B$58:$B$62,'Input Data'!$H$58:$H$62)/3600*$C$1,IF($A235&lt;'Input Data'!$G$16,0,LOOKUP($A235-'Input Data'!$G$16+$C$1,$A$5:$A$505,Y$5:Y$505)-Z235))</f>
        <v>22.222222222222221</v>
      </c>
      <c r="AB235" s="10">
        <f>LOOKUP($A235,'Input Data'!$C$33:$C$37,'Input Data'!$G$33:$G$37)</f>
        <v>0</v>
      </c>
      <c r="AC235" s="11">
        <f t="shared" si="104"/>
        <v>0.67500000000000004</v>
      </c>
      <c r="AD235" s="11">
        <f t="shared" si="105"/>
        <v>0</v>
      </c>
      <c r="AE235" s="12">
        <f t="shared" si="106"/>
        <v>15</v>
      </c>
      <c r="AF235" s="7">
        <f>MIN('Input Data'!$H$12*LOOKUP($A235,'Input Data'!$B$58:$B$62,'Input Data'!$I$58:$I$62)/3600*$C$1,IF($A235&lt;'Input Data'!$H$17,infinity,'Input Data'!$H$11*'Input Data'!$H$13+LOOKUP($A235-'Input Data'!$H$17+$C$1,$A$5:$A$505,AH$5:AH$505)-AG235))</f>
        <v>5.5555555555555554</v>
      </c>
      <c r="AG235" s="11">
        <f t="shared" si="107"/>
        <v>0</v>
      </c>
      <c r="AH235" s="11">
        <f>IF($A235&lt;'Input Data'!$H$16,0,LOOKUP($A235-'Input Data'!$H$16,$A$5:$A$505,AG$5:AG$505))</f>
        <v>0</v>
      </c>
      <c r="AI235" s="7">
        <f>MIN('Input Data'!$I$12*LOOKUP($A235,'Input Data'!$B$58:$B$62,'Input Data'!$J$58:$J$62)/3600*$C$1,IF($A235&lt;'Input Data'!$I$17,infinity,'Input Data'!$I$11*'Input Data'!$I$13+LOOKUP($A235-'Input Data'!$I$17+$C$1,$A$5:$A$505,AK$5:AK$505))-AJ235)</f>
        <v>15</v>
      </c>
      <c r="AJ235" s="11">
        <f t="shared" si="108"/>
        <v>3000</v>
      </c>
      <c r="AK235" s="34">
        <f>IF($A235&lt;'Input Data'!$I$16,0,LOOKUP($A235-'Input Data'!$I$16,$A$5:$A$505,AJ$5:AJ$505))</f>
        <v>2910</v>
      </c>
      <c r="AL235" s="17">
        <f>MIN('Input Data'!$I$12*LOOKUP($A235,'Input Data'!$B$58:$B$62,'Input Data'!$J$58:$J$62)/3600*$C$1,IF($A235&lt;'Input Data'!$I$16,0,LOOKUP($A235-'Input Data'!$I$16+$C$1,$A$5:$A$505,AJ$5:AJ$505)-AK235))</f>
        <v>15</v>
      </c>
    </row>
    <row r="236" spans="1:38" x14ac:dyDescent="0.3">
      <c r="A236" s="9">
        <f t="shared" si="90"/>
        <v>2310</v>
      </c>
      <c r="B236" s="10">
        <f>MIN('Input Data'!$C$12*LOOKUP($A236,'Input Data'!$B$58:$B$62,'Input Data'!$D$58:$D$62)/3600*$C$1,IF($A236&lt;'Input Data'!$C$17,infinity,'Input Data'!$C$11*'Input Data'!$C$13+LOOKUP($A236-'Input Data'!$C$17+$C$1,$A$5:$A$505,$D$5:$D$505))-C236)</f>
        <v>22.222222222222221</v>
      </c>
      <c r="C236" s="11">
        <f>C235+LOOKUP($A235,'Input Data'!$D$23:$D$27,'Input Data'!$F$23:$F$27)*$C$1/3600</f>
        <v>3940.8333333333417</v>
      </c>
      <c r="D236" s="11">
        <f t="shared" si="91"/>
        <v>3629.3333333333399</v>
      </c>
      <c r="E236" s="9">
        <f>MIN('Input Data'!$C$12*LOOKUP($A236,'Input Data'!$B$58:$B$62,'Input Data'!$D$58:$D$62)/3600*$C$1,IF($A236&lt;'Input Data'!$C$16,0,LOOKUP($A236-'Input Data'!$C$16+$C$1,$A$5:$A$505,C$5:C$505)-D236))</f>
        <v>17.305555555555657</v>
      </c>
      <c r="F236" s="10">
        <f>LOOKUP($A236,'Input Data'!$C$33:$C$37,'Input Data'!$E$33:$E$37)</f>
        <v>0</v>
      </c>
      <c r="G236" s="11">
        <f t="shared" si="92"/>
        <v>1</v>
      </c>
      <c r="H236" s="11">
        <f t="shared" si="110"/>
        <v>0</v>
      </c>
      <c r="I236" s="12">
        <f t="shared" si="94"/>
        <v>17.305555555555657</v>
      </c>
      <c r="J236" s="7">
        <f>MIN('Input Data'!$D$12*LOOKUP($A236,'Input Data'!$B$58:$B$62,'Input Data'!$E$58:$E$62)/3600*$C$1,IF($A236&lt;'Input Data'!$D$17,infinity,'Input Data'!$D$11*'Input Data'!$D$13+LOOKUP($A236-'Input Data'!$D$17+$C$1,$A$5:$A$505,$L$5:$L$505)-K236))</f>
        <v>5.5555555555555554</v>
      </c>
      <c r="K236" s="11">
        <f t="shared" si="95"/>
        <v>0</v>
      </c>
      <c r="L236" s="11">
        <f>IF($A236&lt;'Input Data'!$D$16,0,LOOKUP($A236-'Input Data'!$D$16,$A$5:$A$505,$K$5:$K$505))</f>
        <v>0</v>
      </c>
      <c r="M236" s="7">
        <f>MIN('Input Data'!$E$12*LOOKUP($A236,'Input Data'!$B$58:$B$62,'Input Data'!$F$58:$F$62)/3600*$C$1,IF($A236&lt;'Input Data'!$E$17,infinity,'Input Data'!$E$11*'Input Data'!$E$13+LOOKUP($A236-'Input Data'!$E$17+$C$1,$A$5:$A$505,$O$5:$O$505))-N236)</f>
        <v>22.222222222222221</v>
      </c>
      <c r="N236" s="11">
        <f t="shared" si="96"/>
        <v>3629.3333333333399</v>
      </c>
      <c r="O236" s="11">
        <f t="shared" si="97"/>
        <v>3459.9892588614448</v>
      </c>
      <c r="P236" s="9">
        <f>MIN('Input Data'!$E$12*LOOKUP($A236,'Input Data'!$B$58:$B$62,'Input Data'!$F$58:$F$62)/3600*$C$1,IF($A236&lt;'Input Data'!$E$16,0,LOOKUP($A236-'Input Data'!$E$16+$C$1,$A$5:$A$505,N$5:N$505)-O236))</f>
        <v>22.222222222222221</v>
      </c>
      <c r="Q236" s="10">
        <f>LOOKUP($A236,'Input Data'!$C$33:$C$37,'Input Data'!$F$33:$F$37)</f>
        <v>0.02</v>
      </c>
      <c r="R236" s="34">
        <f t="shared" si="98"/>
        <v>0.68877551020408168</v>
      </c>
      <c r="S236" s="8">
        <f t="shared" si="99"/>
        <v>0.30612244897959184</v>
      </c>
      <c r="T236" s="11">
        <f t="shared" si="100"/>
        <v>14.999999999999998</v>
      </c>
      <c r="U236" s="7">
        <f>MIN('Input Data'!$F$12*LOOKUP($A236,'Input Data'!$B$58:$B$62,'Input Data'!$G$58:$G$62)/3600*$C$1,IF($A236&lt;'Input Data'!$F$17,infinity,'Input Data'!$F$11*'Input Data'!$F$13+LOOKUP($A236-'Input Data'!$F$17+$C$1,$A$5:$A$505,$W$5:$W$505)-V236))</f>
        <v>5.5555555555555554</v>
      </c>
      <c r="V236" s="11">
        <f t="shared" si="101"/>
        <v>69.199785177229032</v>
      </c>
      <c r="W236" s="11">
        <f>IF($A236&lt;'Input Data'!$F$16,0,LOOKUP($A236-'Input Data'!$F$16,$A$5:$A$505,$V$5:$V$505))</f>
        <v>67.975295381310659</v>
      </c>
      <c r="X236" s="7">
        <f>MIN('Input Data'!$G$12*LOOKUP($A236,'Input Data'!$B$58:$B$62,'Input Data'!$H$58:$H$62)/3600*$C$1,IF($A236&lt;'Input Data'!$G$17,infinity,'Input Data'!$G$11*'Input Data'!$G$13+LOOKUP($A236-'Input Data'!$G$17+$C$1,$A$5:$A$505,$Z$5:$Z$505)-Y236))</f>
        <v>15</v>
      </c>
      <c r="Y236" s="11">
        <f t="shared" si="102"/>
        <v>3390.7894736842104</v>
      </c>
      <c r="Z236" s="11">
        <f t="shared" si="103"/>
        <v>3015</v>
      </c>
      <c r="AA236" s="9">
        <f>MIN('Input Data'!$G$12*LOOKUP($A236,'Input Data'!$B$58:$B$62,'Input Data'!$H$58:$H$62)/3600*$C$1,IF($A236&lt;'Input Data'!$G$16,0,LOOKUP($A236-'Input Data'!$G$16+$C$1,$A$5:$A$505,Y$5:Y$505)-Z236))</f>
        <v>22.222222222222221</v>
      </c>
      <c r="AB236" s="10">
        <f>LOOKUP($A236,'Input Data'!$C$33:$C$37,'Input Data'!$G$33:$G$37)</f>
        <v>0</v>
      </c>
      <c r="AC236" s="11">
        <f t="shared" si="104"/>
        <v>0.67500000000000004</v>
      </c>
      <c r="AD236" s="11">
        <f t="shared" si="105"/>
        <v>0</v>
      </c>
      <c r="AE236" s="12">
        <f t="shared" si="106"/>
        <v>15</v>
      </c>
      <c r="AF236" s="7">
        <f>MIN('Input Data'!$H$12*LOOKUP($A236,'Input Data'!$B$58:$B$62,'Input Data'!$I$58:$I$62)/3600*$C$1,IF($A236&lt;'Input Data'!$H$17,infinity,'Input Data'!$H$11*'Input Data'!$H$13+LOOKUP($A236-'Input Data'!$H$17+$C$1,$A$5:$A$505,AH$5:AH$505)-AG236))</f>
        <v>5.5555555555555554</v>
      </c>
      <c r="AG236" s="11">
        <f t="shared" si="107"/>
        <v>0</v>
      </c>
      <c r="AH236" s="11">
        <f>IF($A236&lt;'Input Data'!$H$16,0,LOOKUP($A236-'Input Data'!$H$16,$A$5:$A$505,AG$5:AG$505))</f>
        <v>0</v>
      </c>
      <c r="AI236" s="7">
        <f>MIN('Input Data'!$I$12*LOOKUP($A236,'Input Data'!$B$58:$B$62,'Input Data'!$J$58:$J$62)/3600*$C$1,IF($A236&lt;'Input Data'!$I$17,infinity,'Input Data'!$I$11*'Input Data'!$I$13+LOOKUP($A236-'Input Data'!$I$17+$C$1,$A$5:$A$505,AK$5:AK$505))-AJ236)</f>
        <v>15</v>
      </c>
      <c r="AJ236" s="11">
        <f t="shared" si="108"/>
        <v>3015</v>
      </c>
      <c r="AK236" s="34">
        <f>IF($A236&lt;'Input Data'!$I$16,0,LOOKUP($A236-'Input Data'!$I$16,$A$5:$A$505,AJ$5:AJ$505))</f>
        <v>2925</v>
      </c>
      <c r="AL236" s="17">
        <f>MIN('Input Data'!$I$12*LOOKUP($A236,'Input Data'!$B$58:$B$62,'Input Data'!$J$58:$J$62)/3600*$C$1,IF($A236&lt;'Input Data'!$I$16,0,LOOKUP($A236-'Input Data'!$I$16+$C$1,$A$5:$A$505,AJ$5:AJ$505)-AK236))</f>
        <v>15</v>
      </c>
    </row>
    <row r="237" spans="1:38" x14ac:dyDescent="0.3">
      <c r="A237" s="9">
        <f t="shared" si="90"/>
        <v>2320</v>
      </c>
      <c r="B237" s="10">
        <f>MIN('Input Data'!$C$12*LOOKUP($A237,'Input Data'!$B$58:$B$62,'Input Data'!$D$58:$D$62)/3600*$C$1,IF($A237&lt;'Input Data'!$C$17,infinity,'Input Data'!$C$11*'Input Data'!$C$13+LOOKUP($A237-'Input Data'!$C$17+$C$1,$A$5:$A$505,$D$5:$D$505))-C237)</f>
        <v>22.222222222222221</v>
      </c>
      <c r="C237" s="11">
        <f>C236+LOOKUP($A236,'Input Data'!$D$23:$D$27,'Input Data'!$F$23:$F$27)*$C$1/3600</f>
        <v>3958.1388888888973</v>
      </c>
      <c r="D237" s="11">
        <f t="shared" si="91"/>
        <v>3646.6388888888955</v>
      </c>
      <c r="E237" s="9">
        <f>MIN('Input Data'!$C$12*LOOKUP($A237,'Input Data'!$B$58:$B$62,'Input Data'!$D$58:$D$62)/3600*$C$1,IF($A237&lt;'Input Data'!$C$16,0,LOOKUP($A237-'Input Data'!$C$16+$C$1,$A$5:$A$505,C$5:C$505)-D237))</f>
        <v>17.305555555555657</v>
      </c>
      <c r="F237" s="10">
        <f>LOOKUP($A237,'Input Data'!$C$33:$C$37,'Input Data'!$E$33:$E$37)</f>
        <v>0</v>
      </c>
      <c r="G237" s="11">
        <f t="shared" si="92"/>
        <v>1</v>
      </c>
      <c r="H237" s="11">
        <f t="shared" si="110"/>
        <v>0</v>
      </c>
      <c r="I237" s="12">
        <f t="shared" si="94"/>
        <v>17.305555555555657</v>
      </c>
      <c r="J237" s="7">
        <f>MIN('Input Data'!$D$12*LOOKUP($A237,'Input Data'!$B$58:$B$62,'Input Data'!$E$58:$E$62)/3600*$C$1,IF($A237&lt;'Input Data'!$D$17,infinity,'Input Data'!$D$11*'Input Data'!$D$13+LOOKUP($A237-'Input Data'!$D$17+$C$1,$A$5:$A$505,$L$5:$L$505)-K237))</f>
        <v>5.5555555555555554</v>
      </c>
      <c r="K237" s="11">
        <f t="shared" si="95"/>
        <v>0</v>
      </c>
      <c r="L237" s="11">
        <f>IF($A237&lt;'Input Data'!$D$16,0,LOOKUP($A237-'Input Data'!$D$16,$A$5:$A$505,$K$5:$K$505))</f>
        <v>0</v>
      </c>
      <c r="M237" s="7">
        <f>MIN('Input Data'!$E$12*LOOKUP($A237,'Input Data'!$B$58:$B$62,'Input Data'!$F$58:$F$62)/3600*$C$1,IF($A237&lt;'Input Data'!$E$17,infinity,'Input Data'!$E$11*'Input Data'!$E$13+LOOKUP($A237-'Input Data'!$E$17+$C$1,$A$5:$A$505,$O$5:$O$505))-N237)</f>
        <v>22.222222222222221</v>
      </c>
      <c r="N237" s="11">
        <f t="shared" si="96"/>
        <v>3646.6388888888955</v>
      </c>
      <c r="O237" s="11">
        <f t="shared" si="97"/>
        <v>3475.2953813104245</v>
      </c>
      <c r="P237" s="9">
        <f>MIN('Input Data'!$E$12*LOOKUP($A237,'Input Data'!$B$58:$B$62,'Input Data'!$F$58:$F$62)/3600*$C$1,IF($A237&lt;'Input Data'!$E$16,0,LOOKUP($A237-'Input Data'!$E$16+$C$1,$A$5:$A$505,N$5:N$505)-O237))</f>
        <v>22.222222222222221</v>
      </c>
      <c r="Q237" s="10">
        <f>LOOKUP($A237,'Input Data'!$C$33:$C$37,'Input Data'!$F$33:$F$37)</f>
        <v>0.02</v>
      </c>
      <c r="R237" s="34">
        <f t="shared" si="98"/>
        <v>0.68877551020408168</v>
      </c>
      <c r="S237" s="8">
        <f t="shared" si="99"/>
        <v>0.30612244897959184</v>
      </c>
      <c r="T237" s="11">
        <f t="shared" si="100"/>
        <v>14.999999999999998</v>
      </c>
      <c r="U237" s="7">
        <f>MIN('Input Data'!$F$12*LOOKUP($A237,'Input Data'!$B$58:$B$62,'Input Data'!$G$58:$G$62)/3600*$C$1,IF($A237&lt;'Input Data'!$F$17,infinity,'Input Data'!$F$11*'Input Data'!$F$13+LOOKUP($A237-'Input Data'!$F$17+$C$1,$A$5:$A$505,$W$5:$W$505)-V237))</f>
        <v>5.5555555555555554</v>
      </c>
      <c r="V237" s="11">
        <f t="shared" si="101"/>
        <v>69.505907626208625</v>
      </c>
      <c r="W237" s="11">
        <f>IF($A237&lt;'Input Data'!$F$16,0,LOOKUP($A237-'Input Data'!$F$16,$A$5:$A$505,$V$5:$V$505))</f>
        <v>68.281417830290252</v>
      </c>
      <c r="X237" s="7">
        <f>MIN('Input Data'!$G$12*LOOKUP($A237,'Input Data'!$B$58:$B$62,'Input Data'!$H$58:$H$62)/3600*$C$1,IF($A237&lt;'Input Data'!$G$17,infinity,'Input Data'!$G$11*'Input Data'!$G$13+LOOKUP($A237-'Input Data'!$G$17+$C$1,$A$5:$A$505,$Z$5:$Z$505)-Y237))</f>
        <v>15</v>
      </c>
      <c r="Y237" s="11">
        <f t="shared" si="102"/>
        <v>3405.7894736842104</v>
      </c>
      <c r="Z237" s="11">
        <f t="shared" si="103"/>
        <v>3030</v>
      </c>
      <c r="AA237" s="9">
        <f>MIN('Input Data'!$G$12*LOOKUP($A237,'Input Data'!$B$58:$B$62,'Input Data'!$H$58:$H$62)/3600*$C$1,IF($A237&lt;'Input Data'!$G$16,0,LOOKUP($A237-'Input Data'!$G$16+$C$1,$A$5:$A$505,Y$5:Y$505)-Z237))</f>
        <v>22.222222222222221</v>
      </c>
      <c r="AB237" s="10">
        <f>LOOKUP($A237,'Input Data'!$C$33:$C$37,'Input Data'!$G$33:$G$37)</f>
        <v>0</v>
      </c>
      <c r="AC237" s="11">
        <f t="shared" si="104"/>
        <v>0.67500000000000004</v>
      </c>
      <c r="AD237" s="11">
        <f t="shared" si="105"/>
        <v>0</v>
      </c>
      <c r="AE237" s="12">
        <f t="shared" si="106"/>
        <v>15</v>
      </c>
      <c r="AF237" s="7">
        <f>MIN('Input Data'!$H$12*LOOKUP($A237,'Input Data'!$B$58:$B$62,'Input Data'!$I$58:$I$62)/3600*$C$1,IF($A237&lt;'Input Data'!$H$17,infinity,'Input Data'!$H$11*'Input Data'!$H$13+LOOKUP($A237-'Input Data'!$H$17+$C$1,$A$5:$A$505,AH$5:AH$505)-AG237))</f>
        <v>5.5555555555555554</v>
      </c>
      <c r="AG237" s="11">
        <f t="shared" si="107"/>
        <v>0</v>
      </c>
      <c r="AH237" s="11">
        <f>IF($A237&lt;'Input Data'!$H$16,0,LOOKUP($A237-'Input Data'!$H$16,$A$5:$A$505,AG$5:AG$505))</f>
        <v>0</v>
      </c>
      <c r="AI237" s="7">
        <f>MIN('Input Data'!$I$12*LOOKUP($A237,'Input Data'!$B$58:$B$62,'Input Data'!$J$58:$J$62)/3600*$C$1,IF($A237&lt;'Input Data'!$I$17,infinity,'Input Data'!$I$11*'Input Data'!$I$13+LOOKUP($A237-'Input Data'!$I$17+$C$1,$A$5:$A$505,AK$5:AK$505))-AJ237)</f>
        <v>15</v>
      </c>
      <c r="AJ237" s="11">
        <f t="shared" si="108"/>
        <v>3030</v>
      </c>
      <c r="AK237" s="34">
        <f>IF($A237&lt;'Input Data'!$I$16,0,LOOKUP($A237-'Input Data'!$I$16,$A$5:$A$505,AJ$5:AJ$505))</f>
        <v>2940</v>
      </c>
      <c r="AL237" s="17">
        <f>MIN('Input Data'!$I$12*LOOKUP($A237,'Input Data'!$B$58:$B$62,'Input Data'!$J$58:$J$62)/3600*$C$1,IF($A237&lt;'Input Data'!$I$16,0,LOOKUP($A237-'Input Data'!$I$16+$C$1,$A$5:$A$505,AJ$5:AJ$505)-AK237))</f>
        <v>15</v>
      </c>
    </row>
    <row r="238" spans="1:38" x14ac:dyDescent="0.3">
      <c r="A238" s="9">
        <f t="shared" si="90"/>
        <v>2330</v>
      </c>
      <c r="B238" s="10">
        <f>MIN('Input Data'!$C$12*LOOKUP($A238,'Input Data'!$B$58:$B$62,'Input Data'!$D$58:$D$62)/3600*$C$1,IF($A238&lt;'Input Data'!$C$17,infinity,'Input Data'!$C$11*'Input Data'!$C$13+LOOKUP($A238-'Input Data'!$C$17+$C$1,$A$5:$A$505,$D$5:$D$505))-C238)</f>
        <v>22.222222222222221</v>
      </c>
      <c r="C238" s="11">
        <f>C237+LOOKUP($A237,'Input Data'!$D$23:$D$27,'Input Data'!$F$23:$F$27)*$C$1/3600</f>
        <v>3975.444444444453</v>
      </c>
      <c r="D238" s="11">
        <f t="shared" si="91"/>
        <v>3663.9444444444512</v>
      </c>
      <c r="E238" s="9">
        <f>MIN('Input Data'!$C$12*LOOKUP($A238,'Input Data'!$B$58:$B$62,'Input Data'!$D$58:$D$62)/3600*$C$1,IF($A238&lt;'Input Data'!$C$16,0,LOOKUP($A238-'Input Data'!$C$16+$C$1,$A$5:$A$505,C$5:C$505)-D238))</f>
        <v>17.305555555555657</v>
      </c>
      <c r="F238" s="10">
        <f>LOOKUP($A238,'Input Data'!$C$33:$C$37,'Input Data'!$E$33:$E$37)</f>
        <v>0</v>
      </c>
      <c r="G238" s="11">
        <f t="shared" si="92"/>
        <v>1</v>
      </c>
      <c r="H238" s="11">
        <f t="shared" si="110"/>
        <v>0</v>
      </c>
      <c r="I238" s="12">
        <f t="shared" si="94"/>
        <v>17.305555555555657</v>
      </c>
      <c r="J238" s="7">
        <f>MIN('Input Data'!$D$12*LOOKUP($A238,'Input Data'!$B$58:$B$62,'Input Data'!$E$58:$E$62)/3600*$C$1,IF($A238&lt;'Input Data'!$D$17,infinity,'Input Data'!$D$11*'Input Data'!$D$13+LOOKUP($A238-'Input Data'!$D$17+$C$1,$A$5:$A$505,$L$5:$L$505)-K238))</f>
        <v>5.5555555555555554</v>
      </c>
      <c r="K238" s="11">
        <f t="shared" si="95"/>
        <v>0</v>
      </c>
      <c r="L238" s="11">
        <f>IF($A238&lt;'Input Data'!$D$16,0,LOOKUP($A238-'Input Data'!$D$16,$A$5:$A$505,$K$5:$K$505))</f>
        <v>0</v>
      </c>
      <c r="M238" s="7">
        <f>MIN('Input Data'!$E$12*LOOKUP($A238,'Input Data'!$B$58:$B$62,'Input Data'!$F$58:$F$62)/3600*$C$1,IF($A238&lt;'Input Data'!$E$17,infinity,'Input Data'!$E$11*'Input Data'!$E$13+LOOKUP($A238-'Input Data'!$E$17+$C$1,$A$5:$A$505,$O$5:$O$505))-N238)</f>
        <v>22.222222222222221</v>
      </c>
      <c r="N238" s="11">
        <f t="shared" si="96"/>
        <v>3663.9444444444512</v>
      </c>
      <c r="O238" s="11">
        <f t="shared" si="97"/>
        <v>3490.6015037594043</v>
      </c>
      <c r="P238" s="9">
        <f>MIN('Input Data'!$E$12*LOOKUP($A238,'Input Data'!$B$58:$B$62,'Input Data'!$F$58:$F$62)/3600*$C$1,IF($A238&lt;'Input Data'!$E$16,0,LOOKUP($A238-'Input Data'!$E$16+$C$1,$A$5:$A$505,N$5:N$505)-O238))</f>
        <v>22.222222222222221</v>
      </c>
      <c r="Q238" s="10">
        <f>LOOKUP($A238,'Input Data'!$C$33:$C$37,'Input Data'!$F$33:$F$37)</f>
        <v>0.02</v>
      </c>
      <c r="R238" s="34">
        <f t="shared" si="98"/>
        <v>0.68877551020408168</v>
      </c>
      <c r="S238" s="8">
        <f t="shared" si="99"/>
        <v>0.30612244897959184</v>
      </c>
      <c r="T238" s="11">
        <f t="shared" si="100"/>
        <v>14.999999999999998</v>
      </c>
      <c r="U238" s="7">
        <f>MIN('Input Data'!$F$12*LOOKUP($A238,'Input Data'!$B$58:$B$62,'Input Data'!$G$58:$G$62)/3600*$C$1,IF($A238&lt;'Input Data'!$F$17,infinity,'Input Data'!$F$11*'Input Data'!$F$13+LOOKUP($A238-'Input Data'!$F$17+$C$1,$A$5:$A$505,$W$5:$W$505)-V238))</f>
        <v>5.5555555555555554</v>
      </c>
      <c r="V238" s="11">
        <f t="shared" si="101"/>
        <v>69.812030075188218</v>
      </c>
      <c r="W238" s="11">
        <f>IF($A238&lt;'Input Data'!$F$16,0,LOOKUP($A238-'Input Data'!$F$16,$A$5:$A$505,$V$5:$V$505))</f>
        <v>68.587540279269845</v>
      </c>
      <c r="X238" s="7">
        <f>MIN('Input Data'!$G$12*LOOKUP($A238,'Input Data'!$B$58:$B$62,'Input Data'!$H$58:$H$62)/3600*$C$1,IF($A238&lt;'Input Data'!$G$17,infinity,'Input Data'!$G$11*'Input Data'!$G$13+LOOKUP($A238-'Input Data'!$G$17+$C$1,$A$5:$A$505,$Z$5:$Z$505)-Y238))</f>
        <v>15</v>
      </c>
      <c r="Y238" s="11">
        <f t="shared" si="102"/>
        <v>3420.7894736842104</v>
      </c>
      <c r="Z238" s="11">
        <f t="shared" si="103"/>
        <v>3045</v>
      </c>
      <c r="AA238" s="9">
        <f>MIN('Input Data'!$G$12*LOOKUP($A238,'Input Data'!$B$58:$B$62,'Input Data'!$H$58:$H$62)/3600*$C$1,IF($A238&lt;'Input Data'!$G$16,0,LOOKUP($A238-'Input Data'!$G$16+$C$1,$A$5:$A$505,Y$5:Y$505)-Z238))</f>
        <v>22.222222222222221</v>
      </c>
      <c r="AB238" s="10">
        <f>LOOKUP($A238,'Input Data'!$C$33:$C$37,'Input Data'!$G$33:$G$37)</f>
        <v>0</v>
      </c>
      <c r="AC238" s="11">
        <f t="shared" si="104"/>
        <v>0.67500000000000004</v>
      </c>
      <c r="AD238" s="11">
        <f t="shared" si="105"/>
        <v>0</v>
      </c>
      <c r="AE238" s="12">
        <f t="shared" si="106"/>
        <v>15</v>
      </c>
      <c r="AF238" s="7">
        <f>MIN('Input Data'!$H$12*LOOKUP($A238,'Input Data'!$B$58:$B$62,'Input Data'!$I$58:$I$62)/3600*$C$1,IF($A238&lt;'Input Data'!$H$17,infinity,'Input Data'!$H$11*'Input Data'!$H$13+LOOKUP($A238-'Input Data'!$H$17+$C$1,$A$5:$A$505,AH$5:AH$505)-AG238))</f>
        <v>5.5555555555555554</v>
      </c>
      <c r="AG238" s="11">
        <f t="shared" si="107"/>
        <v>0</v>
      </c>
      <c r="AH238" s="11">
        <f>IF($A238&lt;'Input Data'!$H$16,0,LOOKUP($A238-'Input Data'!$H$16,$A$5:$A$505,AG$5:AG$505))</f>
        <v>0</v>
      </c>
      <c r="AI238" s="7">
        <f>MIN('Input Data'!$I$12*LOOKUP($A238,'Input Data'!$B$58:$B$62,'Input Data'!$J$58:$J$62)/3600*$C$1,IF($A238&lt;'Input Data'!$I$17,infinity,'Input Data'!$I$11*'Input Data'!$I$13+LOOKUP($A238-'Input Data'!$I$17+$C$1,$A$5:$A$505,AK$5:AK$505))-AJ238)</f>
        <v>15</v>
      </c>
      <c r="AJ238" s="11">
        <f t="shared" si="108"/>
        <v>3045</v>
      </c>
      <c r="AK238" s="34">
        <f>IF($A238&lt;'Input Data'!$I$16,0,LOOKUP($A238-'Input Data'!$I$16,$A$5:$A$505,AJ$5:AJ$505))</f>
        <v>2955</v>
      </c>
      <c r="AL238" s="17">
        <f>MIN('Input Data'!$I$12*LOOKUP($A238,'Input Data'!$B$58:$B$62,'Input Data'!$J$58:$J$62)/3600*$C$1,IF($A238&lt;'Input Data'!$I$16,0,LOOKUP($A238-'Input Data'!$I$16+$C$1,$A$5:$A$505,AJ$5:AJ$505)-AK238))</f>
        <v>15</v>
      </c>
    </row>
    <row r="239" spans="1:38" x14ac:dyDescent="0.3">
      <c r="A239" s="9">
        <f t="shared" si="90"/>
        <v>2340</v>
      </c>
      <c r="B239" s="10">
        <f>MIN('Input Data'!$C$12*LOOKUP($A239,'Input Data'!$B$58:$B$62,'Input Data'!$D$58:$D$62)/3600*$C$1,IF($A239&lt;'Input Data'!$C$17,infinity,'Input Data'!$C$11*'Input Data'!$C$13+LOOKUP($A239-'Input Data'!$C$17+$C$1,$A$5:$A$505,$D$5:$D$505))-C239)</f>
        <v>22.222222222222221</v>
      </c>
      <c r="C239" s="11">
        <f>C238+LOOKUP($A238,'Input Data'!$D$23:$D$27,'Input Data'!$F$23:$F$27)*$C$1/3600</f>
        <v>3992.7500000000086</v>
      </c>
      <c r="D239" s="11">
        <f t="shared" si="91"/>
        <v>3681.2500000000068</v>
      </c>
      <c r="E239" s="9">
        <f>MIN('Input Data'!$C$12*LOOKUP($A239,'Input Data'!$B$58:$B$62,'Input Data'!$D$58:$D$62)/3600*$C$1,IF($A239&lt;'Input Data'!$C$16,0,LOOKUP($A239-'Input Data'!$C$16+$C$1,$A$5:$A$505,C$5:C$505)-D239))</f>
        <v>17.305555555555657</v>
      </c>
      <c r="F239" s="10">
        <f>LOOKUP($A239,'Input Data'!$C$33:$C$37,'Input Data'!$E$33:$E$37)</f>
        <v>0</v>
      </c>
      <c r="G239" s="11">
        <f t="shared" si="92"/>
        <v>1</v>
      </c>
      <c r="H239" s="11">
        <f t="shared" si="110"/>
        <v>0</v>
      </c>
      <c r="I239" s="12">
        <f t="shared" si="94"/>
        <v>17.305555555555657</v>
      </c>
      <c r="J239" s="7">
        <f>MIN('Input Data'!$D$12*LOOKUP($A239,'Input Data'!$B$58:$B$62,'Input Data'!$E$58:$E$62)/3600*$C$1,IF($A239&lt;'Input Data'!$D$17,infinity,'Input Data'!$D$11*'Input Data'!$D$13+LOOKUP($A239-'Input Data'!$D$17+$C$1,$A$5:$A$505,$L$5:$L$505)-K239))</f>
        <v>5.5555555555555554</v>
      </c>
      <c r="K239" s="11">
        <f t="shared" si="95"/>
        <v>0</v>
      </c>
      <c r="L239" s="11">
        <f>IF($A239&lt;'Input Data'!$D$16,0,LOOKUP($A239-'Input Data'!$D$16,$A$5:$A$505,$K$5:$K$505))</f>
        <v>0</v>
      </c>
      <c r="M239" s="7">
        <f>MIN('Input Data'!$E$12*LOOKUP($A239,'Input Data'!$B$58:$B$62,'Input Data'!$F$58:$F$62)/3600*$C$1,IF($A239&lt;'Input Data'!$E$17,infinity,'Input Data'!$E$11*'Input Data'!$E$13+LOOKUP($A239-'Input Data'!$E$17+$C$1,$A$5:$A$505,$O$5:$O$505))-N239)</f>
        <v>22.222222222222221</v>
      </c>
      <c r="N239" s="11">
        <f t="shared" si="96"/>
        <v>3681.2500000000068</v>
      </c>
      <c r="O239" s="11">
        <f t="shared" si="97"/>
        <v>3505.907626208384</v>
      </c>
      <c r="P239" s="9">
        <f>MIN('Input Data'!$E$12*LOOKUP($A239,'Input Data'!$B$58:$B$62,'Input Data'!$F$58:$F$62)/3600*$C$1,IF($A239&lt;'Input Data'!$E$16,0,LOOKUP($A239-'Input Data'!$E$16+$C$1,$A$5:$A$505,N$5:N$505)-O239))</f>
        <v>22.222222222222221</v>
      </c>
      <c r="Q239" s="10">
        <f>LOOKUP($A239,'Input Data'!$C$33:$C$37,'Input Data'!$F$33:$F$37)</f>
        <v>0.02</v>
      </c>
      <c r="R239" s="34">
        <f t="shared" si="98"/>
        <v>0.68877551020408168</v>
      </c>
      <c r="S239" s="8">
        <f t="shared" si="99"/>
        <v>0.30612244897959184</v>
      </c>
      <c r="T239" s="11">
        <f t="shared" si="100"/>
        <v>14.999999999999998</v>
      </c>
      <c r="U239" s="7">
        <f>MIN('Input Data'!$F$12*LOOKUP($A239,'Input Data'!$B$58:$B$62,'Input Data'!$G$58:$G$62)/3600*$C$1,IF($A239&lt;'Input Data'!$F$17,infinity,'Input Data'!$F$11*'Input Data'!$F$13+LOOKUP($A239-'Input Data'!$F$17+$C$1,$A$5:$A$505,$W$5:$W$505)-V239))</f>
        <v>5.5555555555555554</v>
      </c>
      <c r="V239" s="11">
        <f t="shared" si="101"/>
        <v>70.118152524167812</v>
      </c>
      <c r="W239" s="11">
        <f>IF($A239&lt;'Input Data'!$F$16,0,LOOKUP($A239-'Input Data'!$F$16,$A$5:$A$505,$V$5:$V$505))</f>
        <v>68.893662728249438</v>
      </c>
      <c r="X239" s="7">
        <f>MIN('Input Data'!$G$12*LOOKUP($A239,'Input Data'!$B$58:$B$62,'Input Data'!$H$58:$H$62)/3600*$C$1,IF($A239&lt;'Input Data'!$G$17,infinity,'Input Data'!$G$11*'Input Data'!$G$13+LOOKUP($A239-'Input Data'!$G$17+$C$1,$A$5:$A$505,$Z$5:$Z$505)-Y239))</f>
        <v>15</v>
      </c>
      <c r="Y239" s="11">
        <f t="shared" si="102"/>
        <v>3435.7894736842104</v>
      </c>
      <c r="Z239" s="11">
        <f t="shared" si="103"/>
        <v>3060</v>
      </c>
      <c r="AA239" s="9">
        <f>MIN('Input Data'!$G$12*LOOKUP($A239,'Input Data'!$B$58:$B$62,'Input Data'!$H$58:$H$62)/3600*$C$1,IF($A239&lt;'Input Data'!$G$16,0,LOOKUP($A239-'Input Data'!$G$16+$C$1,$A$5:$A$505,Y$5:Y$505)-Z239))</f>
        <v>22.222222222222221</v>
      </c>
      <c r="AB239" s="10">
        <f>LOOKUP($A239,'Input Data'!$C$33:$C$37,'Input Data'!$G$33:$G$37)</f>
        <v>0</v>
      </c>
      <c r="AC239" s="11">
        <f t="shared" si="104"/>
        <v>0.67500000000000004</v>
      </c>
      <c r="AD239" s="11">
        <f t="shared" si="105"/>
        <v>0</v>
      </c>
      <c r="AE239" s="12">
        <f t="shared" si="106"/>
        <v>15</v>
      </c>
      <c r="AF239" s="7">
        <f>MIN('Input Data'!$H$12*LOOKUP($A239,'Input Data'!$B$58:$B$62,'Input Data'!$I$58:$I$62)/3600*$C$1,IF($A239&lt;'Input Data'!$H$17,infinity,'Input Data'!$H$11*'Input Data'!$H$13+LOOKUP($A239-'Input Data'!$H$17+$C$1,$A$5:$A$505,AH$5:AH$505)-AG239))</f>
        <v>5.5555555555555554</v>
      </c>
      <c r="AG239" s="11">
        <f t="shared" si="107"/>
        <v>0</v>
      </c>
      <c r="AH239" s="11">
        <f>IF($A239&lt;'Input Data'!$H$16,0,LOOKUP($A239-'Input Data'!$H$16,$A$5:$A$505,AG$5:AG$505))</f>
        <v>0</v>
      </c>
      <c r="AI239" s="7">
        <f>MIN('Input Data'!$I$12*LOOKUP($A239,'Input Data'!$B$58:$B$62,'Input Data'!$J$58:$J$62)/3600*$C$1,IF($A239&lt;'Input Data'!$I$17,infinity,'Input Data'!$I$11*'Input Data'!$I$13+LOOKUP($A239-'Input Data'!$I$17+$C$1,$A$5:$A$505,AK$5:AK$505))-AJ239)</f>
        <v>15</v>
      </c>
      <c r="AJ239" s="11">
        <f t="shared" si="108"/>
        <v>3060</v>
      </c>
      <c r="AK239" s="34">
        <f>IF($A239&lt;'Input Data'!$I$16,0,LOOKUP($A239-'Input Data'!$I$16,$A$5:$A$505,AJ$5:AJ$505))</f>
        <v>2970</v>
      </c>
      <c r="AL239" s="17">
        <f>MIN('Input Data'!$I$12*LOOKUP($A239,'Input Data'!$B$58:$B$62,'Input Data'!$J$58:$J$62)/3600*$C$1,IF($A239&lt;'Input Data'!$I$16,0,LOOKUP($A239-'Input Data'!$I$16+$C$1,$A$5:$A$505,AJ$5:AJ$505)-AK239))</f>
        <v>15</v>
      </c>
    </row>
    <row r="240" spans="1:38" x14ac:dyDescent="0.3">
      <c r="A240" s="9">
        <f t="shared" si="90"/>
        <v>2350</v>
      </c>
      <c r="B240" s="10">
        <f>MIN('Input Data'!$C$12*LOOKUP($A240,'Input Data'!$B$58:$B$62,'Input Data'!$D$58:$D$62)/3600*$C$1,IF($A240&lt;'Input Data'!$C$17,infinity,'Input Data'!$C$11*'Input Data'!$C$13+LOOKUP($A240-'Input Data'!$C$17+$C$1,$A$5:$A$505,$D$5:$D$505))-C240)</f>
        <v>22.222222222222221</v>
      </c>
      <c r="C240" s="11">
        <f>C239+LOOKUP($A239,'Input Data'!$D$23:$D$27,'Input Data'!$F$23:$F$27)*$C$1/3600</f>
        <v>4010.0555555555643</v>
      </c>
      <c r="D240" s="11">
        <f t="shared" si="91"/>
        <v>3698.5555555555625</v>
      </c>
      <c r="E240" s="9">
        <f>MIN('Input Data'!$C$12*LOOKUP($A240,'Input Data'!$B$58:$B$62,'Input Data'!$D$58:$D$62)/3600*$C$1,IF($A240&lt;'Input Data'!$C$16,0,LOOKUP($A240-'Input Data'!$C$16+$C$1,$A$5:$A$505,C$5:C$505)-D240))</f>
        <v>17.305555555555657</v>
      </c>
      <c r="F240" s="10">
        <f>LOOKUP($A240,'Input Data'!$C$33:$C$37,'Input Data'!$E$33:$E$37)</f>
        <v>0</v>
      </c>
      <c r="G240" s="11">
        <f t="shared" si="92"/>
        <v>1</v>
      </c>
      <c r="H240" s="11">
        <f t="shared" si="110"/>
        <v>0</v>
      </c>
      <c r="I240" s="12">
        <f t="shared" si="94"/>
        <v>17.305555555555657</v>
      </c>
      <c r="J240" s="7">
        <f>MIN('Input Data'!$D$12*LOOKUP($A240,'Input Data'!$B$58:$B$62,'Input Data'!$E$58:$E$62)/3600*$C$1,IF($A240&lt;'Input Data'!$D$17,infinity,'Input Data'!$D$11*'Input Data'!$D$13+LOOKUP($A240-'Input Data'!$D$17+$C$1,$A$5:$A$505,$L$5:$L$505)-K240))</f>
        <v>5.5555555555555554</v>
      </c>
      <c r="K240" s="11">
        <f t="shared" si="95"/>
        <v>0</v>
      </c>
      <c r="L240" s="11">
        <f>IF($A240&lt;'Input Data'!$D$16,0,LOOKUP($A240-'Input Data'!$D$16,$A$5:$A$505,$K$5:$K$505))</f>
        <v>0</v>
      </c>
      <c r="M240" s="7">
        <f>MIN('Input Data'!$E$12*LOOKUP($A240,'Input Data'!$B$58:$B$62,'Input Data'!$F$58:$F$62)/3600*$C$1,IF($A240&lt;'Input Data'!$E$17,infinity,'Input Data'!$E$11*'Input Data'!$E$13+LOOKUP($A240-'Input Data'!$E$17+$C$1,$A$5:$A$505,$O$5:$O$505))-N240)</f>
        <v>22.222222222222221</v>
      </c>
      <c r="N240" s="11">
        <f t="shared" si="96"/>
        <v>3698.5555555555625</v>
      </c>
      <c r="O240" s="11">
        <f t="shared" si="97"/>
        <v>3521.2137486573638</v>
      </c>
      <c r="P240" s="9">
        <f>MIN('Input Data'!$E$12*LOOKUP($A240,'Input Data'!$B$58:$B$62,'Input Data'!$F$58:$F$62)/3600*$C$1,IF($A240&lt;'Input Data'!$E$16,0,LOOKUP($A240-'Input Data'!$E$16+$C$1,$A$5:$A$505,N$5:N$505)-O240))</f>
        <v>22.222222222222221</v>
      </c>
      <c r="Q240" s="10">
        <f>LOOKUP($A240,'Input Data'!$C$33:$C$37,'Input Data'!$F$33:$F$37)</f>
        <v>0.02</v>
      </c>
      <c r="R240" s="34">
        <f t="shared" si="98"/>
        <v>0.68877551020408168</v>
      </c>
      <c r="S240" s="8">
        <f t="shared" si="99"/>
        <v>0.30612244897959184</v>
      </c>
      <c r="T240" s="11">
        <f t="shared" si="100"/>
        <v>14.999999999999998</v>
      </c>
      <c r="U240" s="7">
        <f>MIN('Input Data'!$F$12*LOOKUP($A240,'Input Data'!$B$58:$B$62,'Input Data'!$G$58:$G$62)/3600*$C$1,IF($A240&lt;'Input Data'!$F$17,infinity,'Input Data'!$F$11*'Input Data'!$F$13+LOOKUP($A240-'Input Data'!$F$17+$C$1,$A$5:$A$505,$W$5:$W$505)-V240))</f>
        <v>5.5555555555555554</v>
      </c>
      <c r="V240" s="11">
        <f t="shared" si="101"/>
        <v>70.424274973147405</v>
      </c>
      <c r="W240" s="11">
        <f>IF($A240&lt;'Input Data'!$F$16,0,LOOKUP($A240-'Input Data'!$F$16,$A$5:$A$505,$V$5:$V$505))</f>
        <v>69.199785177229032</v>
      </c>
      <c r="X240" s="7">
        <f>MIN('Input Data'!$G$12*LOOKUP($A240,'Input Data'!$B$58:$B$62,'Input Data'!$H$58:$H$62)/3600*$C$1,IF($A240&lt;'Input Data'!$G$17,infinity,'Input Data'!$G$11*'Input Data'!$G$13+LOOKUP($A240-'Input Data'!$G$17+$C$1,$A$5:$A$505,$Z$5:$Z$505)-Y240))</f>
        <v>15</v>
      </c>
      <c r="Y240" s="11">
        <f t="shared" si="102"/>
        <v>3450.7894736842104</v>
      </c>
      <c r="Z240" s="11">
        <f t="shared" si="103"/>
        <v>3075</v>
      </c>
      <c r="AA240" s="9">
        <f>MIN('Input Data'!$G$12*LOOKUP($A240,'Input Data'!$B$58:$B$62,'Input Data'!$H$58:$H$62)/3600*$C$1,IF($A240&lt;'Input Data'!$G$16,0,LOOKUP($A240-'Input Data'!$G$16+$C$1,$A$5:$A$505,Y$5:Y$505)-Z240))</f>
        <v>22.222222222222221</v>
      </c>
      <c r="AB240" s="10">
        <f>LOOKUP($A240,'Input Data'!$C$33:$C$37,'Input Data'!$G$33:$G$37)</f>
        <v>0</v>
      </c>
      <c r="AC240" s="11">
        <f t="shared" si="104"/>
        <v>0.67500000000000004</v>
      </c>
      <c r="AD240" s="11">
        <f t="shared" si="105"/>
        <v>0</v>
      </c>
      <c r="AE240" s="12">
        <f t="shared" si="106"/>
        <v>15</v>
      </c>
      <c r="AF240" s="7">
        <f>MIN('Input Data'!$H$12*LOOKUP($A240,'Input Data'!$B$58:$B$62,'Input Data'!$I$58:$I$62)/3600*$C$1,IF($A240&lt;'Input Data'!$H$17,infinity,'Input Data'!$H$11*'Input Data'!$H$13+LOOKUP($A240-'Input Data'!$H$17+$C$1,$A$5:$A$505,AH$5:AH$505)-AG240))</f>
        <v>5.5555555555555554</v>
      </c>
      <c r="AG240" s="11">
        <f t="shared" si="107"/>
        <v>0</v>
      </c>
      <c r="AH240" s="11">
        <f>IF($A240&lt;'Input Data'!$H$16,0,LOOKUP($A240-'Input Data'!$H$16,$A$5:$A$505,AG$5:AG$505))</f>
        <v>0</v>
      </c>
      <c r="AI240" s="7">
        <f>MIN('Input Data'!$I$12*LOOKUP($A240,'Input Data'!$B$58:$B$62,'Input Data'!$J$58:$J$62)/3600*$C$1,IF($A240&lt;'Input Data'!$I$17,infinity,'Input Data'!$I$11*'Input Data'!$I$13+LOOKUP($A240-'Input Data'!$I$17+$C$1,$A$5:$A$505,AK$5:AK$505))-AJ240)</f>
        <v>15</v>
      </c>
      <c r="AJ240" s="11">
        <f t="shared" si="108"/>
        <v>3075</v>
      </c>
      <c r="AK240" s="34">
        <f>IF($A240&lt;'Input Data'!$I$16,0,LOOKUP($A240-'Input Data'!$I$16,$A$5:$A$505,AJ$5:AJ$505))</f>
        <v>2985</v>
      </c>
      <c r="AL240" s="17">
        <f>MIN('Input Data'!$I$12*LOOKUP($A240,'Input Data'!$B$58:$B$62,'Input Data'!$J$58:$J$62)/3600*$C$1,IF($A240&lt;'Input Data'!$I$16,0,LOOKUP($A240-'Input Data'!$I$16+$C$1,$A$5:$A$505,AJ$5:AJ$505)-AK240))</f>
        <v>15</v>
      </c>
    </row>
    <row r="241" spans="1:38" x14ac:dyDescent="0.3">
      <c r="A241" s="9">
        <f t="shared" si="90"/>
        <v>2360</v>
      </c>
      <c r="B241" s="10">
        <f>MIN('Input Data'!$C$12*LOOKUP($A241,'Input Data'!$B$58:$B$62,'Input Data'!$D$58:$D$62)/3600*$C$1,IF($A241&lt;'Input Data'!$C$17,infinity,'Input Data'!$C$11*'Input Data'!$C$13+LOOKUP($A241-'Input Data'!$C$17+$C$1,$A$5:$A$505,$D$5:$D$505))-C241)</f>
        <v>22.222222222222221</v>
      </c>
      <c r="C241" s="11">
        <f>C240+LOOKUP($A240,'Input Data'!$D$23:$D$27,'Input Data'!$F$23:$F$27)*$C$1/3600</f>
        <v>4027.36111111112</v>
      </c>
      <c r="D241" s="11">
        <f t="shared" si="91"/>
        <v>3715.8611111111181</v>
      </c>
      <c r="E241" s="9">
        <f>MIN('Input Data'!$C$12*LOOKUP($A241,'Input Data'!$B$58:$B$62,'Input Data'!$D$58:$D$62)/3600*$C$1,IF($A241&lt;'Input Data'!$C$16,0,LOOKUP($A241-'Input Data'!$C$16+$C$1,$A$5:$A$505,C$5:C$505)-D241))</f>
        <v>17.305555555555657</v>
      </c>
      <c r="F241" s="10">
        <f>LOOKUP($A241,'Input Data'!$C$33:$C$37,'Input Data'!$E$33:$E$37)</f>
        <v>0</v>
      </c>
      <c r="G241" s="11">
        <f t="shared" si="92"/>
        <v>1</v>
      </c>
      <c r="H241" s="11">
        <f t="shared" si="110"/>
        <v>0</v>
      </c>
      <c r="I241" s="12">
        <f t="shared" si="94"/>
        <v>17.305555555555657</v>
      </c>
      <c r="J241" s="7">
        <f>MIN('Input Data'!$D$12*LOOKUP($A241,'Input Data'!$B$58:$B$62,'Input Data'!$E$58:$E$62)/3600*$C$1,IF($A241&lt;'Input Data'!$D$17,infinity,'Input Data'!$D$11*'Input Data'!$D$13+LOOKUP($A241-'Input Data'!$D$17+$C$1,$A$5:$A$505,$L$5:$L$505)-K241))</f>
        <v>5.5555555555555554</v>
      </c>
      <c r="K241" s="11">
        <f t="shared" si="95"/>
        <v>0</v>
      </c>
      <c r="L241" s="11">
        <f>IF($A241&lt;'Input Data'!$D$16,0,LOOKUP($A241-'Input Data'!$D$16,$A$5:$A$505,$K$5:$K$505))</f>
        <v>0</v>
      </c>
      <c r="M241" s="7">
        <f>MIN('Input Data'!$E$12*LOOKUP($A241,'Input Data'!$B$58:$B$62,'Input Data'!$F$58:$F$62)/3600*$C$1,IF($A241&lt;'Input Data'!$E$17,infinity,'Input Data'!$E$11*'Input Data'!$E$13+LOOKUP($A241-'Input Data'!$E$17+$C$1,$A$5:$A$505,$O$5:$O$505))-N241)</f>
        <v>22.222222222222221</v>
      </c>
      <c r="N241" s="11">
        <f t="shared" si="96"/>
        <v>3715.8611111111181</v>
      </c>
      <c r="O241" s="11">
        <f t="shared" si="97"/>
        <v>3536.5198711063435</v>
      </c>
      <c r="P241" s="9">
        <f>MIN('Input Data'!$E$12*LOOKUP($A241,'Input Data'!$B$58:$B$62,'Input Data'!$F$58:$F$62)/3600*$C$1,IF($A241&lt;'Input Data'!$E$16,0,LOOKUP($A241-'Input Data'!$E$16+$C$1,$A$5:$A$505,N$5:N$505)-O241))</f>
        <v>22.222222222222221</v>
      </c>
      <c r="Q241" s="10">
        <f>LOOKUP($A241,'Input Data'!$C$33:$C$37,'Input Data'!$F$33:$F$37)</f>
        <v>0.02</v>
      </c>
      <c r="R241" s="34">
        <f t="shared" si="98"/>
        <v>0.68877551020408168</v>
      </c>
      <c r="S241" s="8">
        <f t="shared" si="99"/>
        <v>0.30612244897959184</v>
      </c>
      <c r="T241" s="11">
        <f t="shared" si="100"/>
        <v>14.999999999999998</v>
      </c>
      <c r="U241" s="7">
        <f>MIN('Input Data'!$F$12*LOOKUP($A241,'Input Data'!$B$58:$B$62,'Input Data'!$G$58:$G$62)/3600*$C$1,IF($A241&lt;'Input Data'!$F$17,infinity,'Input Data'!$F$11*'Input Data'!$F$13+LOOKUP($A241-'Input Data'!$F$17+$C$1,$A$5:$A$505,$W$5:$W$505)-V241))</f>
        <v>5.5555555555555554</v>
      </c>
      <c r="V241" s="11">
        <f t="shared" si="101"/>
        <v>70.730397422126998</v>
      </c>
      <c r="W241" s="11">
        <f>IF($A241&lt;'Input Data'!$F$16,0,LOOKUP($A241-'Input Data'!$F$16,$A$5:$A$505,$V$5:$V$505))</f>
        <v>69.505907626208625</v>
      </c>
      <c r="X241" s="7">
        <f>MIN('Input Data'!$G$12*LOOKUP($A241,'Input Data'!$B$58:$B$62,'Input Data'!$H$58:$H$62)/3600*$C$1,IF($A241&lt;'Input Data'!$G$17,infinity,'Input Data'!$G$11*'Input Data'!$G$13+LOOKUP($A241-'Input Data'!$G$17+$C$1,$A$5:$A$505,$Z$5:$Z$505)-Y241))</f>
        <v>15</v>
      </c>
      <c r="Y241" s="11">
        <f t="shared" si="102"/>
        <v>3465.7894736842104</v>
      </c>
      <c r="Z241" s="11">
        <f t="shared" si="103"/>
        <v>3090</v>
      </c>
      <c r="AA241" s="9">
        <f>MIN('Input Data'!$G$12*LOOKUP($A241,'Input Data'!$B$58:$B$62,'Input Data'!$H$58:$H$62)/3600*$C$1,IF($A241&lt;'Input Data'!$G$16,0,LOOKUP($A241-'Input Data'!$G$16+$C$1,$A$5:$A$505,Y$5:Y$505)-Z241))</f>
        <v>22.222222222222221</v>
      </c>
      <c r="AB241" s="10">
        <f>LOOKUP($A241,'Input Data'!$C$33:$C$37,'Input Data'!$G$33:$G$37)</f>
        <v>0</v>
      </c>
      <c r="AC241" s="11">
        <f t="shared" si="104"/>
        <v>0.67500000000000004</v>
      </c>
      <c r="AD241" s="11">
        <f t="shared" si="105"/>
        <v>0</v>
      </c>
      <c r="AE241" s="12">
        <f t="shared" si="106"/>
        <v>15</v>
      </c>
      <c r="AF241" s="7">
        <f>MIN('Input Data'!$H$12*LOOKUP($A241,'Input Data'!$B$58:$B$62,'Input Data'!$I$58:$I$62)/3600*$C$1,IF($A241&lt;'Input Data'!$H$17,infinity,'Input Data'!$H$11*'Input Data'!$H$13+LOOKUP($A241-'Input Data'!$H$17+$C$1,$A$5:$A$505,AH$5:AH$505)-AG241))</f>
        <v>5.5555555555555554</v>
      </c>
      <c r="AG241" s="11">
        <f t="shared" si="107"/>
        <v>0</v>
      </c>
      <c r="AH241" s="11">
        <f>IF($A241&lt;'Input Data'!$H$16,0,LOOKUP($A241-'Input Data'!$H$16,$A$5:$A$505,AG$5:AG$505))</f>
        <v>0</v>
      </c>
      <c r="AI241" s="7">
        <f>MIN('Input Data'!$I$12*LOOKUP($A241,'Input Data'!$B$58:$B$62,'Input Data'!$J$58:$J$62)/3600*$C$1,IF($A241&lt;'Input Data'!$I$17,infinity,'Input Data'!$I$11*'Input Data'!$I$13+LOOKUP($A241-'Input Data'!$I$17+$C$1,$A$5:$A$505,AK$5:AK$505))-AJ241)</f>
        <v>15</v>
      </c>
      <c r="AJ241" s="11">
        <f t="shared" si="108"/>
        <v>3090</v>
      </c>
      <c r="AK241" s="34">
        <f>IF($A241&lt;'Input Data'!$I$16,0,LOOKUP($A241-'Input Data'!$I$16,$A$5:$A$505,AJ$5:AJ$505))</f>
        <v>3000</v>
      </c>
      <c r="AL241" s="17">
        <f>MIN('Input Data'!$I$12*LOOKUP($A241,'Input Data'!$B$58:$B$62,'Input Data'!$J$58:$J$62)/3600*$C$1,IF($A241&lt;'Input Data'!$I$16,0,LOOKUP($A241-'Input Data'!$I$16+$C$1,$A$5:$A$505,AJ$5:AJ$505)-AK241))</f>
        <v>15</v>
      </c>
    </row>
    <row r="242" spans="1:38" x14ac:dyDescent="0.3">
      <c r="A242" s="9">
        <f t="shared" si="90"/>
        <v>2370</v>
      </c>
      <c r="B242" s="10">
        <f>MIN('Input Data'!$C$12*LOOKUP($A242,'Input Data'!$B$58:$B$62,'Input Data'!$D$58:$D$62)/3600*$C$1,IF($A242&lt;'Input Data'!$C$17,infinity,'Input Data'!$C$11*'Input Data'!$C$13+LOOKUP($A242-'Input Data'!$C$17+$C$1,$A$5:$A$505,$D$5:$D$505))-C242)</f>
        <v>22.222222222222221</v>
      </c>
      <c r="C242" s="11">
        <f>C241+LOOKUP($A241,'Input Data'!$D$23:$D$27,'Input Data'!$F$23:$F$27)*$C$1/3600</f>
        <v>4044.6666666666756</v>
      </c>
      <c r="D242" s="11">
        <f t="shared" si="91"/>
        <v>3733.1666666666738</v>
      </c>
      <c r="E242" s="9">
        <f>MIN('Input Data'!$C$12*LOOKUP($A242,'Input Data'!$B$58:$B$62,'Input Data'!$D$58:$D$62)/3600*$C$1,IF($A242&lt;'Input Data'!$C$16,0,LOOKUP($A242-'Input Data'!$C$16+$C$1,$A$5:$A$505,C$5:C$505)-D242))</f>
        <v>17.305555555555657</v>
      </c>
      <c r="F242" s="10">
        <f>LOOKUP($A242,'Input Data'!$C$33:$C$37,'Input Data'!$E$33:$E$37)</f>
        <v>0</v>
      </c>
      <c r="G242" s="11">
        <f t="shared" si="92"/>
        <v>1</v>
      </c>
      <c r="H242" s="11">
        <f t="shared" si="110"/>
        <v>0</v>
      </c>
      <c r="I242" s="12">
        <f t="shared" si="94"/>
        <v>17.305555555555657</v>
      </c>
      <c r="J242" s="7">
        <f>MIN('Input Data'!$D$12*LOOKUP($A242,'Input Data'!$B$58:$B$62,'Input Data'!$E$58:$E$62)/3600*$C$1,IF($A242&lt;'Input Data'!$D$17,infinity,'Input Data'!$D$11*'Input Data'!$D$13+LOOKUP($A242-'Input Data'!$D$17+$C$1,$A$5:$A$505,$L$5:$L$505)-K242))</f>
        <v>5.5555555555555554</v>
      </c>
      <c r="K242" s="11">
        <f t="shared" si="95"/>
        <v>0</v>
      </c>
      <c r="L242" s="11">
        <f>IF($A242&lt;'Input Data'!$D$16,0,LOOKUP($A242-'Input Data'!$D$16,$A$5:$A$505,$K$5:$K$505))</f>
        <v>0</v>
      </c>
      <c r="M242" s="7">
        <f>MIN('Input Data'!$E$12*LOOKUP($A242,'Input Data'!$B$58:$B$62,'Input Data'!$F$58:$F$62)/3600*$C$1,IF($A242&lt;'Input Data'!$E$17,infinity,'Input Data'!$E$11*'Input Data'!$E$13+LOOKUP($A242-'Input Data'!$E$17+$C$1,$A$5:$A$505,$O$5:$O$505))-N242)</f>
        <v>22.222222222222221</v>
      </c>
      <c r="N242" s="11">
        <f t="shared" si="96"/>
        <v>3733.1666666666738</v>
      </c>
      <c r="O242" s="11">
        <f t="shared" si="97"/>
        <v>3551.8259935553233</v>
      </c>
      <c r="P242" s="9">
        <f>MIN('Input Data'!$E$12*LOOKUP($A242,'Input Data'!$B$58:$B$62,'Input Data'!$F$58:$F$62)/3600*$C$1,IF($A242&lt;'Input Data'!$E$16,0,LOOKUP($A242-'Input Data'!$E$16+$C$1,$A$5:$A$505,N$5:N$505)-O242))</f>
        <v>22.222222222222221</v>
      </c>
      <c r="Q242" s="10">
        <f>LOOKUP($A242,'Input Data'!$C$33:$C$37,'Input Data'!$F$33:$F$37)</f>
        <v>0.02</v>
      </c>
      <c r="R242" s="34">
        <f t="shared" si="98"/>
        <v>0.68877551020408168</v>
      </c>
      <c r="S242" s="8">
        <f t="shared" si="99"/>
        <v>0.30612244897959184</v>
      </c>
      <c r="T242" s="11">
        <f t="shared" si="100"/>
        <v>14.999999999999998</v>
      </c>
      <c r="U242" s="7">
        <f>MIN('Input Data'!$F$12*LOOKUP($A242,'Input Data'!$B$58:$B$62,'Input Data'!$G$58:$G$62)/3600*$C$1,IF($A242&lt;'Input Data'!$F$17,infinity,'Input Data'!$F$11*'Input Data'!$F$13+LOOKUP($A242-'Input Data'!$F$17+$C$1,$A$5:$A$505,$W$5:$W$505)-V242))</f>
        <v>5.5555555555555554</v>
      </c>
      <c r="V242" s="11">
        <f t="shared" si="101"/>
        <v>71.036519871106591</v>
      </c>
      <c r="W242" s="11">
        <f>IF($A242&lt;'Input Data'!$F$16,0,LOOKUP($A242-'Input Data'!$F$16,$A$5:$A$505,$V$5:$V$505))</f>
        <v>69.812030075188218</v>
      </c>
      <c r="X242" s="7">
        <f>MIN('Input Data'!$G$12*LOOKUP($A242,'Input Data'!$B$58:$B$62,'Input Data'!$H$58:$H$62)/3600*$C$1,IF($A242&lt;'Input Data'!$G$17,infinity,'Input Data'!$G$11*'Input Data'!$G$13+LOOKUP($A242-'Input Data'!$G$17+$C$1,$A$5:$A$505,$Z$5:$Z$505)-Y242))</f>
        <v>15</v>
      </c>
      <c r="Y242" s="11">
        <f t="shared" si="102"/>
        <v>3480.7894736842104</v>
      </c>
      <c r="Z242" s="11">
        <f t="shared" si="103"/>
        <v>3105</v>
      </c>
      <c r="AA242" s="9">
        <f>MIN('Input Data'!$G$12*LOOKUP($A242,'Input Data'!$B$58:$B$62,'Input Data'!$H$58:$H$62)/3600*$C$1,IF($A242&lt;'Input Data'!$G$16,0,LOOKUP($A242-'Input Data'!$G$16+$C$1,$A$5:$A$505,Y$5:Y$505)-Z242))</f>
        <v>22.222222222222221</v>
      </c>
      <c r="AB242" s="10">
        <f>LOOKUP($A242,'Input Data'!$C$33:$C$37,'Input Data'!$G$33:$G$37)</f>
        <v>0</v>
      </c>
      <c r="AC242" s="11">
        <f t="shared" si="104"/>
        <v>0.67500000000000004</v>
      </c>
      <c r="AD242" s="11">
        <f t="shared" si="105"/>
        <v>0</v>
      </c>
      <c r="AE242" s="12">
        <f t="shared" si="106"/>
        <v>15</v>
      </c>
      <c r="AF242" s="7">
        <f>MIN('Input Data'!$H$12*LOOKUP($A242,'Input Data'!$B$58:$B$62,'Input Data'!$I$58:$I$62)/3600*$C$1,IF($A242&lt;'Input Data'!$H$17,infinity,'Input Data'!$H$11*'Input Data'!$H$13+LOOKUP($A242-'Input Data'!$H$17+$C$1,$A$5:$A$505,AH$5:AH$505)-AG242))</f>
        <v>5.5555555555555554</v>
      </c>
      <c r="AG242" s="11">
        <f t="shared" si="107"/>
        <v>0</v>
      </c>
      <c r="AH242" s="11">
        <f>IF($A242&lt;'Input Data'!$H$16,0,LOOKUP($A242-'Input Data'!$H$16,$A$5:$A$505,AG$5:AG$505))</f>
        <v>0</v>
      </c>
      <c r="AI242" s="7">
        <f>MIN('Input Data'!$I$12*LOOKUP($A242,'Input Data'!$B$58:$B$62,'Input Data'!$J$58:$J$62)/3600*$C$1,IF($A242&lt;'Input Data'!$I$17,infinity,'Input Data'!$I$11*'Input Data'!$I$13+LOOKUP($A242-'Input Data'!$I$17+$C$1,$A$5:$A$505,AK$5:AK$505))-AJ242)</f>
        <v>15</v>
      </c>
      <c r="AJ242" s="11">
        <f t="shared" si="108"/>
        <v>3105</v>
      </c>
      <c r="AK242" s="34">
        <f>IF($A242&lt;'Input Data'!$I$16,0,LOOKUP($A242-'Input Data'!$I$16,$A$5:$A$505,AJ$5:AJ$505))</f>
        <v>3015</v>
      </c>
      <c r="AL242" s="17">
        <f>MIN('Input Data'!$I$12*LOOKUP($A242,'Input Data'!$B$58:$B$62,'Input Data'!$J$58:$J$62)/3600*$C$1,IF($A242&lt;'Input Data'!$I$16,0,LOOKUP($A242-'Input Data'!$I$16+$C$1,$A$5:$A$505,AJ$5:AJ$505)-AK242))</f>
        <v>15</v>
      </c>
    </row>
    <row r="243" spans="1:38" x14ac:dyDescent="0.3">
      <c r="A243" s="9">
        <f t="shared" si="90"/>
        <v>2380</v>
      </c>
      <c r="B243" s="10">
        <f>MIN('Input Data'!$C$12*LOOKUP($A243,'Input Data'!$B$58:$B$62,'Input Data'!$D$58:$D$62)/3600*$C$1,IF($A243&lt;'Input Data'!$C$17,infinity,'Input Data'!$C$11*'Input Data'!$C$13+LOOKUP($A243-'Input Data'!$C$17+$C$1,$A$5:$A$505,$D$5:$D$505))-C243)</f>
        <v>22.222222222222221</v>
      </c>
      <c r="C243" s="11">
        <f>C242+LOOKUP($A242,'Input Data'!$D$23:$D$27,'Input Data'!$F$23:$F$27)*$C$1/3600</f>
        <v>4061.9722222222313</v>
      </c>
      <c r="D243" s="11">
        <f t="shared" si="91"/>
        <v>3750.4722222222294</v>
      </c>
      <c r="E243" s="9">
        <f>MIN('Input Data'!$C$12*LOOKUP($A243,'Input Data'!$B$58:$B$62,'Input Data'!$D$58:$D$62)/3600*$C$1,IF($A243&lt;'Input Data'!$C$16,0,LOOKUP($A243-'Input Data'!$C$16+$C$1,$A$5:$A$505,C$5:C$505)-D243))</f>
        <v>17.305555555555657</v>
      </c>
      <c r="F243" s="10">
        <f>LOOKUP($A243,'Input Data'!$C$33:$C$37,'Input Data'!$E$33:$E$37)</f>
        <v>0</v>
      </c>
      <c r="G243" s="11">
        <f t="shared" si="92"/>
        <v>1</v>
      </c>
      <c r="H243" s="11">
        <f t="shared" si="110"/>
        <v>0</v>
      </c>
      <c r="I243" s="12">
        <f t="shared" si="94"/>
        <v>17.305555555555657</v>
      </c>
      <c r="J243" s="7">
        <f>MIN('Input Data'!$D$12*LOOKUP($A243,'Input Data'!$B$58:$B$62,'Input Data'!$E$58:$E$62)/3600*$C$1,IF($A243&lt;'Input Data'!$D$17,infinity,'Input Data'!$D$11*'Input Data'!$D$13+LOOKUP($A243-'Input Data'!$D$17+$C$1,$A$5:$A$505,$L$5:$L$505)-K243))</f>
        <v>5.5555555555555554</v>
      </c>
      <c r="K243" s="11">
        <f t="shared" si="95"/>
        <v>0</v>
      </c>
      <c r="L243" s="11">
        <f>IF($A243&lt;'Input Data'!$D$16,0,LOOKUP($A243-'Input Data'!$D$16,$A$5:$A$505,$K$5:$K$505))</f>
        <v>0</v>
      </c>
      <c r="M243" s="7">
        <f>MIN('Input Data'!$E$12*LOOKUP($A243,'Input Data'!$B$58:$B$62,'Input Data'!$F$58:$F$62)/3600*$C$1,IF($A243&lt;'Input Data'!$E$17,infinity,'Input Data'!$E$11*'Input Data'!$E$13+LOOKUP($A243-'Input Data'!$E$17+$C$1,$A$5:$A$505,$O$5:$O$505))-N243)</f>
        <v>22.222222222222221</v>
      </c>
      <c r="N243" s="11">
        <f t="shared" si="96"/>
        <v>3750.4722222222294</v>
      </c>
      <c r="O243" s="11">
        <f t="shared" si="97"/>
        <v>3567.132116004303</v>
      </c>
      <c r="P243" s="9">
        <f>MIN('Input Data'!$E$12*LOOKUP($A243,'Input Data'!$B$58:$B$62,'Input Data'!$F$58:$F$62)/3600*$C$1,IF($A243&lt;'Input Data'!$E$16,0,LOOKUP($A243-'Input Data'!$E$16+$C$1,$A$5:$A$505,N$5:N$505)-O243))</f>
        <v>22.222222222222221</v>
      </c>
      <c r="Q243" s="10">
        <f>LOOKUP($A243,'Input Data'!$C$33:$C$37,'Input Data'!$F$33:$F$37)</f>
        <v>0.02</v>
      </c>
      <c r="R243" s="34">
        <f t="shared" si="98"/>
        <v>0.68877551020408168</v>
      </c>
      <c r="S243" s="8">
        <f t="shared" si="99"/>
        <v>0.30612244897959184</v>
      </c>
      <c r="T243" s="11">
        <f t="shared" si="100"/>
        <v>14.999999999999998</v>
      </c>
      <c r="U243" s="7">
        <f>MIN('Input Data'!$F$12*LOOKUP($A243,'Input Data'!$B$58:$B$62,'Input Data'!$G$58:$G$62)/3600*$C$1,IF($A243&lt;'Input Data'!$F$17,infinity,'Input Data'!$F$11*'Input Data'!$F$13+LOOKUP($A243-'Input Data'!$F$17+$C$1,$A$5:$A$505,$W$5:$W$505)-V243))</f>
        <v>5.5555555555555554</v>
      </c>
      <c r="V243" s="11">
        <f t="shared" si="101"/>
        <v>71.342642320086185</v>
      </c>
      <c r="W243" s="11">
        <f>IF($A243&lt;'Input Data'!$F$16,0,LOOKUP($A243-'Input Data'!$F$16,$A$5:$A$505,$V$5:$V$505))</f>
        <v>70.118152524167812</v>
      </c>
      <c r="X243" s="7">
        <f>MIN('Input Data'!$G$12*LOOKUP($A243,'Input Data'!$B$58:$B$62,'Input Data'!$H$58:$H$62)/3600*$C$1,IF($A243&lt;'Input Data'!$G$17,infinity,'Input Data'!$G$11*'Input Data'!$G$13+LOOKUP($A243-'Input Data'!$G$17+$C$1,$A$5:$A$505,$Z$5:$Z$505)-Y243))</f>
        <v>15</v>
      </c>
      <c r="Y243" s="11">
        <f t="shared" si="102"/>
        <v>3495.7894736842104</v>
      </c>
      <c r="Z243" s="11">
        <f t="shared" si="103"/>
        <v>3120</v>
      </c>
      <c r="AA243" s="9">
        <f>MIN('Input Data'!$G$12*LOOKUP($A243,'Input Data'!$B$58:$B$62,'Input Data'!$H$58:$H$62)/3600*$C$1,IF($A243&lt;'Input Data'!$G$16,0,LOOKUP($A243-'Input Data'!$G$16+$C$1,$A$5:$A$505,Y$5:Y$505)-Z243))</f>
        <v>22.222222222222221</v>
      </c>
      <c r="AB243" s="10">
        <f>LOOKUP($A243,'Input Data'!$C$33:$C$37,'Input Data'!$G$33:$G$37)</f>
        <v>0</v>
      </c>
      <c r="AC243" s="11">
        <f t="shared" si="104"/>
        <v>0.67500000000000004</v>
      </c>
      <c r="AD243" s="11">
        <f t="shared" si="105"/>
        <v>0</v>
      </c>
      <c r="AE243" s="12">
        <f t="shared" si="106"/>
        <v>15</v>
      </c>
      <c r="AF243" s="7">
        <f>MIN('Input Data'!$H$12*LOOKUP($A243,'Input Data'!$B$58:$B$62,'Input Data'!$I$58:$I$62)/3600*$C$1,IF($A243&lt;'Input Data'!$H$17,infinity,'Input Data'!$H$11*'Input Data'!$H$13+LOOKUP($A243-'Input Data'!$H$17+$C$1,$A$5:$A$505,AH$5:AH$505)-AG243))</f>
        <v>5.5555555555555554</v>
      </c>
      <c r="AG243" s="11">
        <f t="shared" si="107"/>
        <v>0</v>
      </c>
      <c r="AH243" s="11">
        <f>IF($A243&lt;'Input Data'!$H$16,0,LOOKUP($A243-'Input Data'!$H$16,$A$5:$A$505,AG$5:AG$505))</f>
        <v>0</v>
      </c>
      <c r="AI243" s="7">
        <f>MIN('Input Data'!$I$12*LOOKUP($A243,'Input Data'!$B$58:$B$62,'Input Data'!$J$58:$J$62)/3600*$C$1,IF($A243&lt;'Input Data'!$I$17,infinity,'Input Data'!$I$11*'Input Data'!$I$13+LOOKUP($A243-'Input Data'!$I$17+$C$1,$A$5:$A$505,AK$5:AK$505))-AJ243)</f>
        <v>15</v>
      </c>
      <c r="AJ243" s="11">
        <f t="shared" si="108"/>
        <v>3120</v>
      </c>
      <c r="AK243" s="34">
        <f>IF($A243&lt;'Input Data'!$I$16,0,LOOKUP($A243-'Input Data'!$I$16,$A$5:$A$505,AJ$5:AJ$505))</f>
        <v>3030</v>
      </c>
      <c r="AL243" s="17">
        <f>MIN('Input Data'!$I$12*LOOKUP($A243,'Input Data'!$B$58:$B$62,'Input Data'!$J$58:$J$62)/3600*$C$1,IF($A243&lt;'Input Data'!$I$16,0,LOOKUP($A243-'Input Data'!$I$16+$C$1,$A$5:$A$505,AJ$5:AJ$505)-AK243))</f>
        <v>15</v>
      </c>
    </row>
    <row r="244" spans="1:38" x14ac:dyDescent="0.3">
      <c r="A244" s="9">
        <f t="shared" si="90"/>
        <v>2390</v>
      </c>
      <c r="B244" s="10">
        <f>MIN('Input Data'!$C$12*LOOKUP($A244,'Input Data'!$B$58:$B$62,'Input Data'!$D$58:$D$62)/3600*$C$1,IF($A244&lt;'Input Data'!$C$17,infinity,'Input Data'!$C$11*'Input Data'!$C$13+LOOKUP($A244-'Input Data'!$C$17+$C$1,$A$5:$A$505,$D$5:$D$505))-C244)</f>
        <v>22.222222222222221</v>
      </c>
      <c r="C244" s="11">
        <f>C243+LOOKUP($A243,'Input Data'!$D$23:$D$27,'Input Data'!$F$23:$F$27)*$C$1/3600</f>
        <v>4079.2777777777869</v>
      </c>
      <c r="D244" s="11">
        <f t="shared" si="91"/>
        <v>3767.7777777777851</v>
      </c>
      <c r="E244" s="9">
        <f>MIN('Input Data'!$C$12*LOOKUP($A244,'Input Data'!$B$58:$B$62,'Input Data'!$D$58:$D$62)/3600*$C$1,IF($A244&lt;'Input Data'!$C$16,0,LOOKUP($A244-'Input Data'!$C$16+$C$1,$A$5:$A$505,C$5:C$505)-D244))</f>
        <v>17.305555555555657</v>
      </c>
      <c r="F244" s="10">
        <f>LOOKUP($A244,'Input Data'!$C$33:$C$37,'Input Data'!$E$33:$E$37)</f>
        <v>0</v>
      </c>
      <c r="G244" s="11">
        <f t="shared" si="92"/>
        <v>1</v>
      </c>
      <c r="H244" s="11">
        <f t="shared" si="110"/>
        <v>0</v>
      </c>
      <c r="I244" s="12">
        <f t="shared" si="94"/>
        <v>17.305555555555657</v>
      </c>
      <c r="J244" s="7">
        <f>MIN('Input Data'!$D$12*LOOKUP($A244,'Input Data'!$B$58:$B$62,'Input Data'!$E$58:$E$62)/3600*$C$1,IF($A244&lt;'Input Data'!$D$17,infinity,'Input Data'!$D$11*'Input Data'!$D$13+LOOKUP($A244-'Input Data'!$D$17+$C$1,$A$5:$A$505,$L$5:$L$505)-K244))</f>
        <v>5.5555555555555554</v>
      </c>
      <c r="K244" s="11">
        <f t="shared" si="95"/>
        <v>0</v>
      </c>
      <c r="L244" s="11">
        <f>IF($A244&lt;'Input Data'!$D$16,0,LOOKUP($A244-'Input Data'!$D$16,$A$5:$A$505,$K$5:$K$505))</f>
        <v>0</v>
      </c>
      <c r="M244" s="7">
        <f>MIN('Input Data'!$E$12*LOOKUP($A244,'Input Data'!$B$58:$B$62,'Input Data'!$F$58:$F$62)/3600*$C$1,IF($A244&lt;'Input Data'!$E$17,infinity,'Input Data'!$E$11*'Input Data'!$E$13+LOOKUP($A244-'Input Data'!$E$17+$C$1,$A$5:$A$505,$O$5:$O$505))-N244)</f>
        <v>22.222222222222221</v>
      </c>
      <c r="N244" s="11">
        <f t="shared" si="96"/>
        <v>3767.7777777777851</v>
      </c>
      <c r="O244" s="11">
        <f t="shared" si="97"/>
        <v>3582.4382384532828</v>
      </c>
      <c r="P244" s="9">
        <f>MIN('Input Data'!$E$12*LOOKUP($A244,'Input Data'!$B$58:$B$62,'Input Data'!$F$58:$F$62)/3600*$C$1,IF($A244&lt;'Input Data'!$E$16,0,LOOKUP($A244-'Input Data'!$E$16+$C$1,$A$5:$A$505,N$5:N$505)-O244))</f>
        <v>22.222222222222221</v>
      </c>
      <c r="Q244" s="10">
        <f>LOOKUP($A244,'Input Data'!$C$33:$C$37,'Input Data'!$F$33:$F$37)</f>
        <v>0.02</v>
      </c>
      <c r="R244" s="34">
        <f t="shared" si="98"/>
        <v>0.68877551020408168</v>
      </c>
      <c r="S244" s="8">
        <f t="shared" si="99"/>
        <v>0.30612244897959184</v>
      </c>
      <c r="T244" s="11">
        <f t="shared" si="100"/>
        <v>14.999999999999998</v>
      </c>
      <c r="U244" s="7">
        <f>MIN('Input Data'!$F$12*LOOKUP($A244,'Input Data'!$B$58:$B$62,'Input Data'!$G$58:$G$62)/3600*$C$1,IF($A244&lt;'Input Data'!$F$17,infinity,'Input Data'!$F$11*'Input Data'!$F$13+LOOKUP($A244-'Input Data'!$F$17+$C$1,$A$5:$A$505,$W$5:$W$505)-V244))</f>
        <v>5.5555555555555554</v>
      </c>
      <c r="V244" s="11">
        <f t="shared" si="101"/>
        <v>71.648764769065778</v>
      </c>
      <c r="W244" s="11">
        <f>IF($A244&lt;'Input Data'!$F$16,0,LOOKUP($A244-'Input Data'!$F$16,$A$5:$A$505,$V$5:$V$505))</f>
        <v>70.424274973147405</v>
      </c>
      <c r="X244" s="7">
        <f>MIN('Input Data'!$G$12*LOOKUP($A244,'Input Data'!$B$58:$B$62,'Input Data'!$H$58:$H$62)/3600*$C$1,IF($A244&lt;'Input Data'!$G$17,infinity,'Input Data'!$G$11*'Input Data'!$G$13+LOOKUP($A244-'Input Data'!$G$17+$C$1,$A$5:$A$505,$Z$5:$Z$505)-Y244))</f>
        <v>15</v>
      </c>
      <c r="Y244" s="11">
        <f t="shared" si="102"/>
        <v>3510.7894736842104</v>
      </c>
      <c r="Z244" s="11">
        <f t="shared" si="103"/>
        <v>3135</v>
      </c>
      <c r="AA244" s="9">
        <f>MIN('Input Data'!$G$12*LOOKUP($A244,'Input Data'!$B$58:$B$62,'Input Data'!$H$58:$H$62)/3600*$C$1,IF($A244&lt;'Input Data'!$G$16,0,LOOKUP($A244-'Input Data'!$G$16+$C$1,$A$5:$A$505,Y$5:Y$505)-Z244))</f>
        <v>22.222222222222221</v>
      </c>
      <c r="AB244" s="10">
        <f>LOOKUP($A244,'Input Data'!$C$33:$C$37,'Input Data'!$G$33:$G$37)</f>
        <v>0</v>
      </c>
      <c r="AC244" s="11">
        <f t="shared" si="104"/>
        <v>0.67500000000000004</v>
      </c>
      <c r="AD244" s="11">
        <f t="shared" si="105"/>
        <v>0</v>
      </c>
      <c r="AE244" s="12">
        <f t="shared" si="106"/>
        <v>15</v>
      </c>
      <c r="AF244" s="7">
        <f>MIN('Input Data'!$H$12*LOOKUP($A244,'Input Data'!$B$58:$B$62,'Input Data'!$I$58:$I$62)/3600*$C$1,IF($A244&lt;'Input Data'!$H$17,infinity,'Input Data'!$H$11*'Input Data'!$H$13+LOOKUP($A244-'Input Data'!$H$17+$C$1,$A$5:$A$505,AH$5:AH$505)-AG244))</f>
        <v>5.5555555555555554</v>
      </c>
      <c r="AG244" s="11">
        <f t="shared" si="107"/>
        <v>0</v>
      </c>
      <c r="AH244" s="11">
        <f>IF($A244&lt;'Input Data'!$H$16,0,LOOKUP($A244-'Input Data'!$H$16,$A$5:$A$505,AG$5:AG$505))</f>
        <v>0</v>
      </c>
      <c r="AI244" s="7">
        <f>MIN('Input Data'!$I$12*LOOKUP($A244,'Input Data'!$B$58:$B$62,'Input Data'!$J$58:$J$62)/3600*$C$1,IF($A244&lt;'Input Data'!$I$17,infinity,'Input Data'!$I$11*'Input Data'!$I$13+LOOKUP($A244-'Input Data'!$I$17+$C$1,$A$5:$A$505,AK$5:AK$505))-AJ244)</f>
        <v>15</v>
      </c>
      <c r="AJ244" s="11">
        <f t="shared" si="108"/>
        <v>3135</v>
      </c>
      <c r="AK244" s="34">
        <f>IF($A244&lt;'Input Data'!$I$16,0,LOOKUP($A244-'Input Data'!$I$16,$A$5:$A$505,AJ$5:AJ$505))</f>
        <v>3045</v>
      </c>
      <c r="AL244" s="17">
        <f>MIN('Input Data'!$I$12*LOOKUP($A244,'Input Data'!$B$58:$B$62,'Input Data'!$J$58:$J$62)/3600*$C$1,IF($A244&lt;'Input Data'!$I$16,0,LOOKUP($A244-'Input Data'!$I$16+$C$1,$A$5:$A$505,AJ$5:AJ$505)-AK244))</f>
        <v>15</v>
      </c>
    </row>
    <row r="245" spans="1:38" x14ac:dyDescent="0.3">
      <c r="A245" s="9">
        <f t="shared" si="90"/>
        <v>2400</v>
      </c>
      <c r="B245" s="10">
        <f>MIN('Input Data'!$C$12*LOOKUP($A245,'Input Data'!$B$58:$B$62,'Input Data'!$D$58:$D$62)/3600*$C$1,IF($A245&lt;'Input Data'!$C$17,infinity,'Input Data'!$C$11*'Input Data'!$C$13+LOOKUP($A245-'Input Data'!$C$17+$C$1,$A$5:$A$505,$D$5:$D$505))-C245)</f>
        <v>22.222222222222221</v>
      </c>
      <c r="C245" s="11">
        <f>C244+LOOKUP($A244,'Input Data'!$D$23:$D$27,'Input Data'!$F$23:$F$27)*$C$1/3600</f>
        <v>4096.5833333333421</v>
      </c>
      <c r="D245" s="11">
        <f t="shared" si="91"/>
        <v>3785.0833333333408</v>
      </c>
      <c r="E245" s="9">
        <f>MIN('Input Data'!$C$12*LOOKUP($A245,'Input Data'!$B$58:$B$62,'Input Data'!$D$58:$D$62)/3600*$C$1,IF($A245&lt;'Input Data'!$C$16,0,LOOKUP($A245-'Input Data'!$C$16+$C$1,$A$5:$A$505,C$5:C$505)-D245))</f>
        <v>17.305555555555657</v>
      </c>
      <c r="F245" s="10">
        <f>LOOKUP($A245,'Input Data'!$C$33:$C$37,'Input Data'!$E$33:$E$37)</f>
        <v>0</v>
      </c>
      <c r="G245" s="11">
        <f t="shared" si="92"/>
        <v>1</v>
      </c>
      <c r="H245" s="11">
        <f t="shared" si="110"/>
        <v>0</v>
      </c>
      <c r="I245" s="12">
        <f t="shared" si="94"/>
        <v>17.305555555555657</v>
      </c>
      <c r="J245" s="7">
        <f>MIN('Input Data'!$D$12*LOOKUP($A245,'Input Data'!$B$58:$B$62,'Input Data'!$E$58:$E$62)/3600*$C$1,IF($A245&lt;'Input Data'!$D$17,infinity,'Input Data'!$D$11*'Input Data'!$D$13+LOOKUP($A245-'Input Data'!$D$17+$C$1,$A$5:$A$505,$L$5:$L$505)-K245))</f>
        <v>5.5555555555555554</v>
      </c>
      <c r="K245" s="11">
        <f t="shared" si="95"/>
        <v>0</v>
      </c>
      <c r="L245" s="11">
        <f>IF($A245&lt;'Input Data'!$D$16,0,LOOKUP($A245-'Input Data'!$D$16,$A$5:$A$505,$K$5:$K$505))</f>
        <v>0</v>
      </c>
      <c r="M245" s="7">
        <f>MIN('Input Data'!$E$12*LOOKUP($A245,'Input Data'!$B$58:$B$62,'Input Data'!$F$58:$F$62)/3600*$C$1,IF($A245&lt;'Input Data'!$E$17,infinity,'Input Data'!$E$11*'Input Data'!$E$13+LOOKUP($A245-'Input Data'!$E$17+$C$1,$A$5:$A$505,$O$5:$O$505))-N245)</f>
        <v>22.222222222222221</v>
      </c>
      <c r="N245" s="11">
        <f t="shared" si="96"/>
        <v>3785.0833333333408</v>
      </c>
      <c r="O245" s="11">
        <f t="shared" si="97"/>
        <v>3597.7443609022625</v>
      </c>
      <c r="P245" s="9">
        <f>MIN('Input Data'!$E$12*LOOKUP($A245,'Input Data'!$B$58:$B$62,'Input Data'!$F$58:$F$62)/3600*$C$1,IF($A245&lt;'Input Data'!$E$16,0,LOOKUP($A245-'Input Data'!$E$16+$C$1,$A$5:$A$505,N$5:N$505)-O245))</f>
        <v>22.222222222222221</v>
      </c>
      <c r="Q245" s="10">
        <f>LOOKUP($A245,'Input Data'!$C$33:$C$37,'Input Data'!$F$33:$F$37)</f>
        <v>0.02</v>
      </c>
      <c r="R245" s="34">
        <f t="shared" si="98"/>
        <v>0.68877551020408168</v>
      </c>
      <c r="S245" s="8">
        <f t="shared" si="99"/>
        <v>0.30612244897959184</v>
      </c>
      <c r="T245" s="11">
        <f t="shared" si="100"/>
        <v>14.999999999999998</v>
      </c>
      <c r="U245" s="7">
        <f>MIN('Input Data'!$F$12*LOOKUP($A245,'Input Data'!$B$58:$B$62,'Input Data'!$G$58:$G$62)/3600*$C$1,IF($A245&lt;'Input Data'!$F$17,infinity,'Input Data'!$F$11*'Input Data'!$F$13+LOOKUP($A245-'Input Data'!$F$17+$C$1,$A$5:$A$505,$W$5:$W$505)-V245))</f>
        <v>5.5555555555555554</v>
      </c>
      <c r="V245" s="11">
        <f t="shared" si="101"/>
        <v>71.954887218045371</v>
      </c>
      <c r="W245" s="11">
        <f>IF($A245&lt;'Input Data'!$F$16,0,LOOKUP($A245-'Input Data'!$F$16,$A$5:$A$505,$V$5:$V$505))</f>
        <v>70.730397422126998</v>
      </c>
      <c r="X245" s="7">
        <f>MIN('Input Data'!$G$12*LOOKUP($A245,'Input Data'!$B$58:$B$62,'Input Data'!$H$58:$H$62)/3600*$C$1,IF($A245&lt;'Input Data'!$G$17,infinity,'Input Data'!$G$11*'Input Data'!$G$13+LOOKUP($A245-'Input Data'!$G$17+$C$1,$A$5:$A$505,$Z$5:$Z$505)-Y245))</f>
        <v>15</v>
      </c>
      <c r="Y245" s="11">
        <f t="shared" si="102"/>
        <v>3525.7894736842104</v>
      </c>
      <c r="Z245" s="11">
        <f t="shared" si="103"/>
        <v>3150</v>
      </c>
      <c r="AA245" s="9">
        <f>MIN('Input Data'!$G$12*LOOKUP($A245,'Input Data'!$B$58:$B$62,'Input Data'!$H$58:$H$62)/3600*$C$1,IF($A245&lt;'Input Data'!$G$16,0,LOOKUP($A245-'Input Data'!$G$16+$C$1,$A$5:$A$505,Y$5:Y$505)-Z245))</f>
        <v>22.222222222222221</v>
      </c>
      <c r="AB245" s="10">
        <f>LOOKUP($A245,'Input Data'!$C$33:$C$37,'Input Data'!$G$33:$G$37)</f>
        <v>0</v>
      </c>
      <c r="AC245" s="11">
        <f t="shared" si="104"/>
        <v>0.67500000000000004</v>
      </c>
      <c r="AD245" s="11">
        <f t="shared" si="105"/>
        <v>0</v>
      </c>
      <c r="AE245" s="12">
        <f t="shared" si="106"/>
        <v>15</v>
      </c>
      <c r="AF245" s="7">
        <f>MIN('Input Data'!$H$12*LOOKUP($A245,'Input Data'!$B$58:$B$62,'Input Data'!$I$58:$I$62)/3600*$C$1,IF($A245&lt;'Input Data'!$H$17,infinity,'Input Data'!$H$11*'Input Data'!$H$13+LOOKUP($A245-'Input Data'!$H$17+$C$1,$A$5:$A$505,AH$5:AH$505)-AG245))</f>
        <v>5.5555555555555554</v>
      </c>
      <c r="AG245" s="11">
        <f t="shared" si="107"/>
        <v>0</v>
      </c>
      <c r="AH245" s="11">
        <f>IF($A245&lt;'Input Data'!$H$16,0,LOOKUP($A245-'Input Data'!$H$16,$A$5:$A$505,AG$5:AG$505))</f>
        <v>0</v>
      </c>
      <c r="AI245" s="7">
        <f>MIN('Input Data'!$I$12*LOOKUP($A245,'Input Data'!$B$58:$B$62,'Input Data'!$J$58:$J$62)/3600*$C$1,IF($A245&lt;'Input Data'!$I$17,infinity,'Input Data'!$I$11*'Input Data'!$I$13+LOOKUP($A245-'Input Data'!$I$17+$C$1,$A$5:$A$505,AK$5:AK$505))-AJ245)</f>
        <v>15</v>
      </c>
      <c r="AJ245" s="11">
        <f t="shared" si="108"/>
        <v>3150</v>
      </c>
      <c r="AK245" s="34">
        <f>IF($A245&lt;'Input Data'!$I$16,0,LOOKUP($A245-'Input Data'!$I$16,$A$5:$A$505,AJ$5:AJ$505))</f>
        <v>3060</v>
      </c>
      <c r="AL245" s="17">
        <f>MIN('Input Data'!$I$12*LOOKUP($A245,'Input Data'!$B$58:$B$62,'Input Data'!$J$58:$J$62)/3600*$C$1,IF($A245&lt;'Input Data'!$I$16,0,LOOKUP($A245-'Input Data'!$I$16+$C$1,$A$5:$A$505,AJ$5:AJ$505)-AK245))</f>
        <v>15</v>
      </c>
    </row>
    <row r="246" spans="1:38" x14ac:dyDescent="0.3">
      <c r="A246" s="9">
        <f t="shared" si="90"/>
        <v>2410</v>
      </c>
      <c r="B246" s="10">
        <f>MIN('Input Data'!$C$12*LOOKUP($A246,'Input Data'!$B$58:$B$62,'Input Data'!$D$58:$D$62)/3600*$C$1,IF($A246&lt;'Input Data'!$C$17,infinity,'Input Data'!$C$11*'Input Data'!$C$13+LOOKUP($A246-'Input Data'!$C$17+$C$1,$A$5:$A$505,$D$5:$D$505))-C246)</f>
        <v>22.222222222222221</v>
      </c>
      <c r="C246" s="11">
        <f>C245+LOOKUP($A245,'Input Data'!$D$23:$D$27,'Input Data'!$F$23:$F$27)*$C$1/3600</f>
        <v>4113.8888888888978</v>
      </c>
      <c r="D246" s="11">
        <f t="shared" si="91"/>
        <v>3802.3888888888964</v>
      </c>
      <c r="E246" s="9">
        <f>MIN('Input Data'!$C$12*LOOKUP($A246,'Input Data'!$B$58:$B$62,'Input Data'!$D$58:$D$62)/3600*$C$1,IF($A246&lt;'Input Data'!$C$16,0,LOOKUP($A246-'Input Data'!$C$16+$C$1,$A$5:$A$505,C$5:C$505)-D246))</f>
        <v>17.305555555555657</v>
      </c>
      <c r="F246" s="10">
        <f>LOOKUP($A246,'Input Data'!$C$33:$C$37,'Input Data'!$E$33:$E$37)</f>
        <v>0</v>
      </c>
      <c r="G246" s="11">
        <f t="shared" si="92"/>
        <v>1</v>
      </c>
      <c r="H246" s="11">
        <f t="shared" si="110"/>
        <v>0</v>
      </c>
      <c r="I246" s="12">
        <f t="shared" si="94"/>
        <v>17.305555555555657</v>
      </c>
      <c r="J246" s="7">
        <f>MIN('Input Data'!$D$12*LOOKUP($A246,'Input Data'!$B$58:$B$62,'Input Data'!$E$58:$E$62)/3600*$C$1,IF($A246&lt;'Input Data'!$D$17,infinity,'Input Data'!$D$11*'Input Data'!$D$13+LOOKUP($A246-'Input Data'!$D$17+$C$1,$A$5:$A$505,$L$5:$L$505)-K246))</f>
        <v>5.5555555555555554</v>
      </c>
      <c r="K246" s="11">
        <f t="shared" si="95"/>
        <v>0</v>
      </c>
      <c r="L246" s="11">
        <f>IF($A246&lt;'Input Data'!$D$16,0,LOOKUP($A246-'Input Data'!$D$16,$A$5:$A$505,$K$5:$K$505))</f>
        <v>0</v>
      </c>
      <c r="M246" s="7">
        <f>MIN('Input Data'!$E$12*LOOKUP($A246,'Input Data'!$B$58:$B$62,'Input Data'!$F$58:$F$62)/3600*$C$1,IF($A246&lt;'Input Data'!$E$17,infinity,'Input Data'!$E$11*'Input Data'!$E$13+LOOKUP($A246-'Input Data'!$E$17+$C$1,$A$5:$A$505,$O$5:$O$505))-N246)</f>
        <v>22.222222222222221</v>
      </c>
      <c r="N246" s="11">
        <f t="shared" si="96"/>
        <v>3802.3888888888964</v>
      </c>
      <c r="O246" s="11">
        <f t="shared" si="97"/>
        <v>3613.0504833512423</v>
      </c>
      <c r="P246" s="9">
        <f>MIN('Input Data'!$E$12*LOOKUP($A246,'Input Data'!$B$58:$B$62,'Input Data'!$F$58:$F$62)/3600*$C$1,IF($A246&lt;'Input Data'!$E$16,0,LOOKUP($A246-'Input Data'!$E$16+$C$1,$A$5:$A$505,N$5:N$505)-O246))</f>
        <v>22.222222222222221</v>
      </c>
      <c r="Q246" s="10">
        <f>LOOKUP($A246,'Input Data'!$C$33:$C$37,'Input Data'!$F$33:$F$37)</f>
        <v>0.02</v>
      </c>
      <c r="R246" s="34">
        <f t="shared" si="98"/>
        <v>0.68877551020408168</v>
      </c>
      <c r="S246" s="8">
        <f t="shared" si="99"/>
        <v>0.30612244897959184</v>
      </c>
      <c r="T246" s="11">
        <f t="shared" si="100"/>
        <v>14.999999999999998</v>
      </c>
      <c r="U246" s="7">
        <f>MIN('Input Data'!$F$12*LOOKUP($A246,'Input Data'!$B$58:$B$62,'Input Data'!$G$58:$G$62)/3600*$C$1,IF($A246&lt;'Input Data'!$F$17,infinity,'Input Data'!$F$11*'Input Data'!$F$13+LOOKUP($A246-'Input Data'!$F$17+$C$1,$A$5:$A$505,$W$5:$W$505)-V246))</f>
        <v>5.5555555555555554</v>
      </c>
      <c r="V246" s="11">
        <f t="shared" si="101"/>
        <v>72.261009667024965</v>
      </c>
      <c r="W246" s="11">
        <f>IF($A246&lt;'Input Data'!$F$16,0,LOOKUP($A246-'Input Data'!$F$16,$A$5:$A$505,$V$5:$V$505))</f>
        <v>71.036519871106591</v>
      </c>
      <c r="X246" s="7">
        <f>MIN('Input Data'!$G$12*LOOKUP($A246,'Input Data'!$B$58:$B$62,'Input Data'!$H$58:$H$62)/3600*$C$1,IF($A246&lt;'Input Data'!$G$17,infinity,'Input Data'!$G$11*'Input Data'!$G$13+LOOKUP($A246-'Input Data'!$G$17+$C$1,$A$5:$A$505,$Z$5:$Z$505)-Y246))</f>
        <v>15</v>
      </c>
      <c r="Y246" s="11">
        <f t="shared" si="102"/>
        <v>3540.7894736842104</v>
      </c>
      <c r="Z246" s="11">
        <f t="shared" si="103"/>
        <v>3165</v>
      </c>
      <c r="AA246" s="9">
        <f>MIN('Input Data'!$G$12*LOOKUP($A246,'Input Data'!$B$58:$B$62,'Input Data'!$H$58:$H$62)/3600*$C$1,IF($A246&lt;'Input Data'!$G$16,0,LOOKUP($A246-'Input Data'!$G$16+$C$1,$A$5:$A$505,Y$5:Y$505)-Z246))</f>
        <v>22.222222222222221</v>
      </c>
      <c r="AB246" s="10">
        <f>LOOKUP($A246,'Input Data'!$C$33:$C$37,'Input Data'!$G$33:$G$37)</f>
        <v>0</v>
      </c>
      <c r="AC246" s="11">
        <f t="shared" si="104"/>
        <v>0.67500000000000004</v>
      </c>
      <c r="AD246" s="11">
        <f t="shared" si="105"/>
        <v>0</v>
      </c>
      <c r="AE246" s="12">
        <f t="shared" si="106"/>
        <v>15</v>
      </c>
      <c r="AF246" s="7">
        <f>MIN('Input Data'!$H$12*LOOKUP($A246,'Input Data'!$B$58:$B$62,'Input Data'!$I$58:$I$62)/3600*$C$1,IF($A246&lt;'Input Data'!$H$17,infinity,'Input Data'!$H$11*'Input Data'!$H$13+LOOKUP($A246-'Input Data'!$H$17+$C$1,$A$5:$A$505,AH$5:AH$505)-AG246))</f>
        <v>5.5555555555555554</v>
      </c>
      <c r="AG246" s="11">
        <f t="shared" si="107"/>
        <v>0</v>
      </c>
      <c r="AH246" s="11">
        <f>IF($A246&lt;'Input Data'!$H$16,0,LOOKUP($A246-'Input Data'!$H$16,$A$5:$A$505,AG$5:AG$505))</f>
        <v>0</v>
      </c>
      <c r="AI246" s="7">
        <f>MIN('Input Data'!$I$12*LOOKUP($A246,'Input Data'!$B$58:$B$62,'Input Data'!$J$58:$J$62)/3600*$C$1,IF($A246&lt;'Input Data'!$I$17,infinity,'Input Data'!$I$11*'Input Data'!$I$13+LOOKUP($A246-'Input Data'!$I$17+$C$1,$A$5:$A$505,AK$5:AK$505))-AJ246)</f>
        <v>15</v>
      </c>
      <c r="AJ246" s="11">
        <f t="shared" si="108"/>
        <v>3165</v>
      </c>
      <c r="AK246" s="34">
        <f>IF($A246&lt;'Input Data'!$I$16,0,LOOKUP($A246-'Input Data'!$I$16,$A$5:$A$505,AJ$5:AJ$505))</f>
        <v>3075</v>
      </c>
      <c r="AL246" s="17">
        <f>MIN('Input Data'!$I$12*LOOKUP($A246,'Input Data'!$B$58:$B$62,'Input Data'!$J$58:$J$62)/3600*$C$1,IF($A246&lt;'Input Data'!$I$16,0,LOOKUP($A246-'Input Data'!$I$16+$C$1,$A$5:$A$505,AJ$5:AJ$505)-AK246))</f>
        <v>15</v>
      </c>
    </row>
    <row r="247" spans="1:38" x14ac:dyDescent="0.3">
      <c r="A247" s="9">
        <f t="shared" si="90"/>
        <v>2420</v>
      </c>
      <c r="B247" s="10">
        <f>MIN('Input Data'!$C$12*LOOKUP($A247,'Input Data'!$B$58:$B$62,'Input Data'!$D$58:$D$62)/3600*$C$1,IF($A247&lt;'Input Data'!$C$17,infinity,'Input Data'!$C$11*'Input Data'!$C$13+LOOKUP($A247-'Input Data'!$C$17+$C$1,$A$5:$A$505,$D$5:$D$505))-C247)</f>
        <v>22.222222222222221</v>
      </c>
      <c r="C247" s="11">
        <f>C246+LOOKUP($A246,'Input Data'!$D$23:$D$27,'Input Data'!$F$23:$F$27)*$C$1/3600</f>
        <v>4131.1944444444534</v>
      </c>
      <c r="D247" s="11">
        <f t="shared" si="91"/>
        <v>3819.6944444444521</v>
      </c>
      <c r="E247" s="9">
        <f>MIN('Input Data'!$C$12*LOOKUP($A247,'Input Data'!$B$58:$B$62,'Input Data'!$D$58:$D$62)/3600*$C$1,IF($A247&lt;'Input Data'!$C$16,0,LOOKUP($A247-'Input Data'!$C$16+$C$1,$A$5:$A$505,C$5:C$505)-D247))</f>
        <v>17.305555555555657</v>
      </c>
      <c r="F247" s="10">
        <f>LOOKUP($A247,'Input Data'!$C$33:$C$37,'Input Data'!$E$33:$E$37)</f>
        <v>0</v>
      </c>
      <c r="G247" s="11">
        <f t="shared" si="92"/>
        <v>1</v>
      </c>
      <c r="H247" s="11">
        <f t="shared" si="110"/>
        <v>0</v>
      </c>
      <c r="I247" s="12">
        <f t="shared" si="94"/>
        <v>17.305555555555657</v>
      </c>
      <c r="J247" s="7">
        <f>MIN('Input Data'!$D$12*LOOKUP($A247,'Input Data'!$B$58:$B$62,'Input Data'!$E$58:$E$62)/3600*$C$1,IF($A247&lt;'Input Data'!$D$17,infinity,'Input Data'!$D$11*'Input Data'!$D$13+LOOKUP($A247-'Input Data'!$D$17+$C$1,$A$5:$A$505,$L$5:$L$505)-K247))</f>
        <v>5.5555555555555554</v>
      </c>
      <c r="K247" s="11">
        <f t="shared" si="95"/>
        <v>0</v>
      </c>
      <c r="L247" s="11">
        <f>IF($A247&lt;'Input Data'!$D$16,0,LOOKUP($A247-'Input Data'!$D$16,$A$5:$A$505,$K$5:$K$505))</f>
        <v>0</v>
      </c>
      <c r="M247" s="7">
        <f>MIN('Input Data'!$E$12*LOOKUP($A247,'Input Data'!$B$58:$B$62,'Input Data'!$F$58:$F$62)/3600*$C$1,IF($A247&lt;'Input Data'!$E$17,infinity,'Input Data'!$E$11*'Input Data'!$E$13+LOOKUP($A247-'Input Data'!$E$17+$C$1,$A$5:$A$505,$O$5:$O$505))-N247)</f>
        <v>22.222222222222221</v>
      </c>
      <c r="N247" s="11">
        <f t="shared" si="96"/>
        <v>3819.6944444444521</v>
      </c>
      <c r="O247" s="11">
        <f t="shared" si="97"/>
        <v>3628.356605800222</v>
      </c>
      <c r="P247" s="9">
        <f>MIN('Input Data'!$E$12*LOOKUP($A247,'Input Data'!$B$58:$B$62,'Input Data'!$F$58:$F$62)/3600*$C$1,IF($A247&lt;'Input Data'!$E$16,0,LOOKUP($A247-'Input Data'!$E$16+$C$1,$A$5:$A$505,N$5:N$505)-O247))</f>
        <v>22.222222222222221</v>
      </c>
      <c r="Q247" s="10">
        <f>LOOKUP($A247,'Input Data'!$C$33:$C$37,'Input Data'!$F$33:$F$37)</f>
        <v>0.02</v>
      </c>
      <c r="R247" s="34">
        <f t="shared" si="98"/>
        <v>0.68877551020408168</v>
      </c>
      <c r="S247" s="8">
        <f t="shared" si="99"/>
        <v>0.30612244897959184</v>
      </c>
      <c r="T247" s="11">
        <f t="shared" si="100"/>
        <v>14.999999999999998</v>
      </c>
      <c r="U247" s="7">
        <f>MIN('Input Data'!$F$12*LOOKUP($A247,'Input Data'!$B$58:$B$62,'Input Data'!$G$58:$G$62)/3600*$C$1,IF($A247&lt;'Input Data'!$F$17,infinity,'Input Data'!$F$11*'Input Data'!$F$13+LOOKUP($A247-'Input Data'!$F$17+$C$1,$A$5:$A$505,$W$5:$W$505)-V247))</f>
        <v>5.5555555555555554</v>
      </c>
      <c r="V247" s="11">
        <f t="shared" si="101"/>
        <v>72.567132116004558</v>
      </c>
      <c r="W247" s="11">
        <f>IF($A247&lt;'Input Data'!$F$16,0,LOOKUP($A247-'Input Data'!$F$16,$A$5:$A$505,$V$5:$V$505))</f>
        <v>71.342642320086185</v>
      </c>
      <c r="X247" s="7">
        <f>MIN('Input Data'!$G$12*LOOKUP($A247,'Input Data'!$B$58:$B$62,'Input Data'!$H$58:$H$62)/3600*$C$1,IF($A247&lt;'Input Data'!$G$17,infinity,'Input Data'!$G$11*'Input Data'!$G$13+LOOKUP($A247-'Input Data'!$G$17+$C$1,$A$5:$A$505,$Z$5:$Z$505)-Y247))</f>
        <v>15</v>
      </c>
      <c r="Y247" s="11">
        <f t="shared" si="102"/>
        <v>3555.7894736842104</v>
      </c>
      <c r="Z247" s="11">
        <f t="shared" si="103"/>
        <v>3180</v>
      </c>
      <c r="AA247" s="9">
        <f>MIN('Input Data'!$G$12*LOOKUP($A247,'Input Data'!$B$58:$B$62,'Input Data'!$H$58:$H$62)/3600*$C$1,IF($A247&lt;'Input Data'!$G$16,0,LOOKUP($A247-'Input Data'!$G$16+$C$1,$A$5:$A$505,Y$5:Y$505)-Z247))</f>
        <v>22.222222222222221</v>
      </c>
      <c r="AB247" s="10">
        <f>LOOKUP($A247,'Input Data'!$C$33:$C$37,'Input Data'!$G$33:$G$37)</f>
        <v>0</v>
      </c>
      <c r="AC247" s="11">
        <f t="shared" si="104"/>
        <v>0.67500000000000004</v>
      </c>
      <c r="AD247" s="11">
        <f t="shared" si="105"/>
        <v>0</v>
      </c>
      <c r="AE247" s="12">
        <f t="shared" si="106"/>
        <v>15</v>
      </c>
      <c r="AF247" s="7">
        <f>MIN('Input Data'!$H$12*LOOKUP($A247,'Input Data'!$B$58:$B$62,'Input Data'!$I$58:$I$62)/3600*$C$1,IF($A247&lt;'Input Data'!$H$17,infinity,'Input Data'!$H$11*'Input Data'!$H$13+LOOKUP($A247-'Input Data'!$H$17+$C$1,$A$5:$A$505,AH$5:AH$505)-AG247))</f>
        <v>5.5555555555555554</v>
      </c>
      <c r="AG247" s="11">
        <f t="shared" si="107"/>
        <v>0</v>
      </c>
      <c r="AH247" s="11">
        <f>IF($A247&lt;'Input Data'!$H$16,0,LOOKUP($A247-'Input Data'!$H$16,$A$5:$A$505,AG$5:AG$505))</f>
        <v>0</v>
      </c>
      <c r="AI247" s="7">
        <f>MIN('Input Data'!$I$12*LOOKUP($A247,'Input Data'!$B$58:$B$62,'Input Data'!$J$58:$J$62)/3600*$C$1,IF($A247&lt;'Input Data'!$I$17,infinity,'Input Data'!$I$11*'Input Data'!$I$13+LOOKUP($A247-'Input Data'!$I$17+$C$1,$A$5:$A$505,AK$5:AK$505))-AJ247)</f>
        <v>15</v>
      </c>
      <c r="AJ247" s="11">
        <f t="shared" si="108"/>
        <v>3180</v>
      </c>
      <c r="AK247" s="34">
        <f>IF($A247&lt;'Input Data'!$I$16,0,LOOKUP($A247-'Input Data'!$I$16,$A$5:$A$505,AJ$5:AJ$505))</f>
        <v>3090</v>
      </c>
      <c r="AL247" s="17">
        <f>MIN('Input Data'!$I$12*LOOKUP($A247,'Input Data'!$B$58:$B$62,'Input Data'!$J$58:$J$62)/3600*$C$1,IF($A247&lt;'Input Data'!$I$16,0,LOOKUP($A247-'Input Data'!$I$16+$C$1,$A$5:$A$505,AJ$5:AJ$505)-AK247))</f>
        <v>15</v>
      </c>
    </row>
    <row r="248" spans="1:38" x14ac:dyDescent="0.3">
      <c r="A248" s="9">
        <f t="shared" si="90"/>
        <v>2430</v>
      </c>
      <c r="B248" s="10">
        <f>MIN('Input Data'!$C$12*LOOKUP($A248,'Input Data'!$B$58:$B$62,'Input Data'!$D$58:$D$62)/3600*$C$1,IF($A248&lt;'Input Data'!$C$17,infinity,'Input Data'!$C$11*'Input Data'!$C$13+LOOKUP($A248-'Input Data'!$C$17+$C$1,$A$5:$A$505,$D$5:$D$505))-C248)</f>
        <v>22.222222222222221</v>
      </c>
      <c r="C248" s="11">
        <f>C247+LOOKUP($A247,'Input Data'!$D$23:$D$27,'Input Data'!$F$23:$F$27)*$C$1/3600</f>
        <v>4148.5000000000091</v>
      </c>
      <c r="D248" s="11">
        <f t="shared" si="91"/>
        <v>3837.0000000000077</v>
      </c>
      <c r="E248" s="9">
        <f>MIN('Input Data'!$C$12*LOOKUP($A248,'Input Data'!$B$58:$B$62,'Input Data'!$D$58:$D$62)/3600*$C$1,IF($A248&lt;'Input Data'!$C$16,0,LOOKUP($A248-'Input Data'!$C$16+$C$1,$A$5:$A$505,C$5:C$505)-D248))</f>
        <v>17.305555555555657</v>
      </c>
      <c r="F248" s="10">
        <f>LOOKUP($A248,'Input Data'!$C$33:$C$37,'Input Data'!$E$33:$E$37)</f>
        <v>0</v>
      </c>
      <c r="G248" s="11">
        <f t="shared" si="92"/>
        <v>1</v>
      </c>
      <c r="H248" s="11">
        <f t="shared" si="110"/>
        <v>0</v>
      </c>
      <c r="I248" s="12">
        <f t="shared" si="94"/>
        <v>17.305555555555657</v>
      </c>
      <c r="J248" s="7">
        <f>MIN('Input Data'!$D$12*LOOKUP($A248,'Input Data'!$B$58:$B$62,'Input Data'!$E$58:$E$62)/3600*$C$1,IF($A248&lt;'Input Data'!$D$17,infinity,'Input Data'!$D$11*'Input Data'!$D$13+LOOKUP($A248-'Input Data'!$D$17+$C$1,$A$5:$A$505,$L$5:$L$505)-K248))</f>
        <v>5.5555555555555554</v>
      </c>
      <c r="K248" s="11">
        <f t="shared" si="95"/>
        <v>0</v>
      </c>
      <c r="L248" s="11">
        <f>IF($A248&lt;'Input Data'!$D$16,0,LOOKUP($A248-'Input Data'!$D$16,$A$5:$A$505,$K$5:$K$505))</f>
        <v>0</v>
      </c>
      <c r="M248" s="7">
        <f>MIN('Input Data'!$E$12*LOOKUP($A248,'Input Data'!$B$58:$B$62,'Input Data'!$F$58:$F$62)/3600*$C$1,IF($A248&lt;'Input Data'!$E$17,infinity,'Input Data'!$E$11*'Input Data'!$E$13+LOOKUP($A248-'Input Data'!$E$17+$C$1,$A$5:$A$505,$O$5:$O$505))-N248)</f>
        <v>22.222222222222221</v>
      </c>
      <c r="N248" s="11">
        <f t="shared" si="96"/>
        <v>3837.0000000000077</v>
      </c>
      <c r="O248" s="11">
        <f t="shared" si="97"/>
        <v>3643.6627282492018</v>
      </c>
      <c r="P248" s="9">
        <f>MIN('Input Data'!$E$12*LOOKUP($A248,'Input Data'!$B$58:$B$62,'Input Data'!$F$58:$F$62)/3600*$C$1,IF($A248&lt;'Input Data'!$E$16,0,LOOKUP($A248-'Input Data'!$E$16+$C$1,$A$5:$A$505,N$5:N$505)-O248))</f>
        <v>22.222222222222221</v>
      </c>
      <c r="Q248" s="10">
        <f>LOOKUP($A248,'Input Data'!$C$33:$C$37,'Input Data'!$F$33:$F$37)</f>
        <v>0.02</v>
      </c>
      <c r="R248" s="34">
        <f t="shared" si="98"/>
        <v>0.68877551020408168</v>
      </c>
      <c r="S248" s="8">
        <f t="shared" si="99"/>
        <v>0.30612244897959184</v>
      </c>
      <c r="T248" s="11">
        <f t="shared" si="100"/>
        <v>14.999999999999998</v>
      </c>
      <c r="U248" s="7">
        <f>MIN('Input Data'!$F$12*LOOKUP($A248,'Input Data'!$B$58:$B$62,'Input Data'!$G$58:$G$62)/3600*$C$1,IF($A248&lt;'Input Data'!$F$17,infinity,'Input Data'!$F$11*'Input Data'!$F$13+LOOKUP($A248-'Input Data'!$F$17+$C$1,$A$5:$A$505,$W$5:$W$505)-V248))</f>
        <v>5.5555555555555554</v>
      </c>
      <c r="V248" s="11">
        <f t="shared" si="101"/>
        <v>72.873254564984151</v>
      </c>
      <c r="W248" s="11">
        <f>IF($A248&lt;'Input Data'!$F$16,0,LOOKUP($A248-'Input Data'!$F$16,$A$5:$A$505,$V$5:$V$505))</f>
        <v>71.648764769065778</v>
      </c>
      <c r="X248" s="7">
        <f>MIN('Input Data'!$G$12*LOOKUP($A248,'Input Data'!$B$58:$B$62,'Input Data'!$H$58:$H$62)/3600*$C$1,IF($A248&lt;'Input Data'!$G$17,infinity,'Input Data'!$G$11*'Input Data'!$G$13+LOOKUP($A248-'Input Data'!$G$17+$C$1,$A$5:$A$505,$Z$5:$Z$505)-Y248))</f>
        <v>15</v>
      </c>
      <c r="Y248" s="11">
        <f t="shared" si="102"/>
        <v>3570.7894736842104</v>
      </c>
      <c r="Z248" s="11">
        <f t="shared" si="103"/>
        <v>3195</v>
      </c>
      <c r="AA248" s="9">
        <f>MIN('Input Data'!$G$12*LOOKUP($A248,'Input Data'!$B$58:$B$62,'Input Data'!$H$58:$H$62)/3600*$C$1,IF($A248&lt;'Input Data'!$G$16,0,LOOKUP($A248-'Input Data'!$G$16+$C$1,$A$5:$A$505,Y$5:Y$505)-Z248))</f>
        <v>22.222222222222221</v>
      </c>
      <c r="AB248" s="10">
        <f>LOOKUP($A248,'Input Data'!$C$33:$C$37,'Input Data'!$G$33:$G$37)</f>
        <v>0</v>
      </c>
      <c r="AC248" s="11">
        <f t="shared" si="104"/>
        <v>0.67500000000000004</v>
      </c>
      <c r="AD248" s="11">
        <f t="shared" si="105"/>
        <v>0</v>
      </c>
      <c r="AE248" s="12">
        <f t="shared" si="106"/>
        <v>15</v>
      </c>
      <c r="AF248" s="7">
        <f>MIN('Input Data'!$H$12*LOOKUP($A248,'Input Data'!$B$58:$B$62,'Input Data'!$I$58:$I$62)/3600*$C$1,IF($A248&lt;'Input Data'!$H$17,infinity,'Input Data'!$H$11*'Input Data'!$H$13+LOOKUP($A248-'Input Data'!$H$17+$C$1,$A$5:$A$505,AH$5:AH$505)-AG248))</f>
        <v>5.5555555555555554</v>
      </c>
      <c r="AG248" s="11">
        <f t="shared" si="107"/>
        <v>0</v>
      </c>
      <c r="AH248" s="11">
        <f>IF($A248&lt;'Input Data'!$H$16,0,LOOKUP($A248-'Input Data'!$H$16,$A$5:$A$505,AG$5:AG$505))</f>
        <v>0</v>
      </c>
      <c r="AI248" s="7">
        <f>MIN('Input Data'!$I$12*LOOKUP($A248,'Input Data'!$B$58:$B$62,'Input Data'!$J$58:$J$62)/3600*$C$1,IF($A248&lt;'Input Data'!$I$17,infinity,'Input Data'!$I$11*'Input Data'!$I$13+LOOKUP($A248-'Input Data'!$I$17+$C$1,$A$5:$A$505,AK$5:AK$505))-AJ248)</f>
        <v>15</v>
      </c>
      <c r="AJ248" s="11">
        <f t="shared" si="108"/>
        <v>3195</v>
      </c>
      <c r="AK248" s="34">
        <f>IF($A248&lt;'Input Data'!$I$16,0,LOOKUP($A248-'Input Data'!$I$16,$A$5:$A$505,AJ$5:AJ$505))</f>
        <v>3105</v>
      </c>
      <c r="AL248" s="17">
        <f>MIN('Input Data'!$I$12*LOOKUP($A248,'Input Data'!$B$58:$B$62,'Input Data'!$J$58:$J$62)/3600*$C$1,IF($A248&lt;'Input Data'!$I$16,0,LOOKUP($A248-'Input Data'!$I$16+$C$1,$A$5:$A$505,AJ$5:AJ$505)-AK248))</f>
        <v>15</v>
      </c>
    </row>
    <row r="249" spans="1:38" x14ac:dyDescent="0.3">
      <c r="A249" s="9">
        <f t="shared" si="90"/>
        <v>2440</v>
      </c>
      <c r="B249" s="10">
        <f>MIN('Input Data'!$C$12*LOOKUP($A249,'Input Data'!$B$58:$B$62,'Input Data'!$D$58:$D$62)/3600*$C$1,IF($A249&lt;'Input Data'!$C$17,infinity,'Input Data'!$C$11*'Input Data'!$C$13+LOOKUP($A249-'Input Data'!$C$17+$C$1,$A$5:$A$505,$D$5:$D$505))-C249)</f>
        <v>22.222222222222221</v>
      </c>
      <c r="C249" s="11">
        <f>C248+LOOKUP($A248,'Input Data'!$D$23:$D$27,'Input Data'!$F$23:$F$27)*$C$1/3600</f>
        <v>4165.8055555555648</v>
      </c>
      <c r="D249" s="11">
        <f t="shared" si="91"/>
        <v>3854.3055555555634</v>
      </c>
      <c r="E249" s="9">
        <f>MIN('Input Data'!$C$12*LOOKUP($A249,'Input Data'!$B$58:$B$62,'Input Data'!$D$58:$D$62)/3600*$C$1,IF($A249&lt;'Input Data'!$C$16,0,LOOKUP($A249-'Input Data'!$C$16+$C$1,$A$5:$A$505,C$5:C$505)-D249))</f>
        <v>17.305555555555657</v>
      </c>
      <c r="F249" s="10">
        <f>LOOKUP($A249,'Input Data'!$C$33:$C$37,'Input Data'!$E$33:$E$37)</f>
        <v>0</v>
      </c>
      <c r="G249" s="11">
        <f t="shared" si="92"/>
        <v>1</v>
      </c>
      <c r="H249" s="11">
        <f t="shared" si="110"/>
        <v>0</v>
      </c>
      <c r="I249" s="12">
        <f t="shared" si="94"/>
        <v>17.305555555555657</v>
      </c>
      <c r="J249" s="7">
        <f>MIN('Input Data'!$D$12*LOOKUP($A249,'Input Data'!$B$58:$B$62,'Input Data'!$E$58:$E$62)/3600*$C$1,IF($A249&lt;'Input Data'!$D$17,infinity,'Input Data'!$D$11*'Input Data'!$D$13+LOOKUP($A249-'Input Data'!$D$17+$C$1,$A$5:$A$505,$L$5:$L$505)-K249))</f>
        <v>5.5555555555555554</v>
      </c>
      <c r="K249" s="11">
        <f t="shared" si="95"/>
        <v>0</v>
      </c>
      <c r="L249" s="11">
        <f>IF($A249&lt;'Input Data'!$D$16,0,LOOKUP($A249-'Input Data'!$D$16,$A$5:$A$505,$K$5:$K$505))</f>
        <v>0</v>
      </c>
      <c r="M249" s="7">
        <f>MIN('Input Data'!$E$12*LOOKUP($A249,'Input Data'!$B$58:$B$62,'Input Data'!$F$58:$F$62)/3600*$C$1,IF($A249&lt;'Input Data'!$E$17,infinity,'Input Data'!$E$11*'Input Data'!$E$13+LOOKUP($A249-'Input Data'!$E$17+$C$1,$A$5:$A$505,$O$5:$O$505))-N249)</f>
        <v>22.222222222222221</v>
      </c>
      <c r="N249" s="11">
        <f t="shared" si="96"/>
        <v>3854.3055555555634</v>
      </c>
      <c r="O249" s="11">
        <f t="shared" si="97"/>
        <v>3658.9688506981815</v>
      </c>
      <c r="P249" s="9">
        <f>MIN('Input Data'!$E$12*LOOKUP($A249,'Input Data'!$B$58:$B$62,'Input Data'!$F$58:$F$62)/3600*$C$1,IF($A249&lt;'Input Data'!$E$16,0,LOOKUP($A249-'Input Data'!$E$16+$C$1,$A$5:$A$505,N$5:N$505)-O249))</f>
        <v>22.222222222222221</v>
      </c>
      <c r="Q249" s="10">
        <f>LOOKUP($A249,'Input Data'!$C$33:$C$37,'Input Data'!$F$33:$F$37)</f>
        <v>0.02</v>
      </c>
      <c r="R249" s="34">
        <f t="shared" si="98"/>
        <v>0.68877551020408168</v>
      </c>
      <c r="S249" s="8">
        <f t="shared" si="99"/>
        <v>0.30612244897959184</v>
      </c>
      <c r="T249" s="11">
        <f t="shared" si="100"/>
        <v>14.999999999999998</v>
      </c>
      <c r="U249" s="7">
        <f>MIN('Input Data'!$F$12*LOOKUP($A249,'Input Data'!$B$58:$B$62,'Input Data'!$G$58:$G$62)/3600*$C$1,IF($A249&lt;'Input Data'!$F$17,infinity,'Input Data'!$F$11*'Input Data'!$F$13+LOOKUP($A249-'Input Data'!$F$17+$C$1,$A$5:$A$505,$W$5:$W$505)-V249))</f>
        <v>5.5555555555555554</v>
      </c>
      <c r="V249" s="11">
        <f t="shared" si="101"/>
        <v>73.179377013963745</v>
      </c>
      <c r="W249" s="11">
        <f>IF($A249&lt;'Input Data'!$F$16,0,LOOKUP($A249-'Input Data'!$F$16,$A$5:$A$505,$V$5:$V$505))</f>
        <v>71.954887218045371</v>
      </c>
      <c r="X249" s="7">
        <f>MIN('Input Data'!$G$12*LOOKUP($A249,'Input Data'!$B$58:$B$62,'Input Data'!$H$58:$H$62)/3600*$C$1,IF($A249&lt;'Input Data'!$G$17,infinity,'Input Data'!$G$11*'Input Data'!$G$13+LOOKUP($A249-'Input Data'!$G$17+$C$1,$A$5:$A$505,$Z$5:$Z$505)-Y249))</f>
        <v>15</v>
      </c>
      <c r="Y249" s="11">
        <f t="shared" si="102"/>
        <v>3585.7894736842104</v>
      </c>
      <c r="Z249" s="11">
        <f t="shared" si="103"/>
        <v>3210</v>
      </c>
      <c r="AA249" s="9">
        <f>MIN('Input Data'!$G$12*LOOKUP($A249,'Input Data'!$B$58:$B$62,'Input Data'!$H$58:$H$62)/3600*$C$1,IF($A249&lt;'Input Data'!$G$16,0,LOOKUP($A249-'Input Data'!$G$16+$C$1,$A$5:$A$505,Y$5:Y$505)-Z249))</f>
        <v>22.222222222222221</v>
      </c>
      <c r="AB249" s="10">
        <f>LOOKUP($A249,'Input Data'!$C$33:$C$37,'Input Data'!$G$33:$G$37)</f>
        <v>0</v>
      </c>
      <c r="AC249" s="11">
        <f t="shared" si="104"/>
        <v>0.67500000000000004</v>
      </c>
      <c r="AD249" s="11">
        <f t="shared" si="105"/>
        <v>0</v>
      </c>
      <c r="AE249" s="12">
        <f t="shared" si="106"/>
        <v>15</v>
      </c>
      <c r="AF249" s="7">
        <f>MIN('Input Data'!$H$12*LOOKUP($A249,'Input Data'!$B$58:$B$62,'Input Data'!$I$58:$I$62)/3600*$C$1,IF($A249&lt;'Input Data'!$H$17,infinity,'Input Data'!$H$11*'Input Data'!$H$13+LOOKUP($A249-'Input Data'!$H$17+$C$1,$A$5:$A$505,AH$5:AH$505)-AG249))</f>
        <v>5.5555555555555554</v>
      </c>
      <c r="AG249" s="11">
        <f t="shared" si="107"/>
        <v>0</v>
      </c>
      <c r="AH249" s="11">
        <f>IF($A249&lt;'Input Data'!$H$16,0,LOOKUP($A249-'Input Data'!$H$16,$A$5:$A$505,AG$5:AG$505))</f>
        <v>0</v>
      </c>
      <c r="AI249" s="7">
        <f>MIN('Input Data'!$I$12*LOOKUP($A249,'Input Data'!$B$58:$B$62,'Input Data'!$J$58:$J$62)/3600*$C$1,IF($A249&lt;'Input Data'!$I$17,infinity,'Input Data'!$I$11*'Input Data'!$I$13+LOOKUP($A249-'Input Data'!$I$17+$C$1,$A$5:$A$505,AK$5:AK$505))-AJ249)</f>
        <v>15</v>
      </c>
      <c r="AJ249" s="11">
        <f t="shared" si="108"/>
        <v>3210</v>
      </c>
      <c r="AK249" s="34">
        <f>IF($A249&lt;'Input Data'!$I$16,0,LOOKUP($A249-'Input Data'!$I$16,$A$5:$A$505,AJ$5:AJ$505))</f>
        <v>3120</v>
      </c>
      <c r="AL249" s="17">
        <f>MIN('Input Data'!$I$12*LOOKUP($A249,'Input Data'!$B$58:$B$62,'Input Data'!$J$58:$J$62)/3600*$C$1,IF($A249&lt;'Input Data'!$I$16,0,LOOKUP($A249-'Input Data'!$I$16+$C$1,$A$5:$A$505,AJ$5:AJ$505)-AK249))</f>
        <v>15</v>
      </c>
    </row>
    <row r="250" spans="1:38" x14ac:dyDescent="0.3">
      <c r="A250" s="9">
        <f t="shared" si="90"/>
        <v>2450</v>
      </c>
      <c r="B250" s="10">
        <f>MIN('Input Data'!$C$12*LOOKUP($A250,'Input Data'!$B$58:$B$62,'Input Data'!$D$58:$D$62)/3600*$C$1,IF($A250&lt;'Input Data'!$C$17,infinity,'Input Data'!$C$11*'Input Data'!$C$13+LOOKUP($A250-'Input Data'!$C$17+$C$1,$A$5:$A$505,$D$5:$D$505))-C250)</f>
        <v>22.222222222222221</v>
      </c>
      <c r="C250" s="11">
        <f>C249+LOOKUP($A249,'Input Data'!$D$23:$D$27,'Input Data'!$F$23:$F$27)*$C$1/3600</f>
        <v>4183.1111111111204</v>
      </c>
      <c r="D250" s="11">
        <f t="shared" si="91"/>
        <v>3871.611111111119</v>
      </c>
      <c r="E250" s="9">
        <f>MIN('Input Data'!$C$12*LOOKUP($A250,'Input Data'!$B$58:$B$62,'Input Data'!$D$58:$D$62)/3600*$C$1,IF($A250&lt;'Input Data'!$C$16,0,LOOKUP($A250-'Input Data'!$C$16+$C$1,$A$5:$A$505,C$5:C$505)-D250))</f>
        <v>17.305555555555657</v>
      </c>
      <c r="F250" s="10">
        <f>LOOKUP($A250,'Input Data'!$C$33:$C$37,'Input Data'!$E$33:$E$37)</f>
        <v>0</v>
      </c>
      <c r="G250" s="11">
        <f t="shared" si="92"/>
        <v>1</v>
      </c>
      <c r="H250" s="11">
        <f t="shared" si="110"/>
        <v>0</v>
      </c>
      <c r="I250" s="12">
        <f t="shared" si="94"/>
        <v>17.305555555555657</v>
      </c>
      <c r="J250" s="7">
        <f>MIN('Input Data'!$D$12*LOOKUP($A250,'Input Data'!$B$58:$B$62,'Input Data'!$E$58:$E$62)/3600*$C$1,IF($A250&lt;'Input Data'!$D$17,infinity,'Input Data'!$D$11*'Input Data'!$D$13+LOOKUP($A250-'Input Data'!$D$17+$C$1,$A$5:$A$505,$L$5:$L$505)-K250))</f>
        <v>5.5555555555555554</v>
      </c>
      <c r="K250" s="11">
        <f t="shared" si="95"/>
        <v>0</v>
      </c>
      <c r="L250" s="11">
        <f>IF($A250&lt;'Input Data'!$D$16,0,LOOKUP($A250-'Input Data'!$D$16,$A$5:$A$505,$K$5:$K$505))</f>
        <v>0</v>
      </c>
      <c r="M250" s="7">
        <f>MIN('Input Data'!$E$12*LOOKUP($A250,'Input Data'!$B$58:$B$62,'Input Data'!$F$58:$F$62)/3600*$C$1,IF($A250&lt;'Input Data'!$E$17,infinity,'Input Data'!$E$11*'Input Data'!$E$13+LOOKUP($A250-'Input Data'!$E$17+$C$1,$A$5:$A$505,$O$5:$O$505))-N250)</f>
        <v>22.222222222222221</v>
      </c>
      <c r="N250" s="11">
        <f t="shared" si="96"/>
        <v>3871.611111111119</v>
      </c>
      <c r="O250" s="11">
        <f t="shared" si="97"/>
        <v>3674.2749731471613</v>
      </c>
      <c r="P250" s="9">
        <f>MIN('Input Data'!$E$12*LOOKUP($A250,'Input Data'!$B$58:$B$62,'Input Data'!$F$58:$F$62)/3600*$C$1,IF($A250&lt;'Input Data'!$E$16,0,LOOKUP($A250-'Input Data'!$E$16+$C$1,$A$5:$A$505,N$5:N$505)-O250))</f>
        <v>22.222222222222221</v>
      </c>
      <c r="Q250" s="10">
        <f>LOOKUP($A250,'Input Data'!$C$33:$C$37,'Input Data'!$F$33:$F$37)</f>
        <v>0.02</v>
      </c>
      <c r="R250" s="34">
        <f t="shared" si="98"/>
        <v>0.68877551020408168</v>
      </c>
      <c r="S250" s="8">
        <f t="shared" si="99"/>
        <v>0.30612244897959184</v>
      </c>
      <c r="T250" s="11">
        <f t="shared" si="100"/>
        <v>14.999999999999998</v>
      </c>
      <c r="U250" s="7">
        <f>MIN('Input Data'!$F$12*LOOKUP($A250,'Input Data'!$B$58:$B$62,'Input Data'!$G$58:$G$62)/3600*$C$1,IF($A250&lt;'Input Data'!$F$17,infinity,'Input Data'!$F$11*'Input Data'!$F$13+LOOKUP($A250-'Input Data'!$F$17+$C$1,$A$5:$A$505,$W$5:$W$505)-V250))</f>
        <v>5.5555555555555554</v>
      </c>
      <c r="V250" s="11">
        <f t="shared" si="101"/>
        <v>73.485499462943338</v>
      </c>
      <c r="W250" s="11">
        <f>IF($A250&lt;'Input Data'!$F$16,0,LOOKUP($A250-'Input Data'!$F$16,$A$5:$A$505,$V$5:$V$505))</f>
        <v>72.261009667024965</v>
      </c>
      <c r="X250" s="7">
        <f>MIN('Input Data'!$G$12*LOOKUP($A250,'Input Data'!$B$58:$B$62,'Input Data'!$H$58:$H$62)/3600*$C$1,IF($A250&lt;'Input Data'!$G$17,infinity,'Input Data'!$G$11*'Input Data'!$G$13+LOOKUP($A250-'Input Data'!$G$17+$C$1,$A$5:$A$505,$Z$5:$Z$505)-Y250))</f>
        <v>15</v>
      </c>
      <c r="Y250" s="11">
        <f t="shared" si="102"/>
        <v>3600.7894736842104</v>
      </c>
      <c r="Z250" s="11">
        <f t="shared" si="103"/>
        <v>3225</v>
      </c>
      <c r="AA250" s="9">
        <f>MIN('Input Data'!$G$12*LOOKUP($A250,'Input Data'!$B$58:$B$62,'Input Data'!$H$58:$H$62)/3600*$C$1,IF($A250&lt;'Input Data'!$G$16,0,LOOKUP($A250-'Input Data'!$G$16+$C$1,$A$5:$A$505,Y$5:Y$505)-Z250))</f>
        <v>22.222222222222221</v>
      </c>
      <c r="AB250" s="10">
        <f>LOOKUP($A250,'Input Data'!$C$33:$C$37,'Input Data'!$G$33:$G$37)</f>
        <v>0</v>
      </c>
      <c r="AC250" s="11">
        <f t="shared" si="104"/>
        <v>0.67500000000000004</v>
      </c>
      <c r="AD250" s="11">
        <f t="shared" si="105"/>
        <v>0</v>
      </c>
      <c r="AE250" s="12">
        <f t="shared" si="106"/>
        <v>15</v>
      </c>
      <c r="AF250" s="7">
        <f>MIN('Input Data'!$H$12*LOOKUP($A250,'Input Data'!$B$58:$B$62,'Input Data'!$I$58:$I$62)/3600*$C$1,IF($A250&lt;'Input Data'!$H$17,infinity,'Input Data'!$H$11*'Input Data'!$H$13+LOOKUP($A250-'Input Data'!$H$17+$C$1,$A$5:$A$505,AH$5:AH$505)-AG250))</f>
        <v>5.5555555555555554</v>
      </c>
      <c r="AG250" s="11">
        <f t="shared" si="107"/>
        <v>0</v>
      </c>
      <c r="AH250" s="11">
        <f>IF($A250&lt;'Input Data'!$H$16,0,LOOKUP($A250-'Input Data'!$H$16,$A$5:$A$505,AG$5:AG$505))</f>
        <v>0</v>
      </c>
      <c r="AI250" s="7">
        <f>MIN('Input Data'!$I$12*LOOKUP($A250,'Input Data'!$B$58:$B$62,'Input Data'!$J$58:$J$62)/3600*$C$1,IF($A250&lt;'Input Data'!$I$17,infinity,'Input Data'!$I$11*'Input Data'!$I$13+LOOKUP($A250-'Input Data'!$I$17+$C$1,$A$5:$A$505,AK$5:AK$505))-AJ250)</f>
        <v>15</v>
      </c>
      <c r="AJ250" s="11">
        <f t="shared" si="108"/>
        <v>3225</v>
      </c>
      <c r="AK250" s="34">
        <f>IF($A250&lt;'Input Data'!$I$16,0,LOOKUP($A250-'Input Data'!$I$16,$A$5:$A$505,AJ$5:AJ$505))</f>
        <v>3135</v>
      </c>
      <c r="AL250" s="17">
        <f>MIN('Input Data'!$I$12*LOOKUP($A250,'Input Data'!$B$58:$B$62,'Input Data'!$J$58:$J$62)/3600*$C$1,IF($A250&lt;'Input Data'!$I$16,0,LOOKUP($A250-'Input Data'!$I$16+$C$1,$A$5:$A$505,AJ$5:AJ$505)-AK250))</f>
        <v>15</v>
      </c>
    </row>
    <row r="251" spans="1:38" x14ac:dyDescent="0.3">
      <c r="A251" s="9">
        <f t="shared" si="90"/>
        <v>2460</v>
      </c>
      <c r="B251" s="10">
        <f>MIN('Input Data'!$C$12*LOOKUP($A251,'Input Data'!$B$58:$B$62,'Input Data'!$D$58:$D$62)/3600*$C$1,IF($A251&lt;'Input Data'!$C$17,infinity,'Input Data'!$C$11*'Input Data'!$C$13+LOOKUP($A251-'Input Data'!$C$17+$C$1,$A$5:$A$505,$D$5:$D$505))-C251)</f>
        <v>22.222222222222221</v>
      </c>
      <c r="C251" s="11">
        <f>C250+LOOKUP($A250,'Input Data'!$D$23:$D$27,'Input Data'!$F$23:$F$27)*$C$1/3600</f>
        <v>4200.4166666666761</v>
      </c>
      <c r="D251" s="11">
        <f t="shared" si="91"/>
        <v>3888.9166666666747</v>
      </c>
      <c r="E251" s="9">
        <f>MIN('Input Data'!$C$12*LOOKUP($A251,'Input Data'!$B$58:$B$62,'Input Data'!$D$58:$D$62)/3600*$C$1,IF($A251&lt;'Input Data'!$C$16,0,LOOKUP($A251-'Input Data'!$C$16+$C$1,$A$5:$A$505,C$5:C$505)-D251))</f>
        <v>17.305555555555657</v>
      </c>
      <c r="F251" s="10">
        <f>LOOKUP($A251,'Input Data'!$C$33:$C$37,'Input Data'!$E$33:$E$37)</f>
        <v>0</v>
      </c>
      <c r="G251" s="11">
        <f t="shared" si="92"/>
        <v>1</v>
      </c>
      <c r="H251" s="11">
        <f t="shared" si="110"/>
        <v>0</v>
      </c>
      <c r="I251" s="12">
        <f t="shared" si="94"/>
        <v>17.305555555555657</v>
      </c>
      <c r="J251" s="7">
        <f>MIN('Input Data'!$D$12*LOOKUP($A251,'Input Data'!$B$58:$B$62,'Input Data'!$E$58:$E$62)/3600*$C$1,IF($A251&lt;'Input Data'!$D$17,infinity,'Input Data'!$D$11*'Input Data'!$D$13+LOOKUP($A251-'Input Data'!$D$17+$C$1,$A$5:$A$505,$L$5:$L$505)-K251))</f>
        <v>5.5555555555555554</v>
      </c>
      <c r="K251" s="11">
        <f t="shared" si="95"/>
        <v>0</v>
      </c>
      <c r="L251" s="11">
        <f>IF($A251&lt;'Input Data'!$D$16,0,LOOKUP($A251-'Input Data'!$D$16,$A$5:$A$505,$K$5:$K$505))</f>
        <v>0</v>
      </c>
      <c r="M251" s="7">
        <f>MIN('Input Data'!$E$12*LOOKUP($A251,'Input Data'!$B$58:$B$62,'Input Data'!$F$58:$F$62)/3600*$C$1,IF($A251&lt;'Input Data'!$E$17,infinity,'Input Data'!$E$11*'Input Data'!$E$13+LOOKUP($A251-'Input Data'!$E$17+$C$1,$A$5:$A$505,$O$5:$O$505))-N251)</f>
        <v>22.222222222222221</v>
      </c>
      <c r="N251" s="11">
        <f t="shared" si="96"/>
        <v>3888.9166666666747</v>
      </c>
      <c r="O251" s="11">
        <f t="shared" si="97"/>
        <v>3689.581095596141</v>
      </c>
      <c r="P251" s="9">
        <f>MIN('Input Data'!$E$12*LOOKUP($A251,'Input Data'!$B$58:$B$62,'Input Data'!$F$58:$F$62)/3600*$C$1,IF($A251&lt;'Input Data'!$E$16,0,LOOKUP($A251-'Input Data'!$E$16+$C$1,$A$5:$A$505,N$5:N$505)-O251))</f>
        <v>22.222222222222221</v>
      </c>
      <c r="Q251" s="10">
        <f>LOOKUP($A251,'Input Data'!$C$33:$C$37,'Input Data'!$F$33:$F$37)</f>
        <v>0.02</v>
      </c>
      <c r="R251" s="34">
        <f t="shared" si="98"/>
        <v>0.68877551020408168</v>
      </c>
      <c r="S251" s="8">
        <f t="shared" si="99"/>
        <v>0.30612244897959184</v>
      </c>
      <c r="T251" s="11">
        <f t="shared" si="100"/>
        <v>14.999999999999998</v>
      </c>
      <c r="U251" s="7">
        <f>MIN('Input Data'!$F$12*LOOKUP($A251,'Input Data'!$B$58:$B$62,'Input Data'!$G$58:$G$62)/3600*$C$1,IF($A251&lt;'Input Data'!$F$17,infinity,'Input Data'!$F$11*'Input Data'!$F$13+LOOKUP($A251-'Input Data'!$F$17+$C$1,$A$5:$A$505,$W$5:$W$505)-V251))</f>
        <v>5.5555555555555554</v>
      </c>
      <c r="V251" s="11">
        <f t="shared" si="101"/>
        <v>73.791621911922931</v>
      </c>
      <c r="W251" s="11">
        <f>IF($A251&lt;'Input Data'!$F$16,0,LOOKUP($A251-'Input Data'!$F$16,$A$5:$A$505,$V$5:$V$505))</f>
        <v>72.567132116004558</v>
      </c>
      <c r="X251" s="7">
        <f>MIN('Input Data'!$G$12*LOOKUP($A251,'Input Data'!$B$58:$B$62,'Input Data'!$H$58:$H$62)/3600*$C$1,IF($A251&lt;'Input Data'!$G$17,infinity,'Input Data'!$G$11*'Input Data'!$G$13+LOOKUP($A251-'Input Data'!$G$17+$C$1,$A$5:$A$505,$Z$5:$Z$505)-Y251))</f>
        <v>15</v>
      </c>
      <c r="Y251" s="11">
        <f t="shared" si="102"/>
        <v>3615.7894736842104</v>
      </c>
      <c r="Z251" s="11">
        <f t="shared" si="103"/>
        <v>3240</v>
      </c>
      <c r="AA251" s="9">
        <f>MIN('Input Data'!$G$12*LOOKUP($A251,'Input Data'!$B$58:$B$62,'Input Data'!$H$58:$H$62)/3600*$C$1,IF($A251&lt;'Input Data'!$G$16,0,LOOKUP($A251-'Input Data'!$G$16+$C$1,$A$5:$A$505,Y$5:Y$505)-Z251))</f>
        <v>22.222222222222221</v>
      </c>
      <c r="AB251" s="10">
        <f>LOOKUP($A251,'Input Data'!$C$33:$C$37,'Input Data'!$G$33:$G$37)</f>
        <v>0</v>
      </c>
      <c r="AC251" s="11">
        <f t="shared" si="104"/>
        <v>0.67500000000000004</v>
      </c>
      <c r="AD251" s="11">
        <f t="shared" si="105"/>
        <v>0</v>
      </c>
      <c r="AE251" s="12">
        <f t="shared" si="106"/>
        <v>15</v>
      </c>
      <c r="AF251" s="7">
        <f>MIN('Input Data'!$H$12*LOOKUP($A251,'Input Data'!$B$58:$B$62,'Input Data'!$I$58:$I$62)/3600*$C$1,IF($A251&lt;'Input Data'!$H$17,infinity,'Input Data'!$H$11*'Input Data'!$H$13+LOOKUP($A251-'Input Data'!$H$17+$C$1,$A$5:$A$505,AH$5:AH$505)-AG251))</f>
        <v>5.5555555555555554</v>
      </c>
      <c r="AG251" s="11">
        <f t="shared" si="107"/>
        <v>0</v>
      </c>
      <c r="AH251" s="11">
        <f>IF($A251&lt;'Input Data'!$H$16,0,LOOKUP($A251-'Input Data'!$H$16,$A$5:$A$505,AG$5:AG$505))</f>
        <v>0</v>
      </c>
      <c r="AI251" s="7">
        <f>MIN('Input Data'!$I$12*LOOKUP($A251,'Input Data'!$B$58:$B$62,'Input Data'!$J$58:$J$62)/3600*$C$1,IF($A251&lt;'Input Data'!$I$17,infinity,'Input Data'!$I$11*'Input Data'!$I$13+LOOKUP($A251-'Input Data'!$I$17+$C$1,$A$5:$A$505,AK$5:AK$505))-AJ251)</f>
        <v>15</v>
      </c>
      <c r="AJ251" s="11">
        <f t="shared" si="108"/>
        <v>3240</v>
      </c>
      <c r="AK251" s="34">
        <f>IF($A251&lt;'Input Data'!$I$16,0,LOOKUP($A251-'Input Data'!$I$16,$A$5:$A$505,AJ$5:AJ$505))</f>
        <v>3150</v>
      </c>
      <c r="AL251" s="17">
        <f>MIN('Input Data'!$I$12*LOOKUP($A251,'Input Data'!$B$58:$B$62,'Input Data'!$J$58:$J$62)/3600*$C$1,IF($A251&lt;'Input Data'!$I$16,0,LOOKUP($A251-'Input Data'!$I$16+$C$1,$A$5:$A$505,AJ$5:AJ$505)-AK251))</f>
        <v>15</v>
      </c>
    </row>
    <row r="252" spans="1:38" x14ac:dyDescent="0.3">
      <c r="A252" s="9">
        <f t="shared" ref="A252:A300" si="111">A251+$C$1</f>
        <v>2470</v>
      </c>
      <c r="B252" s="10">
        <f>MIN('Input Data'!$C$12*LOOKUP($A252,'Input Data'!$B$58:$B$62,'Input Data'!$D$58:$D$62)/3600*$C$1,IF($A252&lt;'Input Data'!$C$17,infinity,'Input Data'!$C$11*'Input Data'!$C$13+LOOKUP($A252-'Input Data'!$C$17+$C$1,$A$5:$A$505,$D$5:$D$505))-C252)</f>
        <v>22.222222222222221</v>
      </c>
      <c r="C252" s="11">
        <f>C251+LOOKUP($A251,'Input Data'!$D$23:$D$27,'Input Data'!$F$23:$F$27)*$C$1/3600</f>
        <v>4217.7222222222317</v>
      </c>
      <c r="D252" s="11">
        <f t="shared" ref="D252:D300" si="112">D251+H251+I251</f>
        <v>3906.2222222222304</v>
      </c>
      <c r="E252" s="9">
        <f>MIN('Input Data'!$C$12*LOOKUP($A252,'Input Data'!$B$58:$B$62,'Input Data'!$D$58:$D$62)/3600*$C$1,IF($A252&lt;'Input Data'!$C$16,0,LOOKUP($A252-'Input Data'!$C$16+$C$1,$A$5:$A$505,C$5:C$505)-D252))</f>
        <v>17.305555555555657</v>
      </c>
      <c r="F252" s="10">
        <f>LOOKUP($A252,'Input Data'!$C$33:$C$37,'Input Data'!$E$33:$E$37)</f>
        <v>0</v>
      </c>
      <c r="G252" s="11">
        <f t="shared" ref="G252:G300" si="113">MIN(1,J252/(MAX(epsilon,E252*F252)),M252/(MAX(epsilon,E252*(1-F252))))</f>
        <v>1</v>
      </c>
      <c r="H252" s="11">
        <f t="shared" ref="H252:H254" si="114">E252*F252*G252</f>
        <v>0</v>
      </c>
      <c r="I252" s="12">
        <f t="shared" ref="I252:I300" si="115">E252*(1-F252)*G252</f>
        <v>17.305555555555657</v>
      </c>
      <c r="J252" s="7">
        <f>MIN('Input Data'!$D$12*LOOKUP($A252,'Input Data'!$B$58:$B$62,'Input Data'!$E$58:$E$62)/3600*$C$1,IF($A252&lt;'Input Data'!$D$17,infinity,'Input Data'!$D$11*'Input Data'!$D$13+LOOKUP($A252-'Input Data'!$D$17+$C$1,$A$5:$A$505,$L$5:$L$505)-K252))</f>
        <v>5.5555555555555554</v>
      </c>
      <c r="K252" s="11">
        <f t="shared" ref="K252:K300" si="116">K251+H251</f>
        <v>0</v>
      </c>
      <c r="L252" s="11">
        <f>IF($A252&lt;'Input Data'!$D$16,0,LOOKUP($A252-'Input Data'!$D$16,$A$5:$A$505,$K$5:$K$505))</f>
        <v>0</v>
      </c>
      <c r="M252" s="7">
        <f>MIN('Input Data'!$E$12*LOOKUP($A252,'Input Data'!$B$58:$B$62,'Input Data'!$F$58:$F$62)/3600*$C$1,IF($A252&lt;'Input Data'!$E$17,infinity,'Input Data'!$E$11*'Input Data'!$E$13+LOOKUP($A252-'Input Data'!$E$17+$C$1,$A$5:$A$505,$O$5:$O$505))-N252)</f>
        <v>22.222222222222221</v>
      </c>
      <c r="N252" s="11">
        <f t="shared" ref="N252:N300" si="117">N251+I251</f>
        <v>3906.2222222222304</v>
      </c>
      <c r="O252" s="11">
        <f t="shared" ref="O252:O300" si="118">O251+S251+T251</f>
        <v>3704.8872180451208</v>
      </c>
      <c r="P252" s="9">
        <f>MIN('Input Data'!$E$12*LOOKUP($A252,'Input Data'!$B$58:$B$62,'Input Data'!$F$58:$F$62)/3600*$C$1,IF($A252&lt;'Input Data'!$E$16,0,LOOKUP($A252-'Input Data'!$E$16+$C$1,$A$5:$A$505,N$5:N$505)-O252))</f>
        <v>22.222222222222221</v>
      </c>
      <c r="Q252" s="10">
        <f>LOOKUP($A252,'Input Data'!$C$33:$C$37,'Input Data'!$F$33:$F$37)</f>
        <v>0.02</v>
      </c>
      <c r="R252" s="34">
        <f t="shared" ref="R252:R300" si="119">MIN(1,U252/(MAX(epsilon,P252*Q252)),X252/(MAX(epsilon,P252*(1-Q252))))</f>
        <v>0.68877551020408168</v>
      </c>
      <c r="S252" s="11">
        <f t="shared" ref="S252:S300" si="120">P252*Q252*R252</f>
        <v>0.30612244897959184</v>
      </c>
      <c r="T252" s="11">
        <f t="shared" ref="T252:T300" si="121">P252*(1-Q252)*R252</f>
        <v>14.999999999999998</v>
      </c>
      <c r="U252" s="7">
        <f>MIN('Input Data'!$F$12*LOOKUP($A252,'Input Data'!$B$58:$B$62,'Input Data'!$G$58:$G$62)/3600*$C$1,IF($A252&lt;'Input Data'!$F$17,infinity,'Input Data'!$F$11*'Input Data'!$F$13+LOOKUP($A252-'Input Data'!$F$17+$C$1,$A$5:$A$505,$W$5:$W$505)-V252))</f>
        <v>5.5555555555555554</v>
      </c>
      <c r="V252" s="11">
        <f t="shared" ref="V252:V300" si="122">V251+S251</f>
        <v>74.097744360902524</v>
      </c>
      <c r="W252" s="11">
        <f>IF($A252&lt;'Input Data'!$F$16,0,LOOKUP($A252-'Input Data'!$F$16,$A$5:$A$505,$V$5:$V$505))</f>
        <v>72.873254564984151</v>
      </c>
      <c r="X252" s="7">
        <f>MIN('Input Data'!$G$12*LOOKUP($A252,'Input Data'!$B$58:$B$62,'Input Data'!$H$58:$H$62)/3600*$C$1,IF($A252&lt;'Input Data'!$G$17,infinity,'Input Data'!$G$11*'Input Data'!$G$13+LOOKUP($A252-'Input Data'!$G$17+$C$1,$A$5:$A$505,$Z$5:$Z$505)-Y252))</f>
        <v>15</v>
      </c>
      <c r="Y252" s="11">
        <f t="shared" ref="Y252:Y300" si="123">Y251+T251</f>
        <v>3630.7894736842104</v>
      </c>
      <c r="Z252" s="11">
        <f t="shared" ref="Z252:Z300" si="124">Z251+AD251+AE251</f>
        <v>3255</v>
      </c>
      <c r="AA252" s="9">
        <f>MIN('Input Data'!$G$12*LOOKUP($A252,'Input Data'!$B$58:$B$62,'Input Data'!$H$58:$H$62)/3600*$C$1,IF($A252&lt;'Input Data'!$G$16,0,LOOKUP($A252-'Input Data'!$G$16+$C$1,$A$5:$A$505,Y$5:Y$505)-Z252))</f>
        <v>22.222222222222221</v>
      </c>
      <c r="AB252" s="10">
        <f>LOOKUP($A252,'Input Data'!$C$33:$C$37,'Input Data'!$G$33:$G$37)</f>
        <v>0</v>
      </c>
      <c r="AC252" s="11">
        <f t="shared" ref="AC252:AC300" si="125">MIN(1,AF252/(MAX(epsilon,AA252*AB252)),AI252/(MAX(epsilon,AA252*(1-AB252))))</f>
        <v>0.67500000000000004</v>
      </c>
      <c r="AD252" s="11">
        <f t="shared" ref="AD252:AD300" si="126">AA252*AB252*AC252</f>
        <v>0</v>
      </c>
      <c r="AE252" s="12">
        <f t="shared" ref="AE252:AE300" si="127">AA252*(1-AB252)*AC252</f>
        <v>15</v>
      </c>
      <c r="AF252" s="7">
        <f>MIN('Input Data'!$H$12*LOOKUP($A252,'Input Data'!$B$58:$B$62,'Input Data'!$I$58:$I$62)/3600*$C$1,IF($A252&lt;'Input Data'!$H$17,infinity,'Input Data'!$H$11*'Input Data'!$H$13+LOOKUP($A252-'Input Data'!$H$17+$C$1,$A$5:$A$505,AH$5:AH$505)-AG252))</f>
        <v>5.5555555555555554</v>
      </c>
      <c r="AG252" s="11">
        <f t="shared" ref="AG252:AG300" si="128">AG251+AD251</f>
        <v>0</v>
      </c>
      <c r="AH252" s="11">
        <f>IF($A252&lt;'Input Data'!$H$16,0,LOOKUP($A252-'Input Data'!$H$16,$A$5:$A$505,AG$5:AG$505))</f>
        <v>0</v>
      </c>
      <c r="AI252" s="7">
        <f>MIN('Input Data'!$I$12*LOOKUP($A252,'Input Data'!$B$58:$B$62,'Input Data'!$J$58:$J$62)/3600*$C$1,IF($A252&lt;'Input Data'!$I$17,infinity,'Input Data'!$I$11*'Input Data'!$I$13+LOOKUP($A252-'Input Data'!$I$17+$C$1,$A$5:$A$505,AK$5:AK$505))-AJ252)</f>
        <v>15</v>
      </c>
      <c r="AJ252" s="11">
        <f t="shared" ref="AJ252:AJ300" si="129">AJ251+AE251</f>
        <v>3255</v>
      </c>
      <c r="AK252" s="34">
        <f>IF($A252&lt;'Input Data'!$I$16,0,LOOKUP($A252-'Input Data'!$I$16,$A$5:$A$505,AJ$5:AJ$505))</f>
        <v>3165</v>
      </c>
      <c r="AL252" s="17">
        <f>MIN('Input Data'!$I$12*LOOKUP($A252,'Input Data'!$B$58:$B$62,'Input Data'!$J$58:$J$62)/3600*$C$1,IF($A252&lt;'Input Data'!$I$16,0,LOOKUP($A252-'Input Data'!$I$16+$C$1,$A$5:$A$505,AJ$5:AJ$505)-AK252))</f>
        <v>15</v>
      </c>
    </row>
    <row r="253" spans="1:38" x14ac:dyDescent="0.3">
      <c r="A253" s="9">
        <f t="shared" si="111"/>
        <v>2480</v>
      </c>
      <c r="B253" s="10">
        <f>MIN('Input Data'!$C$12*LOOKUP($A253,'Input Data'!$B$58:$B$62,'Input Data'!$D$58:$D$62)/3600*$C$1,IF($A253&lt;'Input Data'!$C$17,infinity,'Input Data'!$C$11*'Input Data'!$C$13+LOOKUP($A253-'Input Data'!$C$17+$C$1,$A$5:$A$505,$D$5:$D$505))-C253)</f>
        <v>22.222222222222221</v>
      </c>
      <c r="C253" s="11">
        <f>C252+LOOKUP($A252,'Input Data'!$D$23:$D$27,'Input Data'!$F$23:$F$27)*$C$1/3600</f>
        <v>4235.0277777777874</v>
      </c>
      <c r="D253" s="11">
        <f t="shared" si="112"/>
        <v>3923.527777777786</v>
      </c>
      <c r="E253" s="9">
        <f>MIN('Input Data'!$C$12*LOOKUP($A253,'Input Data'!$B$58:$B$62,'Input Data'!$D$58:$D$62)/3600*$C$1,IF($A253&lt;'Input Data'!$C$16,0,LOOKUP($A253-'Input Data'!$C$16+$C$1,$A$5:$A$505,C$5:C$505)-D253))</f>
        <v>17.305555555555657</v>
      </c>
      <c r="F253" s="10">
        <f>LOOKUP($A253,'Input Data'!$C$33:$C$37,'Input Data'!$E$33:$E$37)</f>
        <v>0</v>
      </c>
      <c r="G253" s="11">
        <f t="shared" si="113"/>
        <v>1</v>
      </c>
      <c r="H253" s="11">
        <f t="shared" si="114"/>
        <v>0</v>
      </c>
      <c r="I253" s="12">
        <f t="shared" si="115"/>
        <v>17.305555555555657</v>
      </c>
      <c r="J253" s="7">
        <f>MIN('Input Data'!$D$12*LOOKUP($A253,'Input Data'!$B$58:$B$62,'Input Data'!$E$58:$E$62)/3600*$C$1,IF($A253&lt;'Input Data'!$D$17,infinity,'Input Data'!$D$11*'Input Data'!$D$13+LOOKUP($A253-'Input Data'!$D$17+$C$1,$A$5:$A$505,$L$5:$L$505)-K253))</f>
        <v>5.5555555555555554</v>
      </c>
      <c r="K253" s="11">
        <f t="shared" si="116"/>
        <v>0</v>
      </c>
      <c r="L253" s="11">
        <f>IF($A253&lt;'Input Data'!$D$16,0,LOOKUP($A253-'Input Data'!$D$16,$A$5:$A$505,$K$5:$K$505))</f>
        <v>0</v>
      </c>
      <c r="M253" s="7">
        <f>MIN('Input Data'!$E$12*LOOKUP($A253,'Input Data'!$B$58:$B$62,'Input Data'!$F$58:$F$62)/3600*$C$1,IF($A253&lt;'Input Data'!$E$17,infinity,'Input Data'!$E$11*'Input Data'!$E$13+LOOKUP($A253-'Input Data'!$E$17+$C$1,$A$5:$A$505,$O$5:$O$505))-N253)</f>
        <v>22.222222222222221</v>
      </c>
      <c r="N253" s="11">
        <f t="shared" si="117"/>
        <v>3923.527777777786</v>
      </c>
      <c r="O253" s="11">
        <f t="shared" si="118"/>
        <v>3720.1933404941005</v>
      </c>
      <c r="P253" s="9">
        <f>MIN('Input Data'!$E$12*LOOKUP($A253,'Input Data'!$B$58:$B$62,'Input Data'!$F$58:$F$62)/3600*$C$1,IF($A253&lt;'Input Data'!$E$16,0,LOOKUP($A253-'Input Data'!$E$16+$C$1,$A$5:$A$505,N$5:N$505)-O253))</f>
        <v>22.222222222222221</v>
      </c>
      <c r="Q253" s="10">
        <f>LOOKUP($A253,'Input Data'!$C$33:$C$37,'Input Data'!$F$33:$F$37)</f>
        <v>0.02</v>
      </c>
      <c r="R253" s="34">
        <f t="shared" si="119"/>
        <v>0.68877551020408168</v>
      </c>
      <c r="S253" s="8">
        <f t="shared" si="120"/>
        <v>0.30612244897959184</v>
      </c>
      <c r="T253" s="11">
        <f t="shared" si="121"/>
        <v>14.999999999999998</v>
      </c>
      <c r="U253" s="7">
        <f>MIN('Input Data'!$F$12*LOOKUP($A253,'Input Data'!$B$58:$B$62,'Input Data'!$G$58:$G$62)/3600*$C$1,IF($A253&lt;'Input Data'!$F$17,infinity,'Input Data'!$F$11*'Input Data'!$F$13+LOOKUP($A253-'Input Data'!$F$17+$C$1,$A$5:$A$505,$W$5:$W$505)-V253))</f>
        <v>5.5555555555555554</v>
      </c>
      <c r="V253" s="11">
        <f t="shared" si="122"/>
        <v>74.403866809882118</v>
      </c>
      <c r="W253" s="11">
        <f>IF($A253&lt;'Input Data'!$F$16,0,LOOKUP($A253-'Input Data'!$F$16,$A$5:$A$505,$V$5:$V$505))</f>
        <v>73.179377013963745</v>
      </c>
      <c r="X253" s="7">
        <f>MIN('Input Data'!$G$12*LOOKUP($A253,'Input Data'!$B$58:$B$62,'Input Data'!$H$58:$H$62)/3600*$C$1,IF($A253&lt;'Input Data'!$G$17,infinity,'Input Data'!$G$11*'Input Data'!$G$13+LOOKUP($A253-'Input Data'!$G$17+$C$1,$A$5:$A$505,$Z$5:$Z$505)-Y253))</f>
        <v>15</v>
      </c>
      <c r="Y253" s="11">
        <f t="shared" si="123"/>
        <v>3645.7894736842104</v>
      </c>
      <c r="Z253" s="11">
        <f t="shared" si="124"/>
        <v>3270</v>
      </c>
      <c r="AA253" s="9">
        <f>MIN('Input Data'!$G$12*LOOKUP($A253,'Input Data'!$B$58:$B$62,'Input Data'!$H$58:$H$62)/3600*$C$1,IF($A253&lt;'Input Data'!$G$16,0,LOOKUP($A253-'Input Data'!$G$16+$C$1,$A$5:$A$505,Y$5:Y$505)-Z253))</f>
        <v>22.222222222222221</v>
      </c>
      <c r="AB253" s="10">
        <f>LOOKUP($A253,'Input Data'!$C$33:$C$37,'Input Data'!$G$33:$G$37)</f>
        <v>0</v>
      </c>
      <c r="AC253" s="11">
        <f t="shared" si="125"/>
        <v>0.67500000000000004</v>
      </c>
      <c r="AD253" s="11">
        <f t="shared" si="126"/>
        <v>0</v>
      </c>
      <c r="AE253" s="12">
        <f t="shared" si="127"/>
        <v>15</v>
      </c>
      <c r="AF253" s="7">
        <f>MIN('Input Data'!$H$12*LOOKUP($A253,'Input Data'!$B$58:$B$62,'Input Data'!$I$58:$I$62)/3600*$C$1,IF($A253&lt;'Input Data'!$H$17,infinity,'Input Data'!$H$11*'Input Data'!$H$13+LOOKUP($A253-'Input Data'!$H$17+$C$1,$A$5:$A$505,AH$5:AH$505)-AG253))</f>
        <v>5.5555555555555554</v>
      </c>
      <c r="AG253" s="11">
        <f t="shared" si="128"/>
        <v>0</v>
      </c>
      <c r="AH253" s="11">
        <f>IF($A253&lt;'Input Data'!$H$16,0,LOOKUP($A253-'Input Data'!$H$16,$A$5:$A$505,AG$5:AG$505))</f>
        <v>0</v>
      </c>
      <c r="AI253" s="7">
        <f>MIN('Input Data'!$I$12*LOOKUP($A253,'Input Data'!$B$58:$B$62,'Input Data'!$J$58:$J$62)/3600*$C$1,IF($A253&lt;'Input Data'!$I$17,infinity,'Input Data'!$I$11*'Input Data'!$I$13+LOOKUP($A253-'Input Data'!$I$17+$C$1,$A$5:$A$505,AK$5:AK$505))-AJ253)</f>
        <v>15</v>
      </c>
      <c r="AJ253" s="11">
        <f t="shared" si="129"/>
        <v>3270</v>
      </c>
      <c r="AK253" s="34">
        <f>IF($A253&lt;'Input Data'!$I$16,0,LOOKUP($A253-'Input Data'!$I$16,$A$5:$A$505,AJ$5:AJ$505))</f>
        <v>3180</v>
      </c>
      <c r="AL253" s="17">
        <f>MIN('Input Data'!$I$12*LOOKUP($A253,'Input Data'!$B$58:$B$62,'Input Data'!$J$58:$J$62)/3600*$C$1,IF($A253&lt;'Input Data'!$I$16,0,LOOKUP($A253-'Input Data'!$I$16+$C$1,$A$5:$A$505,AJ$5:AJ$505)-AK253))</f>
        <v>15</v>
      </c>
    </row>
    <row r="254" spans="1:38" x14ac:dyDescent="0.3">
      <c r="A254" s="9">
        <f t="shared" si="111"/>
        <v>2490</v>
      </c>
      <c r="B254" s="10">
        <f>MIN('Input Data'!$C$12*LOOKUP($A254,'Input Data'!$B$58:$B$62,'Input Data'!$D$58:$D$62)/3600*$C$1,IF($A254&lt;'Input Data'!$C$17,infinity,'Input Data'!$C$11*'Input Data'!$C$13+LOOKUP($A254-'Input Data'!$C$17+$C$1,$A$5:$A$505,$D$5:$D$505))-C254)</f>
        <v>22.222222222222221</v>
      </c>
      <c r="C254" s="11">
        <f>C253+LOOKUP($A253,'Input Data'!$D$23:$D$27,'Input Data'!$F$23:$F$27)*$C$1/3600</f>
        <v>4252.333333333343</v>
      </c>
      <c r="D254" s="11">
        <f t="shared" si="112"/>
        <v>3940.8333333333417</v>
      </c>
      <c r="E254" s="9">
        <f>MIN('Input Data'!$C$12*LOOKUP($A254,'Input Data'!$B$58:$B$62,'Input Data'!$D$58:$D$62)/3600*$C$1,IF($A254&lt;'Input Data'!$C$16,0,LOOKUP($A254-'Input Data'!$C$16+$C$1,$A$5:$A$505,C$5:C$505)-D254))</f>
        <v>17.305555555555657</v>
      </c>
      <c r="F254" s="10">
        <f>LOOKUP($A254,'Input Data'!$C$33:$C$37,'Input Data'!$E$33:$E$37)</f>
        <v>0</v>
      </c>
      <c r="G254" s="11">
        <f t="shared" si="113"/>
        <v>1</v>
      </c>
      <c r="H254" s="11">
        <f t="shared" si="114"/>
        <v>0</v>
      </c>
      <c r="I254" s="12">
        <f t="shared" si="115"/>
        <v>17.305555555555657</v>
      </c>
      <c r="J254" s="7">
        <f>MIN('Input Data'!$D$12*LOOKUP($A254,'Input Data'!$B$58:$B$62,'Input Data'!$E$58:$E$62)/3600*$C$1,IF($A254&lt;'Input Data'!$D$17,infinity,'Input Data'!$D$11*'Input Data'!$D$13+LOOKUP($A254-'Input Data'!$D$17+$C$1,$A$5:$A$505,$L$5:$L$505)-K254))</f>
        <v>5.5555555555555554</v>
      </c>
      <c r="K254" s="11">
        <f t="shared" si="116"/>
        <v>0</v>
      </c>
      <c r="L254" s="11">
        <f>IF($A254&lt;'Input Data'!$D$16,0,LOOKUP($A254-'Input Data'!$D$16,$A$5:$A$505,$K$5:$K$505))</f>
        <v>0</v>
      </c>
      <c r="M254" s="7">
        <f>MIN('Input Data'!$E$12*LOOKUP($A254,'Input Data'!$B$58:$B$62,'Input Data'!$F$58:$F$62)/3600*$C$1,IF($A254&lt;'Input Data'!$E$17,infinity,'Input Data'!$E$11*'Input Data'!$E$13+LOOKUP($A254-'Input Data'!$E$17+$C$1,$A$5:$A$505,$O$5:$O$505))-N254)</f>
        <v>22.222222222222221</v>
      </c>
      <c r="N254" s="11">
        <f t="shared" si="117"/>
        <v>3940.8333333333417</v>
      </c>
      <c r="O254" s="11">
        <f t="shared" si="118"/>
        <v>3735.4994629430803</v>
      </c>
      <c r="P254" s="9">
        <f>MIN('Input Data'!$E$12*LOOKUP($A254,'Input Data'!$B$58:$B$62,'Input Data'!$F$58:$F$62)/3600*$C$1,IF($A254&lt;'Input Data'!$E$16,0,LOOKUP($A254-'Input Data'!$E$16+$C$1,$A$5:$A$505,N$5:N$505)-O254))</f>
        <v>22.222222222222221</v>
      </c>
      <c r="Q254" s="10">
        <f>LOOKUP($A254,'Input Data'!$C$33:$C$37,'Input Data'!$F$33:$F$37)</f>
        <v>0.02</v>
      </c>
      <c r="R254" s="34">
        <f t="shared" si="119"/>
        <v>0.68877551020408168</v>
      </c>
      <c r="S254" s="8">
        <f t="shared" si="120"/>
        <v>0.30612244897959184</v>
      </c>
      <c r="T254" s="11">
        <f t="shared" si="121"/>
        <v>14.999999999999998</v>
      </c>
      <c r="U254" s="7">
        <f>MIN('Input Data'!$F$12*LOOKUP($A254,'Input Data'!$B$58:$B$62,'Input Data'!$G$58:$G$62)/3600*$C$1,IF($A254&lt;'Input Data'!$F$17,infinity,'Input Data'!$F$11*'Input Data'!$F$13+LOOKUP($A254-'Input Data'!$F$17+$C$1,$A$5:$A$505,$W$5:$W$505)-V254))</f>
        <v>5.5555555555555554</v>
      </c>
      <c r="V254" s="11">
        <f t="shared" si="122"/>
        <v>74.709989258861711</v>
      </c>
      <c r="W254" s="11">
        <f>IF($A254&lt;'Input Data'!$F$16,0,LOOKUP($A254-'Input Data'!$F$16,$A$5:$A$505,$V$5:$V$505))</f>
        <v>73.485499462943338</v>
      </c>
      <c r="X254" s="7">
        <f>MIN('Input Data'!$G$12*LOOKUP($A254,'Input Data'!$B$58:$B$62,'Input Data'!$H$58:$H$62)/3600*$C$1,IF($A254&lt;'Input Data'!$G$17,infinity,'Input Data'!$G$11*'Input Data'!$G$13+LOOKUP($A254-'Input Data'!$G$17+$C$1,$A$5:$A$505,$Z$5:$Z$505)-Y254))</f>
        <v>15</v>
      </c>
      <c r="Y254" s="11">
        <f t="shared" si="123"/>
        <v>3660.7894736842104</v>
      </c>
      <c r="Z254" s="11">
        <f t="shared" si="124"/>
        <v>3285</v>
      </c>
      <c r="AA254" s="9">
        <f>MIN('Input Data'!$G$12*LOOKUP($A254,'Input Data'!$B$58:$B$62,'Input Data'!$H$58:$H$62)/3600*$C$1,IF($A254&lt;'Input Data'!$G$16,0,LOOKUP($A254-'Input Data'!$G$16+$C$1,$A$5:$A$505,Y$5:Y$505)-Z254))</f>
        <v>22.222222222222221</v>
      </c>
      <c r="AB254" s="10">
        <f>LOOKUP($A254,'Input Data'!$C$33:$C$37,'Input Data'!$G$33:$G$37)</f>
        <v>0</v>
      </c>
      <c r="AC254" s="11">
        <f t="shared" si="125"/>
        <v>0.67500000000000004</v>
      </c>
      <c r="AD254" s="11">
        <f t="shared" si="126"/>
        <v>0</v>
      </c>
      <c r="AE254" s="12">
        <f t="shared" si="127"/>
        <v>15</v>
      </c>
      <c r="AF254" s="7">
        <f>MIN('Input Data'!$H$12*LOOKUP($A254,'Input Data'!$B$58:$B$62,'Input Data'!$I$58:$I$62)/3600*$C$1,IF($A254&lt;'Input Data'!$H$17,infinity,'Input Data'!$H$11*'Input Data'!$H$13+LOOKUP($A254-'Input Data'!$H$17+$C$1,$A$5:$A$505,AH$5:AH$505)-AG254))</f>
        <v>5.5555555555555554</v>
      </c>
      <c r="AG254" s="11">
        <f t="shared" si="128"/>
        <v>0</v>
      </c>
      <c r="AH254" s="11">
        <f>IF($A254&lt;'Input Data'!$H$16,0,LOOKUP($A254-'Input Data'!$H$16,$A$5:$A$505,AG$5:AG$505))</f>
        <v>0</v>
      </c>
      <c r="AI254" s="7">
        <f>MIN('Input Data'!$I$12*LOOKUP($A254,'Input Data'!$B$58:$B$62,'Input Data'!$J$58:$J$62)/3600*$C$1,IF($A254&lt;'Input Data'!$I$17,infinity,'Input Data'!$I$11*'Input Data'!$I$13+LOOKUP($A254-'Input Data'!$I$17+$C$1,$A$5:$A$505,AK$5:AK$505))-AJ254)</f>
        <v>15</v>
      </c>
      <c r="AJ254" s="11">
        <f t="shared" si="129"/>
        <v>3285</v>
      </c>
      <c r="AK254" s="34">
        <f>IF($A254&lt;'Input Data'!$I$16,0,LOOKUP($A254-'Input Data'!$I$16,$A$5:$A$505,AJ$5:AJ$505))</f>
        <v>3195</v>
      </c>
      <c r="AL254" s="17">
        <f>MIN('Input Data'!$I$12*LOOKUP($A254,'Input Data'!$B$58:$B$62,'Input Data'!$J$58:$J$62)/3600*$C$1,IF($A254&lt;'Input Data'!$I$16,0,LOOKUP($A254-'Input Data'!$I$16+$C$1,$A$5:$A$505,AJ$5:AJ$505)-AK254))</f>
        <v>15</v>
      </c>
    </row>
    <row r="255" spans="1:38" x14ac:dyDescent="0.3">
      <c r="A255" s="9">
        <f t="shared" si="111"/>
        <v>2500</v>
      </c>
      <c r="B255" s="10">
        <f>MIN('Input Data'!$C$12*LOOKUP($A255,'Input Data'!$B$58:$B$62,'Input Data'!$D$58:$D$62)/3600*$C$1,IF($A255&lt;'Input Data'!$C$17,infinity,'Input Data'!$C$11*'Input Data'!$C$13+LOOKUP($A255-'Input Data'!$C$17+$C$1,$A$5:$A$505,$D$5:$D$505))-C255)</f>
        <v>22.222222222222221</v>
      </c>
      <c r="C255" s="11">
        <f>C254+LOOKUP($A254,'Input Data'!$D$23:$D$27,'Input Data'!$F$23:$F$27)*$C$1/3600</f>
        <v>4269.6388888888987</v>
      </c>
      <c r="D255" s="11">
        <f t="shared" si="112"/>
        <v>3958.1388888888973</v>
      </c>
      <c r="E255" s="9">
        <f>MIN('Input Data'!$C$12*LOOKUP($A255,'Input Data'!$B$58:$B$62,'Input Data'!$D$58:$D$62)/3600*$C$1,IF($A255&lt;'Input Data'!$C$16,0,LOOKUP($A255-'Input Data'!$C$16+$C$1,$A$5:$A$505,C$5:C$505)-D255))</f>
        <v>17.305555555555657</v>
      </c>
      <c r="F255" s="10">
        <f>LOOKUP($A255,'Input Data'!$C$33:$C$37,'Input Data'!$E$33:$E$37)</f>
        <v>0</v>
      </c>
      <c r="G255" s="11">
        <f t="shared" si="113"/>
        <v>1</v>
      </c>
      <c r="H255" s="11">
        <f>E255*F255*G255</f>
        <v>0</v>
      </c>
      <c r="I255" s="12">
        <f t="shared" si="115"/>
        <v>17.305555555555657</v>
      </c>
      <c r="J255" s="7">
        <f>MIN('Input Data'!$D$12*LOOKUP($A255,'Input Data'!$B$58:$B$62,'Input Data'!$E$58:$E$62)/3600*$C$1,IF($A255&lt;'Input Data'!$D$17,infinity,'Input Data'!$D$11*'Input Data'!$D$13+LOOKUP($A255-'Input Data'!$D$17+$C$1,$A$5:$A$505,$L$5:$L$505)-K255))</f>
        <v>5.5555555555555554</v>
      </c>
      <c r="K255" s="11">
        <f t="shared" si="116"/>
        <v>0</v>
      </c>
      <c r="L255" s="11">
        <f>IF($A255&lt;'Input Data'!$D$16,0,LOOKUP($A255-'Input Data'!$D$16,$A$5:$A$505,$K$5:$K$505))</f>
        <v>0</v>
      </c>
      <c r="M255" s="7">
        <f>MIN('Input Data'!$E$12*LOOKUP($A255,'Input Data'!$B$58:$B$62,'Input Data'!$F$58:$F$62)/3600*$C$1,IF($A255&lt;'Input Data'!$E$17,infinity,'Input Data'!$E$11*'Input Data'!$E$13+LOOKUP($A255-'Input Data'!$E$17+$C$1,$A$5:$A$505,$O$5:$O$505))-N255)</f>
        <v>22.222222222222221</v>
      </c>
      <c r="N255" s="11">
        <f t="shared" si="117"/>
        <v>3958.1388888888973</v>
      </c>
      <c r="O255" s="11">
        <f t="shared" si="118"/>
        <v>3750.80558539206</v>
      </c>
      <c r="P255" s="9">
        <f>MIN('Input Data'!$E$12*LOOKUP($A255,'Input Data'!$B$58:$B$62,'Input Data'!$F$58:$F$62)/3600*$C$1,IF($A255&lt;'Input Data'!$E$16,0,LOOKUP($A255-'Input Data'!$E$16+$C$1,$A$5:$A$505,N$5:N$505)-O255))</f>
        <v>22.222222222222221</v>
      </c>
      <c r="Q255" s="10">
        <f>LOOKUP($A255,'Input Data'!$C$33:$C$37,'Input Data'!$F$33:$F$37)</f>
        <v>0.02</v>
      </c>
      <c r="R255" s="34">
        <f t="shared" si="119"/>
        <v>0.68877551020408168</v>
      </c>
      <c r="S255" s="8">
        <f t="shared" si="120"/>
        <v>0.30612244897959184</v>
      </c>
      <c r="T255" s="11">
        <f t="shared" si="121"/>
        <v>14.999999999999998</v>
      </c>
      <c r="U255" s="7">
        <f>MIN('Input Data'!$F$12*LOOKUP($A255,'Input Data'!$B$58:$B$62,'Input Data'!$G$58:$G$62)/3600*$C$1,IF($A255&lt;'Input Data'!$F$17,infinity,'Input Data'!$F$11*'Input Data'!$F$13+LOOKUP($A255-'Input Data'!$F$17+$C$1,$A$5:$A$505,$W$5:$W$505)-V255))</f>
        <v>5.5555555555555554</v>
      </c>
      <c r="V255" s="11">
        <f t="shared" si="122"/>
        <v>75.016111707841304</v>
      </c>
      <c r="W255" s="11">
        <f>IF($A255&lt;'Input Data'!$F$16,0,LOOKUP($A255-'Input Data'!$F$16,$A$5:$A$505,$V$5:$V$505))</f>
        <v>73.791621911922931</v>
      </c>
      <c r="X255" s="7">
        <f>MIN('Input Data'!$G$12*LOOKUP($A255,'Input Data'!$B$58:$B$62,'Input Data'!$H$58:$H$62)/3600*$C$1,IF($A255&lt;'Input Data'!$G$17,infinity,'Input Data'!$G$11*'Input Data'!$G$13+LOOKUP($A255-'Input Data'!$G$17+$C$1,$A$5:$A$505,$Z$5:$Z$505)-Y255))</f>
        <v>15</v>
      </c>
      <c r="Y255" s="11">
        <f t="shared" si="123"/>
        <v>3675.7894736842104</v>
      </c>
      <c r="Z255" s="11">
        <f t="shared" si="124"/>
        <v>3300</v>
      </c>
      <c r="AA255" s="9">
        <f>MIN('Input Data'!$G$12*LOOKUP($A255,'Input Data'!$B$58:$B$62,'Input Data'!$H$58:$H$62)/3600*$C$1,IF($A255&lt;'Input Data'!$G$16,0,LOOKUP($A255-'Input Data'!$G$16+$C$1,$A$5:$A$505,Y$5:Y$505)-Z255))</f>
        <v>22.222222222222221</v>
      </c>
      <c r="AB255" s="10">
        <f>LOOKUP($A255,'Input Data'!$C$33:$C$37,'Input Data'!$G$33:$G$37)</f>
        <v>0</v>
      </c>
      <c r="AC255" s="11">
        <f t="shared" si="125"/>
        <v>0.67500000000000004</v>
      </c>
      <c r="AD255" s="11">
        <f t="shared" si="126"/>
        <v>0</v>
      </c>
      <c r="AE255" s="12">
        <f t="shared" si="127"/>
        <v>15</v>
      </c>
      <c r="AF255" s="7">
        <f>MIN('Input Data'!$H$12*LOOKUP($A255,'Input Data'!$B$58:$B$62,'Input Data'!$I$58:$I$62)/3600*$C$1,IF($A255&lt;'Input Data'!$H$17,infinity,'Input Data'!$H$11*'Input Data'!$H$13+LOOKUP($A255-'Input Data'!$H$17+$C$1,$A$5:$A$505,AH$5:AH$505)-AG255))</f>
        <v>5.5555555555555554</v>
      </c>
      <c r="AG255" s="11">
        <f t="shared" si="128"/>
        <v>0</v>
      </c>
      <c r="AH255" s="11">
        <f>IF($A255&lt;'Input Data'!$H$16,0,LOOKUP($A255-'Input Data'!$H$16,$A$5:$A$505,AG$5:AG$505))</f>
        <v>0</v>
      </c>
      <c r="AI255" s="7">
        <f>MIN('Input Data'!$I$12*LOOKUP($A255,'Input Data'!$B$58:$B$62,'Input Data'!$J$58:$J$62)/3600*$C$1,IF($A255&lt;'Input Data'!$I$17,infinity,'Input Data'!$I$11*'Input Data'!$I$13+LOOKUP($A255-'Input Data'!$I$17+$C$1,$A$5:$A$505,AK$5:AK$505))-AJ255)</f>
        <v>15</v>
      </c>
      <c r="AJ255" s="11">
        <f t="shared" si="129"/>
        <v>3300</v>
      </c>
      <c r="AK255" s="34">
        <f>IF($A255&lt;'Input Data'!$I$16,0,LOOKUP($A255-'Input Data'!$I$16,$A$5:$A$505,AJ$5:AJ$505))</f>
        <v>3210</v>
      </c>
      <c r="AL255" s="17">
        <f>MIN('Input Data'!$I$12*LOOKUP($A255,'Input Data'!$B$58:$B$62,'Input Data'!$J$58:$J$62)/3600*$C$1,IF($A255&lt;'Input Data'!$I$16,0,LOOKUP($A255-'Input Data'!$I$16+$C$1,$A$5:$A$505,AJ$5:AJ$505)-AK255))</f>
        <v>15</v>
      </c>
    </row>
    <row r="256" spans="1:38" x14ac:dyDescent="0.3">
      <c r="A256" s="9">
        <f t="shared" si="111"/>
        <v>2510</v>
      </c>
      <c r="B256" s="10">
        <f>MIN('Input Data'!$C$12*LOOKUP($A256,'Input Data'!$B$58:$B$62,'Input Data'!$D$58:$D$62)/3600*$C$1,IF($A256&lt;'Input Data'!$C$17,infinity,'Input Data'!$C$11*'Input Data'!$C$13+LOOKUP($A256-'Input Data'!$C$17+$C$1,$A$5:$A$505,$D$5:$D$505))-C256)</f>
        <v>22.222222222222221</v>
      </c>
      <c r="C256" s="11">
        <f>C255+LOOKUP($A255,'Input Data'!$D$23:$D$27,'Input Data'!$F$23:$F$27)*$C$1/3600</f>
        <v>4286.9444444444543</v>
      </c>
      <c r="D256" s="11">
        <f t="shared" si="112"/>
        <v>3975.444444444453</v>
      </c>
      <c r="E256" s="9">
        <f>MIN('Input Data'!$C$12*LOOKUP($A256,'Input Data'!$B$58:$B$62,'Input Data'!$D$58:$D$62)/3600*$C$1,IF($A256&lt;'Input Data'!$C$16,0,LOOKUP($A256-'Input Data'!$C$16+$C$1,$A$5:$A$505,C$5:C$505)-D256))</f>
        <v>17.305555555555657</v>
      </c>
      <c r="F256" s="10">
        <f>LOOKUP($A256,'Input Data'!$C$33:$C$37,'Input Data'!$E$33:$E$37)</f>
        <v>0</v>
      </c>
      <c r="G256" s="11">
        <f t="shared" si="113"/>
        <v>1</v>
      </c>
      <c r="H256" s="11">
        <f t="shared" ref="H256" si="130">E256*F256*G256</f>
        <v>0</v>
      </c>
      <c r="I256" s="12">
        <f t="shared" si="115"/>
        <v>17.305555555555657</v>
      </c>
      <c r="J256" s="7">
        <f>MIN('Input Data'!$D$12*LOOKUP($A256,'Input Data'!$B$58:$B$62,'Input Data'!$E$58:$E$62)/3600*$C$1,IF($A256&lt;'Input Data'!$D$17,infinity,'Input Data'!$D$11*'Input Data'!$D$13+LOOKUP($A256-'Input Data'!$D$17+$C$1,$A$5:$A$505,$L$5:$L$505)-K256))</f>
        <v>5.5555555555555554</v>
      </c>
      <c r="K256" s="11">
        <f t="shared" si="116"/>
        <v>0</v>
      </c>
      <c r="L256" s="11">
        <f>IF($A256&lt;'Input Data'!$D$16,0,LOOKUP($A256-'Input Data'!$D$16,$A$5:$A$505,$K$5:$K$505))</f>
        <v>0</v>
      </c>
      <c r="M256" s="7">
        <f>MIN('Input Data'!$E$12*LOOKUP($A256,'Input Data'!$B$58:$B$62,'Input Data'!$F$58:$F$62)/3600*$C$1,IF($A256&lt;'Input Data'!$E$17,infinity,'Input Data'!$E$11*'Input Data'!$E$13+LOOKUP($A256-'Input Data'!$E$17+$C$1,$A$5:$A$505,$O$5:$O$505))-N256)</f>
        <v>22.222222222222221</v>
      </c>
      <c r="N256" s="11">
        <f t="shared" si="117"/>
        <v>3975.444444444453</v>
      </c>
      <c r="O256" s="11">
        <f t="shared" si="118"/>
        <v>3766.1117078410398</v>
      </c>
      <c r="P256" s="9">
        <f>MIN('Input Data'!$E$12*LOOKUP($A256,'Input Data'!$B$58:$B$62,'Input Data'!$F$58:$F$62)/3600*$C$1,IF($A256&lt;'Input Data'!$E$16,0,LOOKUP($A256-'Input Data'!$E$16+$C$1,$A$5:$A$505,N$5:N$505)-O256))</f>
        <v>22.222222222222221</v>
      </c>
      <c r="Q256" s="10">
        <f>LOOKUP($A256,'Input Data'!$C$33:$C$37,'Input Data'!$F$33:$F$37)</f>
        <v>0.02</v>
      </c>
      <c r="R256" s="34">
        <f t="shared" si="119"/>
        <v>0.68877551020408168</v>
      </c>
      <c r="S256" s="8">
        <f t="shared" si="120"/>
        <v>0.30612244897959184</v>
      </c>
      <c r="T256" s="11">
        <f t="shared" si="121"/>
        <v>14.999999999999998</v>
      </c>
      <c r="U256" s="7">
        <f>MIN('Input Data'!$F$12*LOOKUP($A256,'Input Data'!$B$58:$B$62,'Input Data'!$G$58:$G$62)/3600*$C$1,IF($A256&lt;'Input Data'!$F$17,infinity,'Input Data'!$F$11*'Input Data'!$F$13+LOOKUP($A256-'Input Data'!$F$17+$C$1,$A$5:$A$505,$W$5:$W$505)-V256))</f>
        <v>5.5555555555555554</v>
      </c>
      <c r="V256" s="11">
        <f t="shared" si="122"/>
        <v>75.322234156820898</v>
      </c>
      <c r="W256" s="11">
        <f>IF($A256&lt;'Input Data'!$F$16,0,LOOKUP($A256-'Input Data'!$F$16,$A$5:$A$505,$V$5:$V$505))</f>
        <v>74.097744360902524</v>
      </c>
      <c r="X256" s="7">
        <f>MIN('Input Data'!$G$12*LOOKUP($A256,'Input Data'!$B$58:$B$62,'Input Data'!$H$58:$H$62)/3600*$C$1,IF($A256&lt;'Input Data'!$G$17,infinity,'Input Data'!$G$11*'Input Data'!$G$13+LOOKUP($A256-'Input Data'!$G$17+$C$1,$A$5:$A$505,$Z$5:$Z$505)-Y256))</f>
        <v>15</v>
      </c>
      <c r="Y256" s="11">
        <f t="shared" si="123"/>
        <v>3690.7894736842104</v>
      </c>
      <c r="Z256" s="11">
        <f t="shared" si="124"/>
        <v>3315</v>
      </c>
      <c r="AA256" s="9">
        <f>MIN('Input Data'!$G$12*LOOKUP($A256,'Input Data'!$B$58:$B$62,'Input Data'!$H$58:$H$62)/3600*$C$1,IF($A256&lt;'Input Data'!$G$16,0,LOOKUP($A256-'Input Data'!$G$16+$C$1,$A$5:$A$505,Y$5:Y$505)-Z256))</f>
        <v>22.222222222222221</v>
      </c>
      <c r="AB256" s="10">
        <f>LOOKUP($A256,'Input Data'!$C$33:$C$37,'Input Data'!$G$33:$G$37)</f>
        <v>0</v>
      </c>
      <c r="AC256" s="11">
        <f t="shared" si="125"/>
        <v>0.67500000000000004</v>
      </c>
      <c r="AD256" s="11">
        <f t="shared" si="126"/>
        <v>0</v>
      </c>
      <c r="AE256" s="12">
        <f t="shared" si="127"/>
        <v>15</v>
      </c>
      <c r="AF256" s="7">
        <f>MIN('Input Data'!$H$12*LOOKUP($A256,'Input Data'!$B$58:$B$62,'Input Data'!$I$58:$I$62)/3600*$C$1,IF($A256&lt;'Input Data'!$H$17,infinity,'Input Data'!$H$11*'Input Data'!$H$13+LOOKUP($A256-'Input Data'!$H$17+$C$1,$A$5:$A$505,AH$5:AH$505)-AG256))</f>
        <v>5.5555555555555554</v>
      </c>
      <c r="AG256" s="11">
        <f t="shared" si="128"/>
        <v>0</v>
      </c>
      <c r="AH256" s="11">
        <f>IF($A256&lt;'Input Data'!$H$16,0,LOOKUP($A256-'Input Data'!$H$16,$A$5:$A$505,AG$5:AG$505))</f>
        <v>0</v>
      </c>
      <c r="AI256" s="7">
        <f>MIN('Input Data'!$I$12*LOOKUP($A256,'Input Data'!$B$58:$B$62,'Input Data'!$J$58:$J$62)/3600*$C$1,IF($A256&lt;'Input Data'!$I$17,infinity,'Input Data'!$I$11*'Input Data'!$I$13+LOOKUP($A256-'Input Data'!$I$17+$C$1,$A$5:$A$505,AK$5:AK$505))-AJ256)</f>
        <v>15</v>
      </c>
      <c r="AJ256" s="11">
        <f t="shared" si="129"/>
        <v>3315</v>
      </c>
      <c r="AK256" s="34">
        <f>IF($A256&lt;'Input Data'!$I$16,0,LOOKUP($A256-'Input Data'!$I$16,$A$5:$A$505,AJ$5:AJ$505))</f>
        <v>3225</v>
      </c>
      <c r="AL256" s="17">
        <f>MIN('Input Data'!$I$12*LOOKUP($A256,'Input Data'!$B$58:$B$62,'Input Data'!$J$58:$J$62)/3600*$C$1,IF($A256&lt;'Input Data'!$I$16,0,LOOKUP($A256-'Input Data'!$I$16+$C$1,$A$5:$A$505,AJ$5:AJ$505)-AK256))</f>
        <v>15</v>
      </c>
    </row>
    <row r="257" spans="1:38" x14ac:dyDescent="0.3">
      <c r="A257" s="9">
        <f t="shared" si="111"/>
        <v>2520</v>
      </c>
      <c r="B257" s="10">
        <f>MIN('Input Data'!$C$12*LOOKUP($A257,'Input Data'!$B$58:$B$62,'Input Data'!$D$58:$D$62)/3600*$C$1,IF($A257&lt;'Input Data'!$C$17,infinity,'Input Data'!$C$11*'Input Data'!$C$13+LOOKUP($A257-'Input Data'!$C$17+$C$1,$A$5:$A$505,$D$5:$D$505))-C257)</f>
        <v>22.222222222222221</v>
      </c>
      <c r="C257" s="11">
        <f>C256+LOOKUP($A256,'Input Data'!$D$23:$D$27,'Input Data'!$F$23:$F$27)*$C$1/3600</f>
        <v>4304.25000000001</v>
      </c>
      <c r="D257" s="11">
        <f t="shared" si="112"/>
        <v>3992.7500000000086</v>
      </c>
      <c r="E257" s="9">
        <f>MIN('Input Data'!$C$12*LOOKUP($A257,'Input Data'!$B$58:$B$62,'Input Data'!$D$58:$D$62)/3600*$C$1,IF($A257&lt;'Input Data'!$C$16,0,LOOKUP($A257-'Input Data'!$C$16+$C$1,$A$5:$A$505,C$5:C$505)-D257))</f>
        <v>17.305555555555657</v>
      </c>
      <c r="F257" s="10">
        <f>LOOKUP($A257,'Input Data'!$C$33:$C$37,'Input Data'!$E$33:$E$37)</f>
        <v>0</v>
      </c>
      <c r="G257" s="11">
        <f t="shared" si="113"/>
        <v>1</v>
      </c>
      <c r="H257" s="11">
        <f>E257*F257*G257</f>
        <v>0</v>
      </c>
      <c r="I257" s="12">
        <f t="shared" si="115"/>
        <v>17.305555555555657</v>
      </c>
      <c r="J257" s="7">
        <f>MIN('Input Data'!$D$12*LOOKUP($A257,'Input Data'!$B$58:$B$62,'Input Data'!$E$58:$E$62)/3600*$C$1,IF($A257&lt;'Input Data'!$D$17,infinity,'Input Data'!$D$11*'Input Data'!$D$13+LOOKUP($A257-'Input Data'!$D$17+$C$1,$A$5:$A$505,$L$5:$L$505)-K257))</f>
        <v>5.5555555555555554</v>
      </c>
      <c r="K257" s="11">
        <f t="shared" si="116"/>
        <v>0</v>
      </c>
      <c r="L257" s="11">
        <f>IF($A257&lt;'Input Data'!$D$16,0,LOOKUP($A257-'Input Data'!$D$16,$A$5:$A$505,$K$5:$K$505))</f>
        <v>0</v>
      </c>
      <c r="M257" s="7">
        <f>MIN('Input Data'!$E$12*LOOKUP($A257,'Input Data'!$B$58:$B$62,'Input Data'!$F$58:$F$62)/3600*$C$1,IF($A257&lt;'Input Data'!$E$17,infinity,'Input Data'!$E$11*'Input Data'!$E$13+LOOKUP($A257-'Input Data'!$E$17+$C$1,$A$5:$A$505,$O$5:$O$505))-N257)</f>
        <v>22.222222222222221</v>
      </c>
      <c r="N257" s="11">
        <f t="shared" si="117"/>
        <v>3992.7500000000086</v>
      </c>
      <c r="O257" s="11">
        <f t="shared" si="118"/>
        <v>3781.4178302900195</v>
      </c>
      <c r="P257" s="9">
        <f>MIN('Input Data'!$E$12*LOOKUP($A257,'Input Data'!$B$58:$B$62,'Input Data'!$F$58:$F$62)/3600*$C$1,IF($A257&lt;'Input Data'!$E$16,0,LOOKUP($A257-'Input Data'!$E$16+$C$1,$A$5:$A$505,N$5:N$505)-O257))</f>
        <v>22.222222222222221</v>
      </c>
      <c r="Q257" s="10">
        <f>LOOKUP($A257,'Input Data'!$C$33:$C$37,'Input Data'!$F$33:$F$37)</f>
        <v>0.02</v>
      </c>
      <c r="R257" s="34">
        <f t="shared" si="119"/>
        <v>0.68877551020408168</v>
      </c>
      <c r="S257" s="8">
        <f t="shared" si="120"/>
        <v>0.30612244897959184</v>
      </c>
      <c r="T257" s="11">
        <f t="shared" si="121"/>
        <v>14.999999999999998</v>
      </c>
      <c r="U257" s="7">
        <f>MIN('Input Data'!$F$12*LOOKUP($A257,'Input Data'!$B$58:$B$62,'Input Data'!$G$58:$G$62)/3600*$C$1,IF($A257&lt;'Input Data'!$F$17,infinity,'Input Data'!$F$11*'Input Data'!$F$13+LOOKUP($A257-'Input Data'!$F$17+$C$1,$A$5:$A$505,$W$5:$W$505)-V257))</f>
        <v>5.5555555555555554</v>
      </c>
      <c r="V257" s="11">
        <f t="shared" si="122"/>
        <v>75.628356605800491</v>
      </c>
      <c r="W257" s="11">
        <f>IF($A257&lt;'Input Data'!$F$16,0,LOOKUP($A257-'Input Data'!$F$16,$A$5:$A$505,$V$5:$V$505))</f>
        <v>74.403866809882118</v>
      </c>
      <c r="X257" s="7">
        <f>MIN('Input Data'!$G$12*LOOKUP($A257,'Input Data'!$B$58:$B$62,'Input Data'!$H$58:$H$62)/3600*$C$1,IF($A257&lt;'Input Data'!$G$17,infinity,'Input Data'!$G$11*'Input Data'!$G$13+LOOKUP($A257-'Input Data'!$G$17+$C$1,$A$5:$A$505,$Z$5:$Z$505)-Y257))</f>
        <v>15</v>
      </c>
      <c r="Y257" s="11">
        <f t="shared" si="123"/>
        <v>3705.7894736842104</v>
      </c>
      <c r="Z257" s="11">
        <f t="shared" si="124"/>
        <v>3330</v>
      </c>
      <c r="AA257" s="9">
        <f>MIN('Input Data'!$G$12*LOOKUP($A257,'Input Data'!$B$58:$B$62,'Input Data'!$H$58:$H$62)/3600*$C$1,IF($A257&lt;'Input Data'!$G$16,0,LOOKUP($A257-'Input Data'!$G$16+$C$1,$A$5:$A$505,Y$5:Y$505)-Z257))</f>
        <v>22.222222222222221</v>
      </c>
      <c r="AB257" s="10">
        <f>LOOKUP($A257,'Input Data'!$C$33:$C$37,'Input Data'!$G$33:$G$37)</f>
        <v>0</v>
      </c>
      <c r="AC257" s="11">
        <f t="shared" si="125"/>
        <v>0.67500000000000004</v>
      </c>
      <c r="AD257" s="11">
        <f t="shared" si="126"/>
        <v>0</v>
      </c>
      <c r="AE257" s="12">
        <f t="shared" si="127"/>
        <v>15</v>
      </c>
      <c r="AF257" s="7">
        <f>MIN('Input Data'!$H$12*LOOKUP($A257,'Input Data'!$B$58:$B$62,'Input Data'!$I$58:$I$62)/3600*$C$1,IF($A257&lt;'Input Data'!$H$17,infinity,'Input Data'!$H$11*'Input Data'!$H$13+LOOKUP($A257-'Input Data'!$H$17+$C$1,$A$5:$A$505,AH$5:AH$505)-AG257))</f>
        <v>5.5555555555555554</v>
      </c>
      <c r="AG257" s="11">
        <f t="shared" si="128"/>
        <v>0</v>
      </c>
      <c r="AH257" s="11">
        <f>IF($A257&lt;'Input Data'!$H$16,0,LOOKUP($A257-'Input Data'!$H$16,$A$5:$A$505,AG$5:AG$505))</f>
        <v>0</v>
      </c>
      <c r="AI257" s="7">
        <f>MIN('Input Data'!$I$12*LOOKUP($A257,'Input Data'!$B$58:$B$62,'Input Data'!$J$58:$J$62)/3600*$C$1,IF($A257&lt;'Input Data'!$I$17,infinity,'Input Data'!$I$11*'Input Data'!$I$13+LOOKUP($A257-'Input Data'!$I$17+$C$1,$A$5:$A$505,AK$5:AK$505))-AJ257)</f>
        <v>15</v>
      </c>
      <c r="AJ257" s="11">
        <f t="shared" si="129"/>
        <v>3330</v>
      </c>
      <c r="AK257" s="34">
        <f>IF($A257&lt;'Input Data'!$I$16,0,LOOKUP($A257-'Input Data'!$I$16,$A$5:$A$505,AJ$5:AJ$505))</f>
        <v>3240</v>
      </c>
      <c r="AL257" s="17">
        <f>MIN('Input Data'!$I$12*LOOKUP($A257,'Input Data'!$B$58:$B$62,'Input Data'!$J$58:$J$62)/3600*$C$1,IF($A257&lt;'Input Data'!$I$16,0,LOOKUP($A257-'Input Data'!$I$16+$C$1,$A$5:$A$505,AJ$5:AJ$505)-AK257))</f>
        <v>15</v>
      </c>
    </row>
    <row r="258" spans="1:38" x14ac:dyDescent="0.3">
      <c r="A258" s="9">
        <f t="shared" si="111"/>
        <v>2530</v>
      </c>
      <c r="B258" s="10">
        <f>MIN('Input Data'!$C$12*LOOKUP($A258,'Input Data'!$B$58:$B$62,'Input Data'!$D$58:$D$62)/3600*$C$1,IF($A258&lt;'Input Data'!$C$17,infinity,'Input Data'!$C$11*'Input Data'!$C$13+LOOKUP($A258-'Input Data'!$C$17+$C$1,$A$5:$A$505,$D$5:$D$505))-C258)</f>
        <v>22.222222222222221</v>
      </c>
      <c r="C258" s="11">
        <f>C257+LOOKUP($A257,'Input Data'!$D$23:$D$27,'Input Data'!$F$23:$F$27)*$C$1/3600</f>
        <v>4321.5555555555657</v>
      </c>
      <c r="D258" s="11">
        <f t="shared" si="112"/>
        <v>4010.0555555555643</v>
      </c>
      <c r="E258" s="9">
        <f>MIN('Input Data'!$C$12*LOOKUP($A258,'Input Data'!$B$58:$B$62,'Input Data'!$D$58:$D$62)/3600*$C$1,IF($A258&lt;'Input Data'!$C$16,0,LOOKUP($A258-'Input Data'!$C$16+$C$1,$A$5:$A$505,C$5:C$505)-D258))</f>
        <v>17.305555555555657</v>
      </c>
      <c r="F258" s="10">
        <f>LOOKUP($A258,'Input Data'!$C$33:$C$37,'Input Data'!$E$33:$E$37)</f>
        <v>0</v>
      </c>
      <c r="G258" s="11">
        <f t="shared" si="113"/>
        <v>1</v>
      </c>
      <c r="H258" s="11">
        <f t="shared" ref="H258:H300" si="131">E258*F258*G258</f>
        <v>0</v>
      </c>
      <c r="I258" s="12">
        <f t="shared" si="115"/>
        <v>17.305555555555657</v>
      </c>
      <c r="J258" s="7">
        <f>MIN('Input Data'!$D$12*LOOKUP($A258,'Input Data'!$B$58:$B$62,'Input Data'!$E$58:$E$62)/3600*$C$1,IF($A258&lt;'Input Data'!$D$17,infinity,'Input Data'!$D$11*'Input Data'!$D$13+LOOKUP($A258-'Input Data'!$D$17+$C$1,$A$5:$A$505,$L$5:$L$505)-K258))</f>
        <v>5.5555555555555554</v>
      </c>
      <c r="K258" s="11">
        <f t="shared" si="116"/>
        <v>0</v>
      </c>
      <c r="L258" s="11">
        <f>IF($A258&lt;'Input Data'!$D$16,0,LOOKUP($A258-'Input Data'!$D$16,$A$5:$A$505,$K$5:$K$505))</f>
        <v>0</v>
      </c>
      <c r="M258" s="7">
        <f>MIN('Input Data'!$E$12*LOOKUP($A258,'Input Data'!$B$58:$B$62,'Input Data'!$F$58:$F$62)/3600*$C$1,IF($A258&lt;'Input Data'!$E$17,infinity,'Input Data'!$E$11*'Input Data'!$E$13+LOOKUP($A258-'Input Data'!$E$17+$C$1,$A$5:$A$505,$O$5:$O$505))-N258)</f>
        <v>22.222222222222221</v>
      </c>
      <c r="N258" s="11">
        <f t="shared" si="117"/>
        <v>4010.0555555555643</v>
      </c>
      <c r="O258" s="11">
        <f t="shared" si="118"/>
        <v>3796.7239527389993</v>
      </c>
      <c r="P258" s="9">
        <f>MIN('Input Data'!$E$12*LOOKUP($A258,'Input Data'!$B$58:$B$62,'Input Data'!$F$58:$F$62)/3600*$C$1,IF($A258&lt;'Input Data'!$E$16,0,LOOKUP($A258-'Input Data'!$E$16+$C$1,$A$5:$A$505,N$5:N$505)-O258))</f>
        <v>22.222222222222221</v>
      </c>
      <c r="Q258" s="10">
        <f>LOOKUP($A258,'Input Data'!$C$33:$C$37,'Input Data'!$F$33:$F$37)</f>
        <v>0.02</v>
      </c>
      <c r="R258" s="34">
        <f t="shared" si="119"/>
        <v>0.68877551020408168</v>
      </c>
      <c r="S258" s="8">
        <f t="shared" si="120"/>
        <v>0.30612244897959184</v>
      </c>
      <c r="T258" s="11">
        <f t="shared" si="121"/>
        <v>14.999999999999998</v>
      </c>
      <c r="U258" s="7">
        <f>MIN('Input Data'!$F$12*LOOKUP($A258,'Input Data'!$B$58:$B$62,'Input Data'!$G$58:$G$62)/3600*$C$1,IF($A258&lt;'Input Data'!$F$17,infinity,'Input Data'!$F$11*'Input Data'!$F$13+LOOKUP($A258-'Input Data'!$F$17+$C$1,$A$5:$A$505,$W$5:$W$505)-V258))</f>
        <v>5.5555555555555554</v>
      </c>
      <c r="V258" s="11">
        <f t="shared" si="122"/>
        <v>75.934479054780084</v>
      </c>
      <c r="W258" s="11">
        <f>IF($A258&lt;'Input Data'!$F$16,0,LOOKUP($A258-'Input Data'!$F$16,$A$5:$A$505,$V$5:$V$505))</f>
        <v>74.709989258861711</v>
      </c>
      <c r="X258" s="7">
        <f>MIN('Input Data'!$G$12*LOOKUP($A258,'Input Data'!$B$58:$B$62,'Input Data'!$H$58:$H$62)/3600*$C$1,IF($A258&lt;'Input Data'!$G$17,infinity,'Input Data'!$G$11*'Input Data'!$G$13+LOOKUP($A258-'Input Data'!$G$17+$C$1,$A$5:$A$505,$Z$5:$Z$505)-Y258))</f>
        <v>15</v>
      </c>
      <c r="Y258" s="11">
        <f t="shared" si="123"/>
        <v>3720.7894736842104</v>
      </c>
      <c r="Z258" s="11">
        <f t="shared" si="124"/>
        <v>3345</v>
      </c>
      <c r="AA258" s="9">
        <f>MIN('Input Data'!$G$12*LOOKUP($A258,'Input Data'!$B$58:$B$62,'Input Data'!$H$58:$H$62)/3600*$C$1,IF($A258&lt;'Input Data'!$G$16,0,LOOKUP($A258-'Input Data'!$G$16+$C$1,$A$5:$A$505,Y$5:Y$505)-Z258))</f>
        <v>22.222222222222221</v>
      </c>
      <c r="AB258" s="10">
        <f>LOOKUP($A258,'Input Data'!$C$33:$C$37,'Input Data'!$G$33:$G$37)</f>
        <v>0</v>
      </c>
      <c r="AC258" s="11">
        <f t="shared" si="125"/>
        <v>0.67500000000000004</v>
      </c>
      <c r="AD258" s="11">
        <f t="shared" si="126"/>
        <v>0</v>
      </c>
      <c r="AE258" s="12">
        <f t="shared" si="127"/>
        <v>15</v>
      </c>
      <c r="AF258" s="7">
        <f>MIN('Input Data'!$H$12*LOOKUP($A258,'Input Data'!$B$58:$B$62,'Input Data'!$I$58:$I$62)/3600*$C$1,IF($A258&lt;'Input Data'!$H$17,infinity,'Input Data'!$H$11*'Input Data'!$H$13+LOOKUP($A258-'Input Data'!$H$17+$C$1,$A$5:$A$505,AH$5:AH$505)-AG258))</f>
        <v>5.5555555555555554</v>
      </c>
      <c r="AG258" s="11">
        <f t="shared" si="128"/>
        <v>0</v>
      </c>
      <c r="AH258" s="11">
        <f>IF($A258&lt;'Input Data'!$H$16,0,LOOKUP($A258-'Input Data'!$H$16,$A$5:$A$505,AG$5:AG$505))</f>
        <v>0</v>
      </c>
      <c r="AI258" s="7">
        <f>MIN('Input Data'!$I$12*LOOKUP($A258,'Input Data'!$B$58:$B$62,'Input Data'!$J$58:$J$62)/3600*$C$1,IF($A258&lt;'Input Data'!$I$17,infinity,'Input Data'!$I$11*'Input Data'!$I$13+LOOKUP($A258-'Input Data'!$I$17+$C$1,$A$5:$A$505,AK$5:AK$505))-AJ258)</f>
        <v>15</v>
      </c>
      <c r="AJ258" s="11">
        <f t="shared" si="129"/>
        <v>3345</v>
      </c>
      <c r="AK258" s="34">
        <f>IF($A258&lt;'Input Data'!$I$16,0,LOOKUP($A258-'Input Data'!$I$16,$A$5:$A$505,AJ$5:AJ$505))</f>
        <v>3255</v>
      </c>
      <c r="AL258" s="17">
        <f>MIN('Input Data'!$I$12*LOOKUP($A258,'Input Data'!$B$58:$B$62,'Input Data'!$J$58:$J$62)/3600*$C$1,IF($A258&lt;'Input Data'!$I$16,0,LOOKUP($A258-'Input Data'!$I$16+$C$1,$A$5:$A$505,AJ$5:AJ$505)-AK258))</f>
        <v>15</v>
      </c>
    </row>
    <row r="259" spans="1:38" x14ac:dyDescent="0.3">
      <c r="A259" s="9">
        <f t="shared" si="111"/>
        <v>2540</v>
      </c>
      <c r="B259" s="10">
        <f>MIN('Input Data'!$C$12*LOOKUP($A259,'Input Data'!$B$58:$B$62,'Input Data'!$D$58:$D$62)/3600*$C$1,IF($A259&lt;'Input Data'!$C$17,infinity,'Input Data'!$C$11*'Input Data'!$C$13+LOOKUP($A259-'Input Data'!$C$17+$C$1,$A$5:$A$505,$D$5:$D$505))-C259)</f>
        <v>22.222222222222221</v>
      </c>
      <c r="C259" s="11">
        <f>C258+LOOKUP($A258,'Input Data'!$D$23:$D$27,'Input Data'!$F$23:$F$27)*$C$1/3600</f>
        <v>4338.8611111111213</v>
      </c>
      <c r="D259" s="11">
        <f t="shared" si="112"/>
        <v>4027.36111111112</v>
      </c>
      <c r="E259" s="9">
        <f>MIN('Input Data'!$C$12*LOOKUP($A259,'Input Data'!$B$58:$B$62,'Input Data'!$D$58:$D$62)/3600*$C$1,IF($A259&lt;'Input Data'!$C$16,0,LOOKUP($A259-'Input Data'!$C$16+$C$1,$A$5:$A$505,C$5:C$505)-D259))</f>
        <v>17.305555555555657</v>
      </c>
      <c r="F259" s="10">
        <f>LOOKUP($A259,'Input Data'!$C$33:$C$37,'Input Data'!$E$33:$E$37)</f>
        <v>0</v>
      </c>
      <c r="G259" s="11">
        <f t="shared" si="113"/>
        <v>1</v>
      </c>
      <c r="H259" s="11">
        <f t="shared" si="131"/>
        <v>0</v>
      </c>
      <c r="I259" s="12">
        <f t="shared" si="115"/>
        <v>17.305555555555657</v>
      </c>
      <c r="J259" s="7">
        <f>MIN('Input Data'!$D$12*LOOKUP($A259,'Input Data'!$B$58:$B$62,'Input Data'!$E$58:$E$62)/3600*$C$1,IF($A259&lt;'Input Data'!$D$17,infinity,'Input Data'!$D$11*'Input Data'!$D$13+LOOKUP($A259-'Input Data'!$D$17+$C$1,$A$5:$A$505,$L$5:$L$505)-K259))</f>
        <v>5.5555555555555554</v>
      </c>
      <c r="K259" s="11">
        <f t="shared" si="116"/>
        <v>0</v>
      </c>
      <c r="L259" s="11">
        <f>IF($A259&lt;'Input Data'!$D$16,0,LOOKUP($A259-'Input Data'!$D$16,$A$5:$A$505,$K$5:$K$505))</f>
        <v>0</v>
      </c>
      <c r="M259" s="7">
        <f>MIN('Input Data'!$E$12*LOOKUP($A259,'Input Data'!$B$58:$B$62,'Input Data'!$F$58:$F$62)/3600*$C$1,IF($A259&lt;'Input Data'!$E$17,infinity,'Input Data'!$E$11*'Input Data'!$E$13+LOOKUP($A259-'Input Data'!$E$17+$C$1,$A$5:$A$505,$O$5:$O$505))-N259)</f>
        <v>22.222222222222221</v>
      </c>
      <c r="N259" s="11">
        <f t="shared" si="117"/>
        <v>4027.36111111112</v>
      </c>
      <c r="O259" s="11">
        <f t="shared" si="118"/>
        <v>3812.030075187979</v>
      </c>
      <c r="P259" s="9">
        <f>MIN('Input Data'!$E$12*LOOKUP($A259,'Input Data'!$B$58:$B$62,'Input Data'!$F$58:$F$62)/3600*$C$1,IF($A259&lt;'Input Data'!$E$16,0,LOOKUP($A259-'Input Data'!$E$16+$C$1,$A$5:$A$505,N$5:N$505)-O259))</f>
        <v>22.222222222222221</v>
      </c>
      <c r="Q259" s="10">
        <f>LOOKUP($A259,'Input Data'!$C$33:$C$37,'Input Data'!$F$33:$F$37)</f>
        <v>0.02</v>
      </c>
      <c r="R259" s="34">
        <f t="shared" si="119"/>
        <v>0.68877551020408168</v>
      </c>
      <c r="S259" s="8">
        <f t="shared" si="120"/>
        <v>0.30612244897959184</v>
      </c>
      <c r="T259" s="11">
        <f t="shared" si="121"/>
        <v>14.999999999999998</v>
      </c>
      <c r="U259" s="7">
        <f>MIN('Input Data'!$F$12*LOOKUP($A259,'Input Data'!$B$58:$B$62,'Input Data'!$G$58:$G$62)/3600*$C$1,IF($A259&lt;'Input Data'!$F$17,infinity,'Input Data'!$F$11*'Input Data'!$F$13+LOOKUP($A259-'Input Data'!$F$17+$C$1,$A$5:$A$505,$W$5:$W$505)-V259))</f>
        <v>5.5555555555555554</v>
      </c>
      <c r="V259" s="11">
        <f t="shared" si="122"/>
        <v>76.240601503759677</v>
      </c>
      <c r="W259" s="11">
        <f>IF($A259&lt;'Input Data'!$F$16,0,LOOKUP($A259-'Input Data'!$F$16,$A$5:$A$505,$V$5:$V$505))</f>
        <v>75.016111707841304</v>
      </c>
      <c r="X259" s="7">
        <f>MIN('Input Data'!$G$12*LOOKUP($A259,'Input Data'!$B$58:$B$62,'Input Data'!$H$58:$H$62)/3600*$C$1,IF($A259&lt;'Input Data'!$G$17,infinity,'Input Data'!$G$11*'Input Data'!$G$13+LOOKUP($A259-'Input Data'!$G$17+$C$1,$A$5:$A$505,$Z$5:$Z$505)-Y259))</f>
        <v>15</v>
      </c>
      <c r="Y259" s="11">
        <f t="shared" si="123"/>
        <v>3735.7894736842104</v>
      </c>
      <c r="Z259" s="11">
        <f t="shared" si="124"/>
        <v>3360</v>
      </c>
      <c r="AA259" s="9">
        <f>MIN('Input Data'!$G$12*LOOKUP($A259,'Input Data'!$B$58:$B$62,'Input Data'!$H$58:$H$62)/3600*$C$1,IF($A259&lt;'Input Data'!$G$16,0,LOOKUP($A259-'Input Data'!$G$16+$C$1,$A$5:$A$505,Y$5:Y$505)-Z259))</f>
        <v>22.222222222222221</v>
      </c>
      <c r="AB259" s="10">
        <f>LOOKUP($A259,'Input Data'!$C$33:$C$37,'Input Data'!$G$33:$G$37)</f>
        <v>0</v>
      </c>
      <c r="AC259" s="11">
        <f t="shared" si="125"/>
        <v>0.67500000000000004</v>
      </c>
      <c r="AD259" s="11">
        <f t="shared" si="126"/>
        <v>0</v>
      </c>
      <c r="AE259" s="12">
        <f t="shared" si="127"/>
        <v>15</v>
      </c>
      <c r="AF259" s="7">
        <f>MIN('Input Data'!$H$12*LOOKUP($A259,'Input Data'!$B$58:$B$62,'Input Data'!$I$58:$I$62)/3600*$C$1,IF($A259&lt;'Input Data'!$H$17,infinity,'Input Data'!$H$11*'Input Data'!$H$13+LOOKUP($A259-'Input Data'!$H$17+$C$1,$A$5:$A$505,AH$5:AH$505)-AG259))</f>
        <v>5.5555555555555554</v>
      </c>
      <c r="AG259" s="11">
        <f t="shared" si="128"/>
        <v>0</v>
      </c>
      <c r="AH259" s="11">
        <f>IF($A259&lt;'Input Data'!$H$16,0,LOOKUP($A259-'Input Data'!$H$16,$A$5:$A$505,AG$5:AG$505))</f>
        <v>0</v>
      </c>
      <c r="AI259" s="7">
        <f>MIN('Input Data'!$I$12*LOOKUP($A259,'Input Data'!$B$58:$B$62,'Input Data'!$J$58:$J$62)/3600*$C$1,IF($A259&lt;'Input Data'!$I$17,infinity,'Input Data'!$I$11*'Input Data'!$I$13+LOOKUP($A259-'Input Data'!$I$17+$C$1,$A$5:$A$505,AK$5:AK$505))-AJ259)</f>
        <v>15</v>
      </c>
      <c r="AJ259" s="11">
        <f t="shared" si="129"/>
        <v>3360</v>
      </c>
      <c r="AK259" s="34">
        <f>IF($A259&lt;'Input Data'!$I$16,0,LOOKUP($A259-'Input Data'!$I$16,$A$5:$A$505,AJ$5:AJ$505))</f>
        <v>3270</v>
      </c>
      <c r="AL259" s="17">
        <f>MIN('Input Data'!$I$12*LOOKUP($A259,'Input Data'!$B$58:$B$62,'Input Data'!$J$58:$J$62)/3600*$C$1,IF($A259&lt;'Input Data'!$I$16,0,LOOKUP($A259-'Input Data'!$I$16+$C$1,$A$5:$A$505,AJ$5:AJ$505)-AK259))</f>
        <v>15</v>
      </c>
    </row>
    <row r="260" spans="1:38" x14ac:dyDescent="0.3">
      <c r="A260" s="9">
        <f t="shared" si="111"/>
        <v>2550</v>
      </c>
      <c r="B260" s="10">
        <f>MIN('Input Data'!$C$12*LOOKUP($A260,'Input Data'!$B$58:$B$62,'Input Data'!$D$58:$D$62)/3600*$C$1,IF($A260&lt;'Input Data'!$C$17,infinity,'Input Data'!$C$11*'Input Data'!$C$13+LOOKUP($A260-'Input Data'!$C$17+$C$1,$A$5:$A$505,$D$5:$D$505))-C260)</f>
        <v>22.222222222222221</v>
      </c>
      <c r="C260" s="11">
        <f>C259+LOOKUP($A259,'Input Data'!$D$23:$D$27,'Input Data'!$F$23:$F$27)*$C$1/3600</f>
        <v>4356.166666666677</v>
      </c>
      <c r="D260" s="11">
        <f t="shared" si="112"/>
        <v>4044.6666666666756</v>
      </c>
      <c r="E260" s="9">
        <f>MIN('Input Data'!$C$12*LOOKUP($A260,'Input Data'!$B$58:$B$62,'Input Data'!$D$58:$D$62)/3600*$C$1,IF($A260&lt;'Input Data'!$C$16,0,LOOKUP($A260-'Input Data'!$C$16+$C$1,$A$5:$A$505,C$5:C$505)-D260))</f>
        <v>17.305555555555657</v>
      </c>
      <c r="F260" s="10">
        <f>LOOKUP($A260,'Input Data'!$C$33:$C$37,'Input Data'!$E$33:$E$37)</f>
        <v>0</v>
      </c>
      <c r="G260" s="11">
        <f t="shared" si="113"/>
        <v>1</v>
      </c>
      <c r="H260" s="11">
        <f t="shared" si="131"/>
        <v>0</v>
      </c>
      <c r="I260" s="12">
        <f t="shared" si="115"/>
        <v>17.305555555555657</v>
      </c>
      <c r="J260" s="7">
        <f>MIN('Input Data'!$D$12*LOOKUP($A260,'Input Data'!$B$58:$B$62,'Input Data'!$E$58:$E$62)/3600*$C$1,IF($A260&lt;'Input Data'!$D$17,infinity,'Input Data'!$D$11*'Input Data'!$D$13+LOOKUP($A260-'Input Data'!$D$17+$C$1,$A$5:$A$505,$L$5:$L$505)-K260))</f>
        <v>5.5555555555555554</v>
      </c>
      <c r="K260" s="11">
        <f t="shared" si="116"/>
        <v>0</v>
      </c>
      <c r="L260" s="11">
        <f>IF($A260&lt;'Input Data'!$D$16,0,LOOKUP($A260-'Input Data'!$D$16,$A$5:$A$505,$K$5:$K$505))</f>
        <v>0</v>
      </c>
      <c r="M260" s="7">
        <f>MIN('Input Data'!$E$12*LOOKUP($A260,'Input Data'!$B$58:$B$62,'Input Data'!$F$58:$F$62)/3600*$C$1,IF($A260&lt;'Input Data'!$E$17,infinity,'Input Data'!$E$11*'Input Data'!$E$13+LOOKUP($A260-'Input Data'!$E$17+$C$1,$A$5:$A$505,$O$5:$O$505))-N260)</f>
        <v>22.222222222222221</v>
      </c>
      <c r="N260" s="11">
        <f t="shared" si="117"/>
        <v>4044.6666666666756</v>
      </c>
      <c r="O260" s="11">
        <f t="shared" si="118"/>
        <v>3827.3361976369588</v>
      </c>
      <c r="P260" s="9">
        <f>MIN('Input Data'!$E$12*LOOKUP($A260,'Input Data'!$B$58:$B$62,'Input Data'!$F$58:$F$62)/3600*$C$1,IF($A260&lt;'Input Data'!$E$16,0,LOOKUP($A260-'Input Data'!$E$16+$C$1,$A$5:$A$505,N$5:N$505)-O260))</f>
        <v>22.222222222222221</v>
      </c>
      <c r="Q260" s="10">
        <f>LOOKUP($A260,'Input Data'!$C$33:$C$37,'Input Data'!$F$33:$F$37)</f>
        <v>0.02</v>
      </c>
      <c r="R260" s="34">
        <f t="shared" si="119"/>
        <v>0.68877551020408168</v>
      </c>
      <c r="S260" s="8">
        <f t="shared" si="120"/>
        <v>0.30612244897959184</v>
      </c>
      <c r="T260" s="11">
        <f t="shared" si="121"/>
        <v>14.999999999999998</v>
      </c>
      <c r="U260" s="7">
        <f>MIN('Input Data'!$F$12*LOOKUP($A260,'Input Data'!$B$58:$B$62,'Input Data'!$G$58:$G$62)/3600*$C$1,IF($A260&lt;'Input Data'!$F$17,infinity,'Input Data'!$F$11*'Input Data'!$F$13+LOOKUP($A260-'Input Data'!$F$17+$C$1,$A$5:$A$505,$W$5:$W$505)-V260))</f>
        <v>5.5555555555555554</v>
      </c>
      <c r="V260" s="11">
        <f t="shared" si="122"/>
        <v>76.546723952739271</v>
      </c>
      <c r="W260" s="11">
        <f>IF($A260&lt;'Input Data'!$F$16,0,LOOKUP($A260-'Input Data'!$F$16,$A$5:$A$505,$V$5:$V$505))</f>
        <v>75.322234156820898</v>
      </c>
      <c r="X260" s="7">
        <f>MIN('Input Data'!$G$12*LOOKUP($A260,'Input Data'!$B$58:$B$62,'Input Data'!$H$58:$H$62)/3600*$C$1,IF($A260&lt;'Input Data'!$G$17,infinity,'Input Data'!$G$11*'Input Data'!$G$13+LOOKUP($A260-'Input Data'!$G$17+$C$1,$A$5:$A$505,$Z$5:$Z$505)-Y260))</f>
        <v>15</v>
      </c>
      <c r="Y260" s="11">
        <f t="shared" si="123"/>
        <v>3750.7894736842104</v>
      </c>
      <c r="Z260" s="11">
        <f t="shared" si="124"/>
        <v>3375</v>
      </c>
      <c r="AA260" s="9">
        <f>MIN('Input Data'!$G$12*LOOKUP($A260,'Input Data'!$B$58:$B$62,'Input Data'!$H$58:$H$62)/3600*$C$1,IF($A260&lt;'Input Data'!$G$16,0,LOOKUP($A260-'Input Data'!$G$16+$C$1,$A$5:$A$505,Y$5:Y$505)-Z260))</f>
        <v>22.222222222222221</v>
      </c>
      <c r="AB260" s="10">
        <f>LOOKUP($A260,'Input Data'!$C$33:$C$37,'Input Data'!$G$33:$G$37)</f>
        <v>0</v>
      </c>
      <c r="AC260" s="11">
        <f t="shared" si="125"/>
        <v>0.67500000000000004</v>
      </c>
      <c r="AD260" s="11">
        <f t="shared" si="126"/>
        <v>0</v>
      </c>
      <c r="AE260" s="12">
        <f t="shared" si="127"/>
        <v>15</v>
      </c>
      <c r="AF260" s="7">
        <f>MIN('Input Data'!$H$12*LOOKUP($A260,'Input Data'!$B$58:$B$62,'Input Data'!$I$58:$I$62)/3600*$C$1,IF($A260&lt;'Input Data'!$H$17,infinity,'Input Data'!$H$11*'Input Data'!$H$13+LOOKUP($A260-'Input Data'!$H$17+$C$1,$A$5:$A$505,AH$5:AH$505)-AG260))</f>
        <v>5.5555555555555554</v>
      </c>
      <c r="AG260" s="11">
        <f t="shared" si="128"/>
        <v>0</v>
      </c>
      <c r="AH260" s="11">
        <f>IF($A260&lt;'Input Data'!$H$16,0,LOOKUP($A260-'Input Data'!$H$16,$A$5:$A$505,AG$5:AG$505))</f>
        <v>0</v>
      </c>
      <c r="AI260" s="7">
        <f>MIN('Input Data'!$I$12*LOOKUP($A260,'Input Data'!$B$58:$B$62,'Input Data'!$J$58:$J$62)/3600*$C$1,IF($A260&lt;'Input Data'!$I$17,infinity,'Input Data'!$I$11*'Input Data'!$I$13+LOOKUP($A260-'Input Data'!$I$17+$C$1,$A$5:$A$505,AK$5:AK$505))-AJ260)</f>
        <v>15</v>
      </c>
      <c r="AJ260" s="11">
        <f t="shared" si="129"/>
        <v>3375</v>
      </c>
      <c r="AK260" s="34">
        <f>IF($A260&lt;'Input Data'!$I$16,0,LOOKUP($A260-'Input Data'!$I$16,$A$5:$A$505,AJ$5:AJ$505))</f>
        <v>3285</v>
      </c>
      <c r="AL260" s="17">
        <f>MIN('Input Data'!$I$12*LOOKUP($A260,'Input Data'!$B$58:$B$62,'Input Data'!$J$58:$J$62)/3600*$C$1,IF($A260&lt;'Input Data'!$I$16,0,LOOKUP($A260-'Input Data'!$I$16+$C$1,$A$5:$A$505,AJ$5:AJ$505)-AK260))</f>
        <v>15</v>
      </c>
    </row>
    <row r="261" spans="1:38" x14ac:dyDescent="0.3">
      <c r="A261" s="9">
        <f t="shared" si="111"/>
        <v>2560</v>
      </c>
      <c r="B261" s="10">
        <f>MIN('Input Data'!$C$12*LOOKUP($A261,'Input Data'!$B$58:$B$62,'Input Data'!$D$58:$D$62)/3600*$C$1,IF($A261&lt;'Input Data'!$C$17,infinity,'Input Data'!$C$11*'Input Data'!$C$13+LOOKUP($A261-'Input Data'!$C$17+$C$1,$A$5:$A$505,$D$5:$D$505))-C261)</f>
        <v>22.222222222222221</v>
      </c>
      <c r="C261" s="11">
        <f>C260+LOOKUP($A260,'Input Data'!$D$23:$D$27,'Input Data'!$F$23:$F$27)*$C$1/3600</f>
        <v>4373.4722222222326</v>
      </c>
      <c r="D261" s="11">
        <f t="shared" si="112"/>
        <v>4061.9722222222313</v>
      </c>
      <c r="E261" s="9">
        <f>MIN('Input Data'!$C$12*LOOKUP($A261,'Input Data'!$B$58:$B$62,'Input Data'!$D$58:$D$62)/3600*$C$1,IF($A261&lt;'Input Data'!$C$16,0,LOOKUP($A261-'Input Data'!$C$16+$C$1,$A$5:$A$505,C$5:C$505)-D261))</f>
        <v>17.305555555555657</v>
      </c>
      <c r="F261" s="10">
        <f>LOOKUP($A261,'Input Data'!$C$33:$C$37,'Input Data'!$E$33:$E$37)</f>
        <v>0</v>
      </c>
      <c r="G261" s="11">
        <f t="shared" si="113"/>
        <v>1</v>
      </c>
      <c r="H261" s="11">
        <f t="shared" si="131"/>
        <v>0</v>
      </c>
      <c r="I261" s="12">
        <f t="shared" si="115"/>
        <v>17.305555555555657</v>
      </c>
      <c r="J261" s="7">
        <f>MIN('Input Data'!$D$12*LOOKUP($A261,'Input Data'!$B$58:$B$62,'Input Data'!$E$58:$E$62)/3600*$C$1,IF($A261&lt;'Input Data'!$D$17,infinity,'Input Data'!$D$11*'Input Data'!$D$13+LOOKUP($A261-'Input Data'!$D$17+$C$1,$A$5:$A$505,$L$5:$L$505)-K261))</f>
        <v>5.5555555555555554</v>
      </c>
      <c r="K261" s="11">
        <f t="shared" si="116"/>
        <v>0</v>
      </c>
      <c r="L261" s="11">
        <f>IF($A261&lt;'Input Data'!$D$16,0,LOOKUP($A261-'Input Data'!$D$16,$A$5:$A$505,$K$5:$K$505))</f>
        <v>0</v>
      </c>
      <c r="M261" s="7">
        <f>MIN('Input Data'!$E$12*LOOKUP($A261,'Input Data'!$B$58:$B$62,'Input Data'!$F$58:$F$62)/3600*$C$1,IF($A261&lt;'Input Data'!$E$17,infinity,'Input Data'!$E$11*'Input Data'!$E$13+LOOKUP($A261-'Input Data'!$E$17+$C$1,$A$5:$A$505,$O$5:$O$505))-N261)</f>
        <v>22.222222222222221</v>
      </c>
      <c r="N261" s="11">
        <f t="shared" si="117"/>
        <v>4061.9722222222313</v>
      </c>
      <c r="O261" s="11">
        <f t="shared" si="118"/>
        <v>3842.6423200859385</v>
      </c>
      <c r="P261" s="9">
        <f>MIN('Input Data'!$E$12*LOOKUP($A261,'Input Data'!$B$58:$B$62,'Input Data'!$F$58:$F$62)/3600*$C$1,IF($A261&lt;'Input Data'!$E$16,0,LOOKUP($A261-'Input Data'!$E$16+$C$1,$A$5:$A$505,N$5:N$505)-O261))</f>
        <v>22.222222222222221</v>
      </c>
      <c r="Q261" s="10">
        <f>LOOKUP($A261,'Input Data'!$C$33:$C$37,'Input Data'!$F$33:$F$37)</f>
        <v>0.02</v>
      </c>
      <c r="R261" s="34">
        <f t="shared" si="119"/>
        <v>0.68877551020408168</v>
      </c>
      <c r="S261" s="8">
        <f t="shared" si="120"/>
        <v>0.30612244897959184</v>
      </c>
      <c r="T261" s="11">
        <f t="shared" si="121"/>
        <v>14.999999999999998</v>
      </c>
      <c r="U261" s="7">
        <f>MIN('Input Data'!$F$12*LOOKUP($A261,'Input Data'!$B$58:$B$62,'Input Data'!$G$58:$G$62)/3600*$C$1,IF($A261&lt;'Input Data'!$F$17,infinity,'Input Data'!$F$11*'Input Data'!$F$13+LOOKUP($A261-'Input Data'!$F$17+$C$1,$A$5:$A$505,$W$5:$W$505)-V261))</f>
        <v>5.5555555555555554</v>
      </c>
      <c r="V261" s="11">
        <f t="shared" si="122"/>
        <v>76.852846401718864</v>
      </c>
      <c r="W261" s="11">
        <f>IF($A261&lt;'Input Data'!$F$16,0,LOOKUP($A261-'Input Data'!$F$16,$A$5:$A$505,$V$5:$V$505))</f>
        <v>75.628356605800491</v>
      </c>
      <c r="X261" s="7">
        <f>MIN('Input Data'!$G$12*LOOKUP($A261,'Input Data'!$B$58:$B$62,'Input Data'!$H$58:$H$62)/3600*$C$1,IF($A261&lt;'Input Data'!$G$17,infinity,'Input Data'!$G$11*'Input Data'!$G$13+LOOKUP($A261-'Input Data'!$G$17+$C$1,$A$5:$A$505,$Z$5:$Z$505)-Y261))</f>
        <v>15</v>
      </c>
      <c r="Y261" s="11">
        <f t="shared" si="123"/>
        <v>3765.7894736842104</v>
      </c>
      <c r="Z261" s="11">
        <f t="shared" si="124"/>
        <v>3390</v>
      </c>
      <c r="AA261" s="9">
        <f>MIN('Input Data'!$G$12*LOOKUP($A261,'Input Data'!$B$58:$B$62,'Input Data'!$H$58:$H$62)/3600*$C$1,IF($A261&lt;'Input Data'!$G$16,0,LOOKUP($A261-'Input Data'!$G$16+$C$1,$A$5:$A$505,Y$5:Y$505)-Z261))</f>
        <v>22.222222222222221</v>
      </c>
      <c r="AB261" s="10">
        <f>LOOKUP($A261,'Input Data'!$C$33:$C$37,'Input Data'!$G$33:$G$37)</f>
        <v>0</v>
      </c>
      <c r="AC261" s="11">
        <f t="shared" si="125"/>
        <v>0.67500000000000004</v>
      </c>
      <c r="AD261" s="11">
        <f t="shared" si="126"/>
        <v>0</v>
      </c>
      <c r="AE261" s="12">
        <f t="shared" si="127"/>
        <v>15</v>
      </c>
      <c r="AF261" s="7">
        <f>MIN('Input Data'!$H$12*LOOKUP($A261,'Input Data'!$B$58:$B$62,'Input Data'!$I$58:$I$62)/3600*$C$1,IF($A261&lt;'Input Data'!$H$17,infinity,'Input Data'!$H$11*'Input Data'!$H$13+LOOKUP($A261-'Input Data'!$H$17+$C$1,$A$5:$A$505,AH$5:AH$505)-AG261))</f>
        <v>5.5555555555555554</v>
      </c>
      <c r="AG261" s="11">
        <f t="shared" si="128"/>
        <v>0</v>
      </c>
      <c r="AH261" s="11">
        <f>IF($A261&lt;'Input Data'!$H$16,0,LOOKUP($A261-'Input Data'!$H$16,$A$5:$A$505,AG$5:AG$505))</f>
        <v>0</v>
      </c>
      <c r="AI261" s="7">
        <f>MIN('Input Data'!$I$12*LOOKUP($A261,'Input Data'!$B$58:$B$62,'Input Data'!$J$58:$J$62)/3600*$C$1,IF($A261&lt;'Input Data'!$I$17,infinity,'Input Data'!$I$11*'Input Data'!$I$13+LOOKUP($A261-'Input Data'!$I$17+$C$1,$A$5:$A$505,AK$5:AK$505))-AJ261)</f>
        <v>15</v>
      </c>
      <c r="AJ261" s="11">
        <f t="shared" si="129"/>
        <v>3390</v>
      </c>
      <c r="AK261" s="34">
        <f>IF($A261&lt;'Input Data'!$I$16,0,LOOKUP($A261-'Input Data'!$I$16,$A$5:$A$505,AJ$5:AJ$505))</f>
        <v>3300</v>
      </c>
      <c r="AL261" s="17">
        <f>MIN('Input Data'!$I$12*LOOKUP($A261,'Input Data'!$B$58:$B$62,'Input Data'!$J$58:$J$62)/3600*$C$1,IF($A261&lt;'Input Data'!$I$16,0,LOOKUP($A261-'Input Data'!$I$16+$C$1,$A$5:$A$505,AJ$5:AJ$505)-AK261))</f>
        <v>15</v>
      </c>
    </row>
    <row r="262" spans="1:38" x14ac:dyDescent="0.3">
      <c r="A262" s="9">
        <f t="shared" si="111"/>
        <v>2570</v>
      </c>
      <c r="B262" s="10">
        <f>MIN('Input Data'!$C$12*LOOKUP($A262,'Input Data'!$B$58:$B$62,'Input Data'!$D$58:$D$62)/3600*$C$1,IF($A262&lt;'Input Data'!$C$17,infinity,'Input Data'!$C$11*'Input Data'!$C$13+LOOKUP($A262-'Input Data'!$C$17+$C$1,$A$5:$A$505,$D$5:$D$505))-C262)</f>
        <v>22.222222222222221</v>
      </c>
      <c r="C262" s="11">
        <f>C261+LOOKUP($A261,'Input Data'!$D$23:$D$27,'Input Data'!$F$23:$F$27)*$C$1/3600</f>
        <v>4390.7777777777883</v>
      </c>
      <c r="D262" s="11">
        <f t="shared" si="112"/>
        <v>4079.2777777777869</v>
      </c>
      <c r="E262" s="9">
        <f>MIN('Input Data'!$C$12*LOOKUP($A262,'Input Data'!$B$58:$B$62,'Input Data'!$D$58:$D$62)/3600*$C$1,IF($A262&lt;'Input Data'!$C$16,0,LOOKUP($A262-'Input Data'!$C$16+$C$1,$A$5:$A$505,C$5:C$505)-D262))</f>
        <v>17.305555555555202</v>
      </c>
      <c r="F262" s="10">
        <f>LOOKUP($A262,'Input Data'!$C$33:$C$37,'Input Data'!$E$33:$E$37)</f>
        <v>0</v>
      </c>
      <c r="G262" s="11">
        <f t="shared" si="113"/>
        <v>1</v>
      </c>
      <c r="H262" s="11">
        <f t="shared" si="131"/>
        <v>0</v>
      </c>
      <c r="I262" s="12">
        <f t="shared" si="115"/>
        <v>17.305555555555202</v>
      </c>
      <c r="J262" s="7">
        <f>MIN('Input Data'!$D$12*LOOKUP($A262,'Input Data'!$B$58:$B$62,'Input Data'!$E$58:$E$62)/3600*$C$1,IF($A262&lt;'Input Data'!$D$17,infinity,'Input Data'!$D$11*'Input Data'!$D$13+LOOKUP($A262-'Input Data'!$D$17+$C$1,$A$5:$A$505,$L$5:$L$505)-K262))</f>
        <v>5.5555555555555554</v>
      </c>
      <c r="K262" s="11">
        <f t="shared" si="116"/>
        <v>0</v>
      </c>
      <c r="L262" s="11">
        <f>IF($A262&lt;'Input Data'!$D$16,0,LOOKUP($A262-'Input Data'!$D$16,$A$5:$A$505,$K$5:$K$505))</f>
        <v>0</v>
      </c>
      <c r="M262" s="7">
        <f>MIN('Input Data'!$E$12*LOOKUP($A262,'Input Data'!$B$58:$B$62,'Input Data'!$F$58:$F$62)/3600*$C$1,IF($A262&lt;'Input Data'!$E$17,infinity,'Input Data'!$E$11*'Input Data'!$E$13+LOOKUP($A262-'Input Data'!$E$17+$C$1,$A$5:$A$505,$O$5:$O$505))-N262)</f>
        <v>22.222222222222221</v>
      </c>
      <c r="N262" s="11">
        <f t="shared" si="117"/>
        <v>4079.2777777777869</v>
      </c>
      <c r="O262" s="11">
        <f t="shared" si="118"/>
        <v>3857.9484425349183</v>
      </c>
      <c r="P262" s="9">
        <f>MIN('Input Data'!$E$12*LOOKUP($A262,'Input Data'!$B$58:$B$62,'Input Data'!$F$58:$F$62)/3600*$C$1,IF($A262&lt;'Input Data'!$E$16,0,LOOKUP($A262-'Input Data'!$E$16+$C$1,$A$5:$A$505,N$5:N$505)-O262))</f>
        <v>22.222222222222221</v>
      </c>
      <c r="Q262" s="10">
        <f>LOOKUP($A262,'Input Data'!$C$33:$C$37,'Input Data'!$F$33:$F$37)</f>
        <v>0.02</v>
      </c>
      <c r="R262" s="34">
        <f t="shared" si="119"/>
        <v>0.68877551020408168</v>
      </c>
      <c r="S262" s="8">
        <f t="shared" si="120"/>
        <v>0.30612244897959184</v>
      </c>
      <c r="T262" s="11">
        <f t="shared" si="121"/>
        <v>14.999999999999998</v>
      </c>
      <c r="U262" s="7">
        <f>MIN('Input Data'!$F$12*LOOKUP($A262,'Input Data'!$B$58:$B$62,'Input Data'!$G$58:$G$62)/3600*$C$1,IF($A262&lt;'Input Data'!$F$17,infinity,'Input Data'!$F$11*'Input Data'!$F$13+LOOKUP($A262-'Input Data'!$F$17+$C$1,$A$5:$A$505,$W$5:$W$505)-V262))</f>
        <v>5.5555555555555554</v>
      </c>
      <c r="V262" s="11">
        <f t="shared" si="122"/>
        <v>77.158968850698457</v>
      </c>
      <c r="W262" s="11">
        <f>IF($A262&lt;'Input Data'!$F$16,0,LOOKUP($A262-'Input Data'!$F$16,$A$5:$A$505,$V$5:$V$505))</f>
        <v>75.934479054780084</v>
      </c>
      <c r="X262" s="7">
        <f>MIN('Input Data'!$G$12*LOOKUP($A262,'Input Data'!$B$58:$B$62,'Input Data'!$H$58:$H$62)/3600*$C$1,IF($A262&lt;'Input Data'!$G$17,infinity,'Input Data'!$G$11*'Input Data'!$G$13+LOOKUP($A262-'Input Data'!$G$17+$C$1,$A$5:$A$505,$Z$5:$Z$505)-Y262))</f>
        <v>15</v>
      </c>
      <c r="Y262" s="11">
        <f t="shared" si="123"/>
        <v>3780.7894736842104</v>
      </c>
      <c r="Z262" s="11">
        <f t="shared" si="124"/>
        <v>3405</v>
      </c>
      <c r="AA262" s="9">
        <f>MIN('Input Data'!$G$12*LOOKUP($A262,'Input Data'!$B$58:$B$62,'Input Data'!$H$58:$H$62)/3600*$C$1,IF($A262&lt;'Input Data'!$G$16,0,LOOKUP($A262-'Input Data'!$G$16+$C$1,$A$5:$A$505,Y$5:Y$505)-Z262))</f>
        <v>22.222222222222221</v>
      </c>
      <c r="AB262" s="10">
        <f>LOOKUP($A262,'Input Data'!$C$33:$C$37,'Input Data'!$G$33:$G$37)</f>
        <v>0</v>
      </c>
      <c r="AC262" s="11">
        <f t="shared" si="125"/>
        <v>0.67500000000000004</v>
      </c>
      <c r="AD262" s="11">
        <f t="shared" si="126"/>
        <v>0</v>
      </c>
      <c r="AE262" s="12">
        <f t="shared" si="127"/>
        <v>15</v>
      </c>
      <c r="AF262" s="7">
        <f>MIN('Input Data'!$H$12*LOOKUP($A262,'Input Data'!$B$58:$B$62,'Input Data'!$I$58:$I$62)/3600*$C$1,IF($A262&lt;'Input Data'!$H$17,infinity,'Input Data'!$H$11*'Input Data'!$H$13+LOOKUP($A262-'Input Data'!$H$17+$C$1,$A$5:$A$505,AH$5:AH$505)-AG262))</f>
        <v>5.5555555555555554</v>
      </c>
      <c r="AG262" s="11">
        <f t="shared" si="128"/>
        <v>0</v>
      </c>
      <c r="AH262" s="11">
        <f>IF($A262&lt;'Input Data'!$H$16,0,LOOKUP($A262-'Input Data'!$H$16,$A$5:$A$505,AG$5:AG$505))</f>
        <v>0</v>
      </c>
      <c r="AI262" s="7">
        <f>MIN('Input Data'!$I$12*LOOKUP($A262,'Input Data'!$B$58:$B$62,'Input Data'!$J$58:$J$62)/3600*$C$1,IF($A262&lt;'Input Data'!$I$17,infinity,'Input Data'!$I$11*'Input Data'!$I$13+LOOKUP($A262-'Input Data'!$I$17+$C$1,$A$5:$A$505,AK$5:AK$505))-AJ262)</f>
        <v>15</v>
      </c>
      <c r="AJ262" s="11">
        <f t="shared" si="129"/>
        <v>3405</v>
      </c>
      <c r="AK262" s="34">
        <f>IF($A262&lt;'Input Data'!$I$16,0,LOOKUP($A262-'Input Data'!$I$16,$A$5:$A$505,AJ$5:AJ$505))</f>
        <v>3315</v>
      </c>
      <c r="AL262" s="17">
        <f>MIN('Input Data'!$I$12*LOOKUP($A262,'Input Data'!$B$58:$B$62,'Input Data'!$J$58:$J$62)/3600*$C$1,IF($A262&lt;'Input Data'!$I$16,0,LOOKUP($A262-'Input Data'!$I$16+$C$1,$A$5:$A$505,AJ$5:AJ$505)-AK262))</f>
        <v>15</v>
      </c>
    </row>
    <row r="263" spans="1:38" x14ac:dyDescent="0.3">
      <c r="A263" s="9">
        <f t="shared" si="111"/>
        <v>2580</v>
      </c>
      <c r="B263" s="10">
        <f>MIN('Input Data'!$C$12*LOOKUP($A263,'Input Data'!$B$58:$B$62,'Input Data'!$D$58:$D$62)/3600*$C$1,IF($A263&lt;'Input Data'!$C$17,infinity,'Input Data'!$C$11*'Input Data'!$C$13+LOOKUP($A263-'Input Data'!$C$17+$C$1,$A$5:$A$505,$D$5:$D$505))-C263)</f>
        <v>22.222222222222221</v>
      </c>
      <c r="C263" s="11">
        <f>C262+LOOKUP($A262,'Input Data'!$D$23:$D$27,'Input Data'!$F$23:$F$27)*$C$1/3600</f>
        <v>4408.0833333333439</v>
      </c>
      <c r="D263" s="11">
        <f t="shared" si="112"/>
        <v>4096.5833333333421</v>
      </c>
      <c r="E263" s="9">
        <f>MIN('Input Data'!$C$12*LOOKUP($A263,'Input Data'!$B$58:$B$62,'Input Data'!$D$58:$D$62)/3600*$C$1,IF($A263&lt;'Input Data'!$C$16,0,LOOKUP($A263-'Input Data'!$C$16+$C$1,$A$5:$A$505,C$5:C$505)-D263))</f>
        <v>17.305555555555657</v>
      </c>
      <c r="F263" s="10">
        <f>LOOKUP($A263,'Input Data'!$C$33:$C$37,'Input Data'!$E$33:$E$37)</f>
        <v>0</v>
      </c>
      <c r="G263" s="11">
        <f t="shared" si="113"/>
        <v>1</v>
      </c>
      <c r="H263" s="11">
        <f t="shared" si="131"/>
        <v>0</v>
      </c>
      <c r="I263" s="12">
        <f t="shared" si="115"/>
        <v>17.305555555555657</v>
      </c>
      <c r="J263" s="7">
        <f>MIN('Input Data'!$D$12*LOOKUP($A263,'Input Data'!$B$58:$B$62,'Input Data'!$E$58:$E$62)/3600*$C$1,IF($A263&lt;'Input Data'!$D$17,infinity,'Input Data'!$D$11*'Input Data'!$D$13+LOOKUP($A263-'Input Data'!$D$17+$C$1,$A$5:$A$505,$L$5:$L$505)-K263))</f>
        <v>5.5555555555555554</v>
      </c>
      <c r="K263" s="11">
        <f t="shared" si="116"/>
        <v>0</v>
      </c>
      <c r="L263" s="11">
        <f>IF($A263&lt;'Input Data'!$D$16,0,LOOKUP($A263-'Input Data'!$D$16,$A$5:$A$505,$K$5:$K$505))</f>
        <v>0</v>
      </c>
      <c r="M263" s="7">
        <f>MIN('Input Data'!$E$12*LOOKUP($A263,'Input Data'!$B$58:$B$62,'Input Data'!$F$58:$F$62)/3600*$C$1,IF($A263&lt;'Input Data'!$E$17,infinity,'Input Data'!$E$11*'Input Data'!$E$13+LOOKUP($A263-'Input Data'!$E$17+$C$1,$A$5:$A$505,$O$5:$O$505))-N263)</f>
        <v>22.222222222222221</v>
      </c>
      <c r="N263" s="11">
        <f t="shared" si="117"/>
        <v>4096.5833333333421</v>
      </c>
      <c r="O263" s="11">
        <f t="shared" si="118"/>
        <v>3873.254564983898</v>
      </c>
      <c r="P263" s="9">
        <f>MIN('Input Data'!$E$12*LOOKUP($A263,'Input Data'!$B$58:$B$62,'Input Data'!$F$58:$F$62)/3600*$C$1,IF($A263&lt;'Input Data'!$E$16,0,LOOKUP($A263-'Input Data'!$E$16+$C$1,$A$5:$A$505,N$5:N$505)-O263))</f>
        <v>22.222222222222221</v>
      </c>
      <c r="Q263" s="10">
        <f>LOOKUP($A263,'Input Data'!$C$33:$C$37,'Input Data'!$F$33:$F$37)</f>
        <v>0.02</v>
      </c>
      <c r="R263" s="34">
        <f t="shared" si="119"/>
        <v>0.68877551020408168</v>
      </c>
      <c r="S263" s="8">
        <f t="shared" si="120"/>
        <v>0.30612244897959184</v>
      </c>
      <c r="T263" s="11">
        <f t="shared" si="121"/>
        <v>14.999999999999998</v>
      </c>
      <c r="U263" s="7">
        <f>MIN('Input Data'!$F$12*LOOKUP($A263,'Input Data'!$B$58:$B$62,'Input Data'!$G$58:$G$62)/3600*$C$1,IF($A263&lt;'Input Data'!$F$17,infinity,'Input Data'!$F$11*'Input Data'!$F$13+LOOKUP($A263-'Input Data'!$F$17+$C$1,$A$5:$A$505,$W$5:$W$505)-V263))</f>
        <v>5.5555555555555554</v>
      </c>
      <c r="V263" s="11">
        <f t="shared" si="122"/>
        <v>77.465091299678051</v>
      </c>
      <c r="W263" s="11">
        <f>IF($A263&lt;'Input Data'!$F$16,0,LOOKUP($A263-'Input Data'!$F$16,$A$5:$A$505,$V$5:$V$505))</f>
        <v>76.240601503759677</v>
      </c>
      <c r="X263" s="7">
        <f>MIN('Input Data'!$G$12*LOOKUP($A263,'Input Data'!$B$58:$B$62,'Input Data'!$H$58:$H$62)/3600*$C$1,IF($A263&lt;'Input Data'!$G$17,infinity,'Input Data'!$G$11*'Input Data'!$G$13+LOOKUP($A263-'Input Data'!$G$17+$C$1,$A$5:$A$505,$Z$5:$Z$505)-Y263))</f>
        <v>15</v>
      </c>
      <c r="Y263" s="11">
        <f t="shared" si="123"/>
        <v>3795.7894736842104</v>
      </c>
      <c r="Z263" s="11">
        <f t="shared" si="124"/>
        <v>3420</v>
      </c>
      <c r="AA263" s="9">
        <f>MIN('Input Data'!$G$12*LOOKUP($A263,'Input Data'!$B$58:$B$62,'Input Data'!$H$58:$H$62)/3600*$C$1,IF($A263&lt;'Input Data'!$G$16,0,LOOKUP($A263-'Input Data'!$G$16+$C$1,$A$5:$A$505,Y$5:Y$505)-Z263))</f>
        <v>22.222222222222221</v>
      </c>
      <c r="AB263" s="10">
        <f>LOOKUP($A263,'Input Data'!$C$33:$C$37,'Input Data'!$G$33:$G$37)</f>
        <v>0</v>
      </c>
      <c r="AC263" s="11">
        <f t="shared" si="125"/>
        <v>0.67500000000000004</v>
      </c>
      <c r="AD263" s="11">
        <f t="shared" si="126"/>
        <v>0</v>
      </c>
      <c r="AE263" s="12">
        <f t="shared" si="127"/>
        <v>15</v>
      </c>
      <c r="AF263" s="7">
        <f>MIN('Input Data'!$H$12*LOOKUP($A263,'Input Data'!$B$58:$B$62,'Input Data'!$I$58:$I$62)/3600*$C$1,IF($A263&lt;'Input Data'!$H$17,infinity,'Input Data'!$H$11*'Input Data'!$H$13+LOOKUP($A263-'Input Data'!$H$17+$C$1,$A$5:$A$505,AH$5:AH$505)-AG263))</f>
        <v>5.5555555555555554</v>
      </c>
      <c r="AG263" s="11">
        <f t="shared" si="128"/>
        <v>0</v>
      </c>
      <c r="AH263" s="11">
        <f>IF($A263&lt;'Input Data'!$H$16,0,LOOKUP($A263-'Input Data'!$H$16,$A$5:$A$505,AG$5:AG$505))</f>
        <v>0</v>
      </c>
      <c r="AI263" s="7">
        <f>MIN('Input Data'!$I$12*LOOKUP($A263,'Input Data'!$B$58:$B$62,'Input Data'!$J$58:$J$62)/3600*$C$1,IF($A263&lt;'Input Data'!$I$17,infinity,'Input Data'!$I$11*'Input Data'!$I$13+LOOKUP($A263-'Input Data'!$I$17+$C$1,$A$5:$A$505,AK$5:AK$505))-AJ263)</f>
        <v>15</v>
      </c>
      <c r="AJ263" s="11">
        <f t="shared" si="129"/>
        <v>3420</v>
      </c>
      <c r="AK263" s="34">
        <f>IF($A263&lt;'Input Data'!$I$16,0,LOOKUP($A263-'Input Data'!$I$16,$A$5:$A$505,AJ$5:AJ$505))</f>
        <v>3330</v>
      </c>
      <c r="AL263" s="17">
        <f>MIN('Input Data'!$I$12*LOOKUP($A263,'Input Data'!$B$58:$B$62,'Input Data'!$J$58:$J$62)/3600*$C$1,IF($A263&lt;'Input Data'!$I$16,0,LOOKUP($A263-'Input Data'!$I$16+$C$1,$A$5:$A$505,AJ$5:AJ$505)-AK263))</f>
        <v>15</v>
      </c>
    </row>
    <row r="264" spans="1:38" x14ac:dyDescent="0.3">
      <c r="A264" s="9">
        <f t="shared" si="111"/>
        <v>2590</v>
      </c>
      <c r="B264" s="10">
        <f>MIN('Input Data'!$C$12*LOOKUP($A264,'Input Data'!$B$58:$B$62,'Input Data'!$D$58:$D$62)/3600*$C$1,IF($A264&lt;'Input Data'!$C$17,infinity,'Input Data'!$C$11*'Input Data'!$C$13+LOOKUP($A264-'Input Data'!$C$17+$C$1,$A$5:$A$505,$D$5:$D$505))-C264)</f>
        <v>22.222222222222221</v>
      </c>
      <c r="C264" s="11">
        <f>C263+LOOKUP($A263,'Input Data'!$D$23:$D$27,'Input Data'!$F$23:$F$27)*$C$1/3600</f>
        <v>4425.3888888888996</v>
      </c>
      <c r="D264" s="11">
        <f t="shared" si="112"/>
        <v>4113.8888888888978</v>
      </c>
      <c r="E264" s="9">
        <f>MIN('Input Data'!$C$12*LOOKUP($A264,'Input Data'!$B$58:$B$62,'Input Data'!$D$58:$D$62)/3600*$C$1,IF($A264&lt;'Input Data'!$C$16,0,LOOKUP($A264-'Input Data'!$C$16+$C$1,$A$5:$A$505,C$5:C$505)-D264))</f>
        <v>17.305555555555657</v>
      </c>
      <c r="F264" s="10">
        <f>LOOKUP($A264,'Input Data'!$C$33:$C$37,'Input Data'!$E$33:$E$37)</f>
        <v>0</v>
      </c>
      <c r="G264" s="11">
        <f t="shared" si="113"/>
        <v>1</v>
      </c>
      <c r="H264" s="11">
        <f t="shared" si="131"/>
        <v>0</v>
      </c>
      <c r="I264" s="12">
        <f t="shared" si="115"/>
        <v>17.305555555555657</v>
      </c>
      <c r="J264" s="7">
        <f>MIN('Input Data'!$D$12*LOOKUP($A264,'Input Data'!$B$58:$B$62,'Input Data'!$E$58:$E$62)/3600*$C$1,IF($A264&lt;'Input Data'!$D$17,infinity,'Input Data'!$D$11*'Input Data'!$D$13+LOOKUP($A264-'Input Data'!$D$17+$C$1,$A$5:$A$505,$L$5:$L$505)-K264))</f>
        <v>5.5555555555555554</v>
      </c>
      <c r="K264" s="11">
        <f t="shared" si="116"/>
        <v>0</v>
      </c>
      <c r="L264" s="11">
        <f>IF($A264&lt;'Input Data'!$D$16,0,LOOKUP($A264-'Input Data'!$D$16,$A$5:$A$505,$K$5:$K$505))</f>
        <v>0</v>
      </c>
      <c r="M264" s="7">
        <f>MIN('Input Data'!$E$12*LOOKUP($A264,'Input Data'!$B$58:$B$62,'Input Data'!$F$58:$F$62)/3600*$C$1,IF($A264&lt;'Input Data'!$E$17,infinity,'Input Data'!$E$11*'Input Data'!$E$13+LOOKUP($A264-'Input Data'!$E$17+$C$1,$A$5:$A$505,$O$5:$O$505))-N264)</f>
        <v>22.222222222222221</v>
      </c>
      <c r="N264" s="11">
        <f t="shared" si="117"/>
        <v>4113.8888888888978</v>
      </c>
      <c r="O264" s="11">
        <f t="shared" si="118"/>
        <v>3888.5606874328778</v>
      </c>
      <c r="P264" s="9">
        <f>MIN('Input Data'!$E$12*LOOKUP($A264,'Input Data'!$B$58:$B$62,'Input Data'!$F$58:$F$62)/3600*$C$1,IF($A264&lt;'Input Data'!$E$16,0,LOOKUP($A264-'Input Data'!$E$16+$C$1,$A$5:$A$505,N$5:N$505)-O264))</f>
        <v>22.222222222222221</v>
      </c>
      <c r="Q264" s="10">
        <f>LOOKUP($A264,'Input Data'!$C$33:$C$37,'Input Data'!$F$33:$F$37)</f>
        <v>0.02</v>
      </c>
      <c r="R264" s="34">
        <f t="shared" si="119"/>
        <v>0.68877551020408168</v>
      </c>
      <c r="S264" s="8">
        <f t="shared" si="120"/>
        <v>0.30612244897959184</v>
      </c>
      <c r="T264" s="11">
        <f t="shared" si="121"/>
        <v>14.999999999999998</v>
      </c>
      <c r="U264" s="7">
        <f>MIN('Input Data'!$F$12*LOOKUP($A264,'Input Data'!$B$58:$B$62,'Input Data'!$G$58:$G$62)/3600*$C$1,IF($A264&lt;'Input Data'!$F$17,infinity,'Input Data'!$F$11*'Input Data'!$F$13+LOOKUP($A264-'Input Data'!$F$17+$C$1,$A$5:$A$505,$W$5:$W$505)-V264))</f>
        <v>5.5555555555555554</v>
      </c>
      <c r="V264" s="11">
        <f t="shared" si="122"/>
        <v>77.771213748657644</v>
      </c>
      <c r="W264" s="11">
        <f>IF($A264&lt;'Input Data'!$F$16,0,LOOKUP($A264-'Input Data'!$F$16,$A$5:$A$505,$V$5:$V$505))</f>
        <v>76.546723952739271</v>
      </c>
      <c r="X264" s="7">
        <f>MIN('Input Data'!$G$12*LOOKUP($A264,'Input Data'!$B$58:$B$62,'Input Data'!$H$58:$H$62)/3600*$C$1,IF($A264&lt;'Input Data'!$G$17,infinity,'Input Data'!$G$11*'Input Data'!$G$13+LOOKUP($A264-'Input Data'!$G$17+$C$1,$A$5:$A$505,$Z$5:$Z$505)-Y264))</f>
        <v>15</v>
      </c>
      <c r="Y264" s="11">
        <f t="shared" si="123"/>
        <v>3810.7894736842104</v>
      </c>
      <c r="Z264" s="11">
        <f t="shared" si="124"/>
        <v>3435</v>
      </c>
      <c r="AA264" s="9">
        <f>MIN('Input Data'!$G$12*LOOKUP($A264,'Input Data'!$B$58:$B$62,'Input Data'!$H$58:$H$62)/3600*$C$1,IF($A264&lt;'Input Data'!$G$16,0,LOOKUP($A264-'Input Data'!$G$16+$C$1,$A$5:$A$505,Y$5:Y$505)-Z264))</f>
        <v>22.222222222222221</v>
      </c>
      <c r="AB264" s="10">
        <f>LOOKUP($A264,'Input Data'!$C$33:$C$37,'Input Data'!$G$33:$G$37)</f>
        <v>0</v>
      </c>
      <c r="AC264" s="11">
        <f t="shared" si="125"/>
        <v>0.67500000000000004</v>
      </c>
      <c r="AD264" s="11">
        <f t="shared" si="126"/>
        <v>0</v>
      </c>
      <c r="AE264" s="12">
        <f t="shared" si="127"/>
        <v>15</v>
      </c>
      <c r="AF264" s="7">
        <f>MIN('Input Data'!$H$12*LOOKUP($A264,'Input Data'!$B$58:$B$62,'Input Data'!$I$58:$I$62)/3600*$C$1,IF($A264&lt;'Input Data'!$H$17,infinity,'Input Data'!$H$11*'Input Data'!$H$13+LOOKUP($A264-'Input Data'!$H$17+$C$1,$A$5:$A$505,AH$5:AH$505)-AG264))</f>
        <v>5.5555555555555554</v>
      </c>
      <c r="AG264" s="11">
        <f t="shared" si="128"/>
        <v>0</v>
      </c>
      <c r="AH264" s="11">
        <f>IF($A264&lt;'Input Data'!$H$16,0,LOOKUP($A264-'Input Data'!$H$16,$A$5:$A$505,AG$5:AG$505))</f>
        <v>0</v>
      </c>
      <c r="AI264" s="7">
        <f>MIN('Input Data'!$I$12*LOOKUP($A264,'Input Data'!$B$58:$B$62,'Input Data'!$J$58:$J$62)/3600*$C$1,IF($A264&lt;'Input Data'!$I$17,infinity,'Input Data'!$I$11*'Input Data'!$I$13+LOOKUP($A264-'Input Data'!$I$17+$C$1,$A$5:$A$505,AK$5:AK$505))-AJ264)</f>
        <v>15</v>
      </c>
      <c r="AJ264" s="11">
        <f t="shared" si="129"/>
        <v>3435</v>
      </c>
      <c r="AK264" s="34">
        <f>IF($A264&lt;'Input Data'!$I$16,0,LOOKUP($A264-'Input Data'!$I$16,$A$5:$A$505,AJ$5:AJ$505))</f>
        <v>3345</v>
      </c>
      <c r="AL264" s="17">
        <f>MIN('Input Data'!$I$12*LOOKUP($A264,'Input Data'!$B$58:$B$62,'Input Data'!$J$58:$J$62)/3600*$C$1,IF($A264&lt;'Input Data'!$I$16,0,LOOKUP($A264-'Input Data'!$I$16+$C$1,$A$5:$A$505,AJ$5:AJ$505)-AK264))</f>
        <v>15</v>
      </c>
    </row>
    <row r="265" spans="1:38" x14ac:dyDescent="0.3">
      <c r="A265" s="9">
        <f t="shared" si="111"/>
        <v>2600</v>
      </c>
      <c r="B265" s="10">
        <f>MIN('Input Data'!$C$12*LOOKUP($A265,'Input Data'!$B$58:$B$62,'Input Data'!$D$58:$D$62)/3600*$C$1,IF($A265&lt;'Input Data'!$C$17,infinity,'Input Data'!$C$11*'Input Data'!$C$13+LOOKUP($A265-'Input Data'!$C$17+$C$1,$A$5:$A$505,$D$5:$D$505))-C265)</f>
        <v>22.222222222222221</v>
      </c>
      <c r="C265" s="11">
        <f>C264+LOOKUP($A264,'Input Data'!$D$23:$D$27,'Input Data'!$F$23:$F$27)*$C$1/3600</f>
        <v>4442.6944444444553</v>
      </c>
      <c r="D265" s="11">
        <f t="shared" si="112"/>
        <v>4131.1944444444534</v>
      </c>
      <c r="E265" s="9">
        <f>MIN('Input Data'!$C$12*LOOKUP($A265,'Input Data'!$B$58:$B$62,'Input Data'!$D$58:$D$62)/3600*$C$1,IF($A265&lt;'Input Data'!$C$16,0,LOOKUP($A265-'Input Data'!$C$16+$C$1,$A$5:$A$505,C$5:C$505)-D265))</f>
        <v>17.305555555555657</v>
      </c>
      <c r="F265" s="10">
        <f>LOOKUP($A265,'Input Data'!$C$33:$C$37,'Input Data'!$E$33:$E$37)</f>
        <v>0</v>
      </c>
      <c r="G265" s="11">
        <f t="shared" si="113"/>
        <v>1</v>
      </c>
      <c r="H265" s="11">
        <f t="shared" si="131"/>
        <v>0</v>
      </c>
      <c r="I265" s="12">
        <f t="shared" si="115"/>
        <v>17.305555555555657</v>
      </c>
      <c r="J265" s="7">
        <f>MIN('Input Data'!$D$12*LOOKUP($A265,'Input Data'!$B$58:$B$62,'Input Data'!$E$58:$E$62)/3600*$C$1,IF($A265&lt;'Input Data'!$D$17,infinity,'Input Data'!$D$11*'Input Data'!$D$13+LOOKUP($A265-'Input Data'!$D$17+$C$1,$A$5:$A$505,$L$5:$L$505)-K265))</f>
        <v>5.5555555555555554</v>
      </c>
      <c r="K265" s="11">
        <f t="shared" si="116"/>
        <v>0</v>
      </c>
      <c r="L265" s="11">
        <f>IF($A265&lt;'Input Data'!$D$16,0,LOOKUP($A265-'Input Data'!$D$16,$A$5:$A$505,$K$5:$K$505))</f>
        <v>0</v>
      </c>
      <c r="M265" s="7">
        <f>MIN('Input Data'!$E$12*LOOKUP($A265,'Input Data'!$B$58:$B$62,'Input Data'!$F$58:$F$62)/3600*$C$1,IF($A265&lt;'Input Data'!$E$17,infinity,'Input Data'!$E$11*'Input Data'!$E$13+LOOKUP($A265-'Input Data'!$E$17+$C$1,$A$5:$A$505,$O$5:$O$505))-N265)</f>
        <v>22.222222222222221</v>
      </c>
      <c r="N265" s="11">
        <f t="shared" si="117"/>
        <v>4131.1944444444534</v>
      </c>
      <c r="O265" s="11">
        <f t="shared" si="118"/>
        <v>3903.8668098818575</v>
      </c>
      <c r="P265" s="9">
        <f>MIN('Input Data'!$E$12*LOOKUP($A265,'Input Data'!$B$58:$B$62,'Input Data'!$F$58:$F$62)/3600*$C$1,IF($A265&lt;'Input Data'!$E$16,0,LOOKUP($A265-'Input Data'!$E$16+$C$1,$A$5:$A$505,N$5:N$505)-O265))</f>
        <v>22.222222222222221</v>
      </c>
      <c r="Q265" s="10">
        <f>LOOKUP($A265,'Input Data'!$C$33:$C$37,'Input Data'!$F$33:$F$37)</f>
        <v>0.02</v>
      </c>
      <c r="R265" s="34">
        <f t="shared" si="119"/>
        <v>0.68877551020408168</v>
      </c>
      <c r="S265" s="8">
        <f t="shared" si="120"/>
        <v>0.30612244897959184</v>
      </c>
      <c r="T265" s="11">
        <f t="shared" si="121"/>
        <v>14.999999999999998</v>
      </c>
      <c r="U265" s="7">
        <f>MIN('Input Data'!$F$12*LOOKUP($A265,'Input Data'!$B$58:$B$62,'Input Data'!$G$58:$G$62)/3600*$C$1,IF($A265&lt;'Input Data'!$F$17,infinity,'Input Data'!$F$11*'Input Data'!$F$13+LOOKUP($A265-'Input Data'!$F$17+$C$1,$A$5:$A$505,$W$5:$W$505)-V265))</f>
        <v>5.5555555555555554</v>
      </c>
      <c r="V265" s="11">
        <f t="shared" si="122"/>
        <v>78.077336197637237</v>
      </c>
      <c r="W265" s="11">
        <f>IF($A265&lt;'Input Data'!$F$16,0,LOOKUP($A265-'Input Data'!$F$16,$A$5:$A$505,$V$5:$V$505))</f>
        <v>76.852846401718864</v>
      </c>
      <c r="X265" s="7">
        <f>MIN('Input Data'!$G$12*LOOKUP($A265,'Input Data'!$B$58:$B$62,'Input Data'!$H$58:$H$62)/3600*$C$1,IF($A265&lt;'Input Data'!$G$17,infinity,'Input Data'!$G$11*'Input Data'!$G$13+LOOKUP($A265-'Input Data'!$G$17+$C$1,$A$5:$A$505,$Z$5:$Z$505)-Y265))</f>
        <v>15</v>
      </c>
      <c r="Y265" s="11">
        <f t="shared" si="123"/>
        <v>3825.7894736842104</v>
      </c>
      <c r="Z265" s="11">
        <f t="shared" si="124"/>
        <v>3450</v>
      </c>
      <c r="AA265" s="9">
        <f>MIN('Input Data'!$G$12*LOOKUP($A265,'Input Data'!$B$58:$B$62,'Input Data'!$H$58:$H$62)/3600*$C$1,IF($A265&lt;'Input Data'!$G$16,0,LOOKUP($A265-'Input Data'!$G$16+$C$1,$A$5:$A$505,Y$5:Y$505)-Z265))</f>
        <v>22.222222222222221</v>
      </c>
      <c r="AB265" s="10">
        <f>LOOKUP($A265,'Input Data'!$C$33:$C$37,'Input Data'!$G$33:$G$37)</f>
        <v>0</v>
      </c>
      <c r="AC265" s="11">
        <f t="shared" si="125"/>
        <v>0.67500000000000004</v>
      </c>
      <c r="AD265" s="11">
        <f t="shared" si="126"/>
        <v>0</v>
      </c>
      <c r="AE265" s="12">
        <f t="shared" si="127"/>
        <v>15</v>
      </c>
      <c r="AF265" s="7">
        <f>MIN('Input Data'!$H$12*LOOKUP($A265,'Input Data'!$B$58:$B$62,'Input Data'!$I$58:$I$62)/3600*$C$1,IF($A265&lt;'Input Data'!$H$17,infinity,'Input Data'!$H$11*'Input Data'!$H$13+LOOKUP($A265-'Input Data'!$H$17+$C$1,$A$5:$A$505,AH$5:AH$505)-AG265))</f>
        <v>5.5555555555555554</v>
      </c>
      <c r="AG265" s="11">
        <f t="shared" si="128"/>
        <v>0</v>
      </c>
      <c r="AH265" s="11">
        <f>IF($A265&lt;'Input Data'!$H$16,0,LOOKUP($A265-'Input Data'!$H$16,$A$5:$A$505,AG$5:AG$505))</f>
        <v>0</v>
      </c>
      <c r="AI265" s="7">
        <f>MIN('Input Data'!$I$12*LOOKUP($A265,'Input Data'!$B$58:$B$62,'Input Data'!$J$58:$J$62)/3600*$C$1,IF($A265&lt;'Input Data'!$I$17,infinity,'Input Data'!$I$11*'Input Data'!$I$13+LOOKUP($A265-'Input Data'!$I$17+$C$1,$A$5:$A$505,AK$5:AK$505))-AJ265)</f>
        <v>15</v>
      </c>
      <c r="AJ265" s="11">
        <f t="shared" si="129"/>
        <v>3450</v>
      </c>
      <c r="AK265" s="34">
        <f>IF($A265&lt;'Input Data'!$I$16,0,LOOKUP($A265-'Input Data'!$I$16,$A$5:$A$505,AJ$5:AJ$505))</f>
        <v>3360</v>
      </c>
      <c r="AL265" s="17">
        <f>MIN('Input Data'!$I$12*LOOKUP($A265,'Input Data'!$B$58:$B$62,'Input Data'!$J$58:$J$62)/3600*$C$1,IF($A265&lt;'Input Data'!$I$16,0,LOOKUP($A265-'Input Data'!$I$16+$C$1,$A$5:$A$505,AJ$5:AJ$505)-AK265))</f>
        <v>15</v>
      </c>
    </row>
    <row r="266" spans="1:38" x14ac:dyDescent="0.3">
      <c r="A266" s="9">
        <f t="shared" si="111"/>
        <v>2610</v>
      </c>
      <c r="B266" s="10">
        <f>MIN('Input Data'!$C$12*LOOKUP($A266,'Input Data'!$B$58:$B$62,'Input Data'!$D$58:$D$62)/3600*$C$1,IF($A266&lt;'Input Data'!$C$17,infinity,'Input Data'!$C$11*'Input Data'!$C$13+LOOKUP($A266-'Input Data'!$C$17+$C$1,$A$5:$A$505,$D$5:$D$505))-C266)</f>
        <v>22.222222222222221</v>
      </c>
      <c r="C266" s="11">
        <f>C265+LOOKUP($A265,'Input Data'!$D$23:$D$27,'Input Data'!$F$23:$F$27)*$C$1/3600</f>
        <v>4460.0000000000109</v>
      </c>
      <c r="D266" s="11">
        <f t="shared" si="112"/>
        <v>4148.5000000000091</v>
      </c>
      <c r="E266" s="9">
        <f>MIN('Input Data'!$C$12*LOOKUP($A266,'Input Data'!$B$58:$B$62,'Input Data'!$D$58:$D$62)/3600*$C$1,IF($A266&lt;'Input Data'!$C$16,0,LOOKUP($A266-'Input Data'!$C$16+$C$1,$A$5:$A$505,C$5:C$505)-D266))</f>
        <v>17.305555555555657</v>
      </c>
      <c r="F266" s="10">
        <f>LOOKUP($A266,'Input Data'!$C$33:$C$37,'Input Data'!$E$33:$E$37)</f>
        <v>0</v>
      </c>
      <c r="G266" s="11">
        <f t="shared" si="113"/>
        <v>1</v>
      </c>
      <c r="H266" s="11">
        <f t="shared" si="131"/>
        <v>0</v>
      </c>
      <c r="I266" s="12">
        <f t="shared" si="115"/>
        <v>17.305555555555657</v>
      </c>
      <c r="J266" s="7">
        <f>MIN('Input Data'!$D$12*LOOKUP($A266,'Input Data'!$B$58:$B$62,'Input Data'!$E$58:$E$62)/3600*$C$1,IF($A266&lt;'Input Data'!$D$17,infinity,'Input Data'!$D$11*'Input Data'!$D$13+LOOKUP($A266-'Input Data'!$D$17+$C$1,$A$5:$A$505,$L$5:$L$505)-K266))</f>
        <v>5.5555555555555554</v>
      </c>
      <c r="K266" s="11">
        <f t="shared" si="116"/>
        <v>0</v>
      </c>
      <c r="L266" s="11">
        <f>IF($A266&lt;'Input Data'!$D$16,0,LOOKUP($A266-'Input Data'!$D$16,$A$5:$A$505,$K$5:$K$505))</f>
        <v>0</v>
      </c>
      <c r="M266" s="7">
        <f>MIN('Input Data'!$E$12*LOOKUP($A266,'Input Data'!$B$58:$B$62,'Input Data'!$F$58:$F$62)/3600*$C$1,IF($A266&lt;'Input Data'!$E$17,infinity,'Input Data'!$E$11*'Input Data'!$E$13+LOOKUP($A266-'Input Data'!$E$17+$C$1,$A$5:$A$505,$O$5:$O$505))-N266)</f>
        <v>22.222222222222221</v>
      </c>
      <c r="N266" s="11">
        <f t="shared" si="117"/>
        <v>4148.5000000000091</v>
      </c>
      <c r="O266" s="11">
        <f t="shared" si="118"/>
        <v>3919.1729323308373</v>
      </c>
      <c r="P266" s="9">
        <f>MIN('Input Data'!$E$12*LOOKUP($A266,'Input Data'!$B$58:$B$62,'Input Data'!$F$58:$F$62)/3600*$C$1,IF($A266&lt;'Input Data'!$E$16,0,LOOKUP($A266-'Input Data'!$E$16+$C$1,$A$5:$A$505,N$5:N$505)-O266))</f>
        <v>22.222222222222221</v>
      </c>
      <c r="Q266" s="10">
        <f>LOOKUP($A266,'Input Data'!$C$33:$C$37,'Input Data'!$F$33:$F$37)</f>
        <v>0.02</v>
      </c>
      <c r="R266" s="34">
        <f t="shared" si="119"/>
        <v>0.68877551020408168</v>
      </c>
      <c r="S266" s="8">
        <f t="shared" si="120"/>
        <v>0.30612244897959184</v>
      </c>
      <c r="T266" s="11">
        <f t="shared" si="121"/>
        <v>14.999999999999998</v>
      </c>
      <c r="U266" s="7">
        <f>MIN('Input Data'!$F$12*LOOKUP($A266,'Input Data'!$B$58:$B$62,'Input Data'!$G$58:$G$62)/3600*$C$1,IF($A266&lt;'Input Data'!$F$17,infinity,'Input Data'!$F$11*'Input Data'!$F$13+LOOKUP($A266-'Input Data'!$F$17+$C$1,$A$5:$A$505,$W$5:$W$505)-V266))</f>
        <v>5.5555555555555554</v>
      </c>
      <c r="V266" s="11">
        <f t="shared" si="122"/>
        <v>78.38345864661683</v>
      </c>
      <c r="W266" s="11">
        <f>IF($A266&lt;'Input Data'!$F$16,0,LOOKUP($A266-'Input Data'!$F$16,$A$5:$A$505,$V$5:$V$505))</f>
        <v>77.158968850698457</v>
      </c>
      <c r="X266" s="7">
        <f>MIN('Input Data'!$G$12*LOOKUP($A266,'Input Data'!$B$58:$B$62,'Input Data'!$H$58:$H$62)/3600*$C$1,IF($A266&lt;'Input Data'!$G$17,infinity,'Input Data'!$G$11*'Input Data'!$G$13+LOOKUP($A266-'Input Data'!$G$17+$C$1,$A$5:$A$505,$Z$5:$Z$505)-Y266))</f>
        <v>15</v>
      </c>
      <c r="Y266" s="11">
        <f t="shared" si="123"/>
        <v>3840.7894736842104</v>
      </c>
      <c r="Z266" s="11">
        <f t="shared" si="124"/>
        <v>3465</v>
      </c>
      <c r="AA266" s="9">
        <f>MIN('Input Data'!$G$12*LOOKUP($A266,'Input Data'!$B$58:$B$62,'Input Data'!$H$58:$H$62)/3600*$C$1,IF($A266&lt;'Input Data'!$G$16,0,LOOKUP($A266-'Input Data'!$G$16+$C$1,$A$5:$A$505,Y$5:Y$505)-Z266))</f>
        <v>22.222222222222221</v>
      </c>
      <c r="AB266" s="10">
        <f>LOOKUP($A266,'Input Data'!$C$33:$C$37,'Input Data'!$G$33:$G$37)</f>
        <v>0</v>
      </c>
      <c r="AC266" s="11">
        <f t="shared" si="125"/>
        <v>0.67500000000000004</v>
      </c>
      <c r="AD266" s="11">
        <f t="shared" si="126"/>
        <v>0</v>
      </c>
      <c r="AE266" s="12">
        <f t="shared" si="127"/>
        <v>15</v>
      </c>
      <c r="AF266" s="7">
        <f>MIN('Input Data'!$H$12*LOOKUP($A266,'Input Data'!$B$58:$B$62,'Input Data'!$I$58:$I$62)/3600*$C$1,IF($A266&lt;'Input Data'!$H$17,infinity,'Input Data'!$H$11*'Input Data'!$H$13+LOOKUP($A266-'Input Data'!$H$17+$C$1,$A$5:$A$505,AH$5:AH$505)-AG266))</f>
        <v>5.5555555555555554</v>
      </c>
      <c r="AG266" s="11">
        <f t="shared" si="128"/>
        <v>0</v>
      </c>
      <c r="AH266" s="11">
        <f>IF($A266&lt;'Input Data'!$H$16,0,LOOKUP($A266-'Input Data'!$H$16,$A$5:$A$505,AG$5:AG$505))</f>
        <v>0</v>
      </c>
      <c r="AI266" s="7">
        <f>MIN('Input Data'!$I$12*LOOKUP($A266,'Input Data'!$B$58:$B$62,'Input Data'!$J$58:$J$62)/3600*$C$1,IF($A266&lt;'Input Data'!$I$17,infinity,'Input Data'!$I$11*'Input Data'!$I$13+LOOKUP($A266-'Input Data'!$I$17+$C$1,$A$5:$A$505,AK$5:AK$505))-AJ266)</f>
        <v>15</v>
      </c>
      <c r="AJ266" s="11">
        <f t="shared" si="129"/>
        <v>3465</v>
      </c>
      <c r="AK266" s="34">
        <f>IF($A266&lt;'Input Data'!$I$16,0,LOOKUP($A266-'Input Data'!$I$16,$A$5:$A$505,AJ$5:AJ$505))</f>
        <v>3375</v>
      </c>
      <c r="AL266" s="17">
        <f>MIN('Input Data'!$I$12*LOOKUP($A266,'Input Data'!$B$58:$B$62,'Input Data'!$J$58:$J$62)/3600*$C$1,IF($A266&lt;'Input Data'!$I$16,0,LOOKUP($A266-'Input Data'!$I$16+$C$1,$A$5:$A$505,AJ$5:AJ$505)-AK266))</f>
        <v>15</v>
      </c>
    </row>
    <row r="267" spans="1:38" x14ac:dyDescent="0.3">
      <c r="A267" s="9">
        <f t="shared" si="111"/>
        <v>2620</v>
      </c>
      <c r="B267" s="10">
        <f>MIN('Input Data'!$C$12*LOOKUP($A267,'Input Data'!$B$58:$B$62,'Input Data'!$D$58:$D$62)/3600*$C$1,IF($A267&lt;'Input Data'!$C$17,infinity,'Input Data'!$C$11*'Input Data'!$C$13+LOOKUP($A267-'Input Data'!$C$17+$C$1,$A$5:$A$505,$D$5:$D$505))-C267)</f>
        <v>22.222222222222221</v>
      </c>
      <c r="C267" s="11">
        <f>C266+LOOKUP($A266,'Input Data'!$D$23:$D$27,'Input Data'!$F$23:$F$27)*$C$1/3600</f>
        <v>4477.3055555555666</v>
      </c>
      <c r="D267" s="11">
        <f t="shared" si="112"/>
        <v>4165.8055555555648</v>
      </c>
      <c r="E267" s="9">
        <f>MIN('Input Data'!$C$12*LOOKUP($A267,'Input Data'!$B$58:$B$62,'Input Data'!$D$58:$D$62)/3600*$C$1,IF($A267&lt;'Input Data'!$C$16,0,LOOKUP($A267-'Input Data'!$C$16+$C$1,$A$5:$A$505,C$5:C$505)-D267))</f>
        <v>17.305555555555657</v>
      </c>
      <c r="F267" s="10">
        <f>LOOKUP($A267,'Input Data'!$C$33:$C$37,'Input Data'!$E$33:$E$37)</f>
        <v>0</v>
      </c>
      <c r="G267" s="11">
        <f t="shared" si="113"/>
        <v>1</v>
      </c>
      <c r="H267" s="11">
        <f t="shared" si="131"/>
        <v>0</v>
      </c>
      <c r="I267" s="12">
        <f t="shared" si="115"/>
        <v>17.305555555555657</v>
      </c>
      <c r="J267" s="7">
        <f>MIN('Input Data'!$D$12*LOOKUP($A267,'Input Data'!$B$58:$B$62,'Input Data'!$E$58:$E$62)/3600*$C$1,IF($A267&lt;'Input Data'!$D$17,infinity,'Input Data'!$D$11*'Input Data'!$D$13+LOOKUP($A267-'Input Data'!$D$17+$C$1,$A$5:$A$505,$L$5:$L$505)-K267))</f>
        <v>5.5555555555555554</v>
      </c>
      <c r="K267" s="11">
        <f t="shared" si="116"/>
        <v>0</v>
      </c>
      <c r="L267" s="11">
        <f>IF($A267&lt;'Input Data'!$D$16,0,LOOKUP($A267-'Input Data'!$D$16,$A$5:$A$505,$K$5:$K$505))</f>
        <v>0</v>
      </c>
      <c r="M267" s="7">
        <f>MIN('Input Data'!$E$12*LOOKUP($A267,'Input Data'!$B$58:$B$62,'Input Data'!$F$58:$F$62)/3600*$C$1,IF($A267&lt;'Input Data'!$E$17,infinity,'Input Data'!$E$11*'Input Data'!$E$13+LOOKUP($A267-'Input Data'!$E$17+$C$1,$A$5:$A$505,$O$5:$O$505))-N267)</f>
        <v>22.222222222222221</v>
      </c>
      <c r="N267" s="11">
        <f t="shared" si="117"/>
        <v>4165.8055555555648</v>
      </c>
      <c r="O267" s="11">
        <f t="shared" si="118"/>
        <v>3934.479054779817</v>
      </c>
      <c r="P267" s="9">
        <f>MIN('Input Data'!$E$12*LOOKUP($A267,'Input Data'!$B$58:$B$62,'Input Data'!$F$58:$F$62)/3600*$C$1,IF($A267&lt;'Input Data'!$E$16,0,LOOKUP($A267-'Input Data'!$E$16+$C$1,$A$5:$A$505,N$5:N$505)-O267))</f>
        <v>22.222222222222221</v>
      </c>
      <c r="Q267" s="10">
        <f>LOOKUP($A267,'Input Data'!$C$33:$C$37,'Input Data'!$F$33:$F$37)</f>
        <v>0.02</v>
      </c>
      <c r="R267" s="34">
        <f t="shared" si="119"/>
        <v>0.68877551020408168</v>
      </c>
      <c r="S267" s="8">
        <f t="shared" si="120"/>
        <v>0.30612244897959184</v>
      </c>
      <c r="T267" s="11">
        <f t="shared" si="121"/>
        <v>14.999999999999998</v>
      </c>
      <c r="U267" s="7">
        <f>MIN('Input Data'!$F$12*LOOKUP($A267,'Input Data'!$B$58:$B$62,'Input Data'!$G$58:$G$62)/3600*$C$1,IF($A267&lt;'Input Data'!$F$17,infinity,'Input Data'!$F$11*'Input Data'!$F$13+LOOKUP($A267-'Input Data'!$F$17+$C$1,$A$5:$A$505,$W$5:$W$505)-V267))</f>
        <v>5.5555555555555554</v>
      </c>
      <c r="V267" s="11">
        <f t="shared" si="122"/>
        <v>78.689581095596424</v>
      </c>
      <c r="W267" s="11">
        <f>IF($A267&lt;'Input Data'!$F$16,0,LOOKUP($A267-'Input Data'!$F$16,$A$5:$A$505,$V$5:$V$505))</f>
        <v>77.465091299678051</v>
      </c>
      <c r="X267" s="7">
        <f>MIN('Input Data'!$G$12*LOOKUP($A267,'Input Data'!$B$58:$B$62,'Input Data'!$H$58:$H$62)/3600*$C$1,IF($A267&lt;'Input Data'!$G$17,infinity,'Input Data'!$G$11*'Input Data'!$G$13+LOOKUP($A267-'Input Data'!$G$17+$C$1,$A$5:$A$505,$Z$5:$Z$505)-Y267))</f>
        <v>15</v>
      </c>
      <c r="Y267" s="11">
        <f t="shared" si="123"/>
        <v>3855.7894736842104</v>
      </c>
      <c r="Z267" s="11">
        <f t="shared" si="124"/>
        <v>3480</v>
      </c>
      <c r="AA267" s="9">
        <f>MIN('Input Data'!$G$12*LOOKUP($A267,'Input Data'!$B$58:$B$62,'Input Data'!$H$58:$H$62)/3600*$C$1,IF($A267&lt;'Input Data'!$G$16,0,LOOKUP($A267-'Input Data'!$G$16+$C$1,$A$5:$A$505,Y$5:Y$505)-Z267))</f>
        <v>22.222222222222221</v>
      </c>
      <c r="AB267" s="10">
        <f>LOOKUP($A267,'Input Data'!$C$33:$C$37,'Input Data'!$G$33:$G$37)</f>
        <v>0</v>
      </c>
      <c r="AC267" s="11">
        <f t="shared" si="125"/>
        <v>0.67500000000000004</v>
      </c>
      <c r="AD267" s="11">
        <f t="shared" si="126"/>
        <v>0</v>
      </c>
      <c r="AE267" s="12">
        <f t="shared" si="127"/>
        <v>15</v>
      </c>
      <c r="AF267" s="7">
        <f>MIN('Input Data'!$H$12*LOOKUP($A267,'Input Data'!$B$58:$B$62,'Input Data'!$I$58:$I$62)/3600*$C$1,IF($A267&lt;'Input Data'!$H$17,infinity,'Input Data'!$H$11*'Input Data'!$H$13+LOOKUP($A267-'Input Data'!$H$17+$C$1,$A$5:$A$505,AH$5:AH$505)-AG267))</f>
        <v>5.5555555555555554</v>
      </c>
      <c r="AG267" s="11">
        <f t="shared" si="128"/>
        <v>0</v>
      </c>
      <c r="AH267" s="11">
        <f>IF($A267&lt;'Input Data'!$H$16,0,LOOKUP($A267-'Input Data'!$H$16,$A$5:$A$505,AG$5:AG$505))</f>
        <v>0</v>
      </c>
      <c r="AI267" s="7">
        <f>MIN('Input Data'!$I$12*LOOKUP($A267,'Input Data'!$B$58:$B$62,'Input Data'!$J$58:$J$62)/3600*$C$1,IF($A267&lt;'Input Data'!$I$17,infinity,'Input Data'!$I$11*'Input Data'!$I$13+LOOKUP($A267-'Input Data'!$I$17+$C$1,$A$5:$A$505,AK$5:AK$505))-AJ267)</f>
        <v>15</v>
      </c>
      <c r="AJ267" s="11">
        <f t="shared" si="129"/>
        <v>3480</v>
      </c>
      <c r="AK267" s="34">
        <f>IF($A267&lt;'Input Data'!$I$16,0,LOOKUP($A267-'Input Data'!$I$16,$A$5:$A$505,AJ$5:AJ$505))</f>
        <v>3390</v>
      </c>
      <c r="AL267" s="17">
        <f>MIN('Input Data'!$I$12*LOOKUP($A267,'Input Data'!$B$58:$B$62,'Input Data'!$J$58:$J$62)/3600*$C$1,IF($A267&lt;'Input Data'!$I$16,0,LOOKUP($A267-'Input Data'!$I$16+$C$1,$A$5:$A$505,AJ$5:AJ$505)-AK267))</f>
        <v>15</v>
      </c>
    </row>
    <row r="268" spans="1:38" x14ac:dyDescent="0.3">
      <c r="A268" s="9">
        <f t="shared" si="111"/>
        <v>2630</v>
      </c>
      <c r="B268" s="10">
        <f>MIN('Input Data'!$C$12*LOOKUP($A268,'Input Data'!$B$58:$B$62,'Input Data'!$D$58:$D$62)/3600*$C$1,IF($A268&lt;'Input Data'!$C$17,infinity,'Input Data'!$C$11*'Input Data'!$C$13+LOOKUP($A268-'Input Data'!$C$17+$C$1,$A$5:$A$505,$D$5:$D$505))-C268)</f>
        <v>22.222222222222221</v>
      </c>
      <c r="C268" s="11">
        <f>C267+LOOKUP($A267,'Input Data'!$D$23:$D$27,'Input Data'!$F$23:$F$27)*$C$1/3600</f>
        <v>4494.6111111111222</v>
      </c>
      <c r="D268" s="11">
        <f t="shared" si="112"/>
        <v>4183.1111111111204</v>
      </c>
      <c r="E268" s="9">
        <f>MIN('Input Data'!$C$12*LOOKUP($A268,'Input Data'!$B$58:$B$62,'Input Data'!$D$58:$D$62)/3600*$C$1,IF($A268&lt;'Input Data'!$C$16,0,LOOKUP($A268-'Input Data'!$C$16+$C$1,$A$5:$A$505,C$5:C$505)-D268))</f>
        <v>17.305555555555657</v>
      </c>
      <c r="F268" s="10">
        <f>LOOKUP($A268,'Input Data'!$C$33:$C$37,'Input Data'!$E$33:$E$37)</f>
        <v>0</v>
      </c>
      <c r="G268" s="11">
        <f t="shared" si="113"/>
        <v>1</v>
      </c>
      <c r="H268" s="11">
        <f t="shared" si="131"/>
        <v>0</v>
      </c>
      <c r="I268" s="12">
        <f t="shared" si="115"/>
        <v>17.305555555555657</v>
      </c>
      <c r="J268" s="7">
        <f>MIN('Input Data'!$D$12*LOOKUP($A268,'Input Data'!$B$58:$B$62,'Input Data'!$E$58:$E$62)/3600*$C$1,IF($A268&lt;'Input Data'!$D$17,infinity,'Input Data'!$D$11*'Input Data'!$D$13+LOOKUP($A268-'Input Data'!$D$17+$C$1,$A$5:$A$505,$L$5:$L$505)-K268))</f>
        <v>5.5555555555555554</v>
      </c>
      <c r="K268" s="11">
        <f t="shared" si="116"/>
        <v>0</v>
      </c>
      <c r="L268" s="11">
        <f>IF($A268&lt;'Input Data'!$D$16,0,LOOKUP($A268-'Input Data'!$D$16,$A$5:$A$505,$K$5:$K$505))</f>
        <v>0</v>
      </c>
      <c r="M268" s="7">
        <f>MIN('Input Data'!$E$12*LOOKUP($A268,'Input Data'!$B$58:$B$62,'Input Data'!$F$58:$F$62)/3600*$C$1,IF($A268&lt;'Input Data'!$E$17,infinity,'Input Data'!$E$11*'Input Data'!$E$13+LOOKUP($A268-'Input Data'!$E$17+$C$1,$A$5:$A$505,$O$5:$O$505))-N268)</f>
        <v>22.222222222222221</v>
      </c>
      <c r="N268" s="11">
        <f t="shared" si="117"/>
        <v>4183.1111111111204</v>
      </c>
      <c r="O268" s="11">
        <f t="shared" si="118"/>
        <v>3949.7851772287968</v>
      </c>
      <c r="P268" s="9">
        <f>MIN('Input Data'!$E$12*LOOKUP($A268,'Input Data'!$B$58:$B$62,'Input Data'!$F$58:$F$62)/3600*$C$1,IF($A268&lt;'Input Data'!$E$16,0,LOOKUP($A268-'Input Data'!$E$16+$C$1,$A$5:$A$505,N$5:N$505)-O268))</f>
        <v>22.222222222222221</v>
      </c>
      <c r="Q268" s="10">
        <f>LOOKUP($A268,'Input Data'!$C$33:$C$37,'Input Data'!$F$33:$F$37)</f>
        <v>0.02</v>
      </c>
      <c r="R268" s="34">
        <f t="shared" si="119"/>
        <v>0.68877551020408168</v>
      </c>
      <c r="S268" s="8">
        <f t="shared" si="120"/>
        <v>0.30612244897959184</v>
      </c>
      <c r="T268" s="11">
        <f t="shared" si="121"/>
        <v>14.999999999999998</v>
      </c>
      <c r="U268" s="7">
        <f>MIN('Input Data'!$F$12*LOOKUP($A268,'Input Data'!$B$58:$B$62,'Input Data'!$G$58:$G$62)/3600*$C$1,IF($A268&lt;'Input Data'!$F$17,infinity,'Input Data'!$F$11*'Input Data'!$F$13+LOOKUP($A268-'Input Data'!$F$17+$C$1,$A$5:$A$505,$W$5:$W$505)-V268))</f>
        <v>5.5555555555555554</v>
      </c>
      <c r="V268" s="11">
        <f t="shared" si="122"/>
        <v>78.995703544576017</v>
      </c>
      <c r="W268" s="11">
        <f>IF($A268&lt;'Input Data'!$F$16,0,LOOKUP($A268-'Input Data'!$F$16,$A$5:$A$505,$V$5:$V$505))</f>
        <v>77.771213748657644</v>
      </c>
      <c r="X268" s="7">
        <f>MIN('Input Data'!$G$12*LOOKUP($A268,'Input Data'!$B$58:$B$62,'Input Data'!$H$58:$H$62)/3600*$C$1,IF($A268&lt;'Input Data'!$G$17,infinity,'Input Data'!$G$11*'Input Data'!$G$13+LOOKUP($A268-'Input Data'!$G$17+$C$1,$A$5:$A$505,$Z$5:$Z$505)-Y268))</f>
        <v>15</v>
      </c>
      <c r="Y268" s="11">
        <f t="shared" si="123"/>
        <v>3870.7894736842104</v>
      </c>
      <c r="Z268" s="11">
        <f t="shared" si="124"/>
        <v>3495</v>
      </c>
      <c r="AA268" s="9">
        <f>MIN('Input Data'!$G$12*LOOKUP($A268,'Input Data'!$B$58:$B$62,'Input Data'!$H$58:$H$62)/3600*$C$1,IF($A268&lt;'Input Data'!$G$16,0,LOOKUP($A268-'Input Data'!$G$16+$C$1,$A$5:$A$505,Y$5:Y$505)-Z268))</f>
        <v>22.222222222222221</v>
      </c>
      <c r="AB268" s="10">
        <f>LOOKUP($A268,'Input Data'!$C$33:$C$37,'Input Data'!$G$33:$G$37)</f>
        <v>0</v>
      </c>
      <c r="AC268" s="11">
        <f t="shared" si="125"/>
        <v>0.67500000000000004</v>
      </c>
      <c r="AD268" s="11">
        <f t="shared" si="126"/>
        <v>0</v>
      </c>
      <c r="AE268" s="12">
        <f t="shared" si="127"/>
        <v>15</v>
      </c>
      <c r="AF268" s="7">
        <f>MIN('Input Data'!$H$12*LOOKUP($A268,'Input Data'!$B$58:$B$62,'Input Data'!$I$58:$I$62)/3600*$C$1,IF($A268&lt;'Input Data'!$H$17,infinity,'Input Data'!$H$11*'Input Data'!$H$13+LOOKUP($A268-'Input Data'!$H$17+$C$1,$A$5:$A$505,AH$5:AH$505)-AG268))</f>
        <v>5.5555555555555554</v>
      </c>
      <c r="AG268" s="11">
        <f t="shared" si="128"/>
        <v>0</v>
      </c>
      <c r="AH268" s="11">
        <f>IF($A268&lt;'Input Data'!$H$16,0,LOOKUP($A268-'Input Data'!$H$16,$A$5:$A$505,AG$5:AG$505))</f>
        <v>0</v>
      </c>
      <c r="AI268" s="7">
        <f>MIN('Input Data'!$I$12*LOOKUP($A268,'Input Data'!$B$58:$B$62,'Input Data'!$J$58:$J$62)/3600*$C$1,IF($A268&lt;'Input Data'!$I$17,infinity,'Input Data'!$I$11*'Input Data'!$I$13+LOOKUP($A268-'Input Data'!$I$17+$C$1,$A$5:$A$505,AK$5:AK$505))-AJ268)</f>
        <v>15</v>
      </c>
      <c r="AJ268" s="11">
        <f t="shared" si="129"/>
        <v>3495</v>
      </c>
      <c r="AK268" s="34">
        <f>IF($A268&lt;'Input Data'!$I$16,0,LOOKUP($A268-'Input Data'!$I$16,$A$5:$A$505,AJ$5:AJ$505))</f>
        <v>3405</v>
      </c>
      <c r="AL268" s="17">
        <f>MIN('Input Data'!$I$12*LOOKUP($A268,'Input Data'!$B$58:$B$62,'Input Data'!$J$58:$J$62)/3600*$C$1,IF($A268&lt;'Input Data'!$I$16,0,LOOKUP($A268-'Input Data'!$I$16+$C$1,$A$5:$A$505,AJ$5:AJ$505)-AK268))</f>
        <v>15</v>
      </c>
    </row>
    <row r="269" spans="1:38" x14ac:dyDescent="0.3">
      <c r="A269" s="9">
        <f t="shared" si="111"/>
        <v>2640</v>
      </c>
      <c r="B269" s="10">
        <f>MIN('Input Data'!$C$12*LOOKUP($A269,'Input Data'!$B$58:$B$62,'Input Data'!$D$58:$D$62)/3600*$C$1,IF($A269&lt;'Input Data'!$C$17,infinity,'Input Data'!$C$11*'Input Data'!$C$13+LOOKUP($A269-'Input Data'!$C$17+$C$1,$A$5:$A$505,$D$5:$D$505))-C269)</f>
        <v>22.222222222222221</v>
      </c>
      <c r="C269" s="11">
        <f>C268+LOOKUP($A268,'Input Data'!$D$23:$D$27,'Input Data'!$F$23:$F$27)*$C$1/3600</f>
        <v>4511.9166666666779</v>
      </c>
      <c r="D269" s="11">
        <f t="shared" si="112"/>
        <v>4200.4166666666761</v>
      </c>
      <c r="E269" s="9">
        <f>MIN('Input Data'!$C$12*LOOKUP($A269,'Input Data'!$B$58:$B$62,'Input Data'!$D$58:$D$62)/3600*$C$1,IF($A269&lt;'Input Data'!$C$16,0,LOOKUP($A269-'Input Data'!$C$16+$C$1,$A$5:$A$505,C$5:C$505)-D269))</f>
        <v>17.305555555555657</v>
      </c>
      <c r="F269" s="10">
        <f>LOOKUP($A269,'Input Data'!$C$33:$C$37,'Input Data'!$E$33:$E$37)</f>
        <v>0</v>
      </c>
      <c r="G269" s="11">
        <f t="shared" si="113"/>
        <v>1</v>
      </c>
      <c r="H269" s="11">
        <f t="shared" si="131"/>
        <v>0</v>
      </c>
      <c r="I269" s="12">
        <f t="shared" si="115"/>
        <v>17.305555555555657</v>
      </c>
      <c r="J269" s="7">
        <f>MIN('Input Data'!$D$12*LOOKUP($A269,'Input Data'!$B$58:$B$62,'Input Data'!$E$58:$E$62)/3600*$C$1,IF($A269&lt;'Input Data'!$D$17,infinity,'Input Data'!$D$11*'Input Data'!$D$13+LOOKUP($A269-'Input Data'!$D$17+$C$1,$A$5:$A$505,$L$5:$L$505)-K269))</f>
        <v>5.5555555555555554</v>
      </c>
      <c r="K269" s="11">
        <f t="shared" si="116"/>
        <v>0</v>
      </c>
      <c r="L269" s="11">
        <f>IF($A269&lt;'Input Data'!$D$16,0,LOOKUP($A269-'Input Data'!$D$16,$A$5:$A$505,$K$5:$K$505))</f>
        <v>0</v>
      </c>
      <c r="M269" s="7">
        <f>MIN('Input Data'!$E$12*LOOKUP($A269,'Input Data'!$B$58:$B$62,'Input Data'!$F$58:$F$62)/3600*$C$1,IF($A269&lt;'Input Data'!$E$17,infinity,'Input Data'!$E$11*'Input Data'!$E$13+LOOKUP($A269-'Input Data'!$E$17+$C$1,$A$5:$A$505,$O$5:$O$505))-N269)</f>
        <v>22.222222222222221</v>
      </c>
      <c r="N269" s="11">
        <f t="shared" si="117"/>
        <v>4200.4166666666761</v>
      </c>
      <c r="O269" s="11">
        <f t="shared" si="118"/>
        <v>3965.0912996777765</v>
      </c>
      <c r="P269" s="9">
        <f>MIN('Input Data'!$E$12*LOOKUP($A269,'Input Data'!$B$58:$B$62,'Input Data'!$F$58:$F$62)/3600*$C$1,IF($A269&lt;'Input Data'!$E$16,0,LOOKUP($A269-'Input Data'!$E$16+$C$1,$A$5:$A$505,N$5:N$505)-O269))</f>
        <v>22.222222222222221</v>
      </c>
      <c r="Q269" s="10">
        <f>LOOKUP($A269,'Input Data'!$C$33:$C$37,'Input Data'!$F$33:$F$37)</f>
        <v>0.02</v>
      </c>
      <c r="R269" s="34">
        <f t="shared" si="119"/>
        <v>0.68877551020408168</v>
      </c>
      <c r="S269" s="8">
        <f t="shared" si="120"/>
        <v>0.30612244897959184</v>
      </c>
      <c r="T269" s="11">
        <f t="shared" si="121"/>
        <v>14.999999999999998</v>
      </c>
      <c r="U269" s="7">
        <f>MIN('Input Data'!$F$12*LOOKUP($A269,'Input Data'!$B$58:$B$62,'Input Data'!$G$58:$G$62)/3600*$C$1,IF($A269&lt;'Input Data'!$F$17,infinity,'Input Data'!$F$11*'Input Data'!$F$13+LOOKUP($A269-'Input Data'!$F$17+$C$1,$A$5:$A$505,$W$5:$W$505)-V269))</f>
        <v>5.5555555555555554</v>
      </c>
      <c r="V269" s="11">
        <f t="shared" si="122"/>
        <v>79.30182599355561</v>
      </c>
      <c r="W269" s="11">
        <f>IF($A269&lt;'Input Data'!$F$16,0,LOOKUP($A269-'Input Data'!$F$16,$A$5:$A$505,$V$5:$V$505))</f>
        <v>78.077336197637237</v>
      </c>
      <c r="X269" s="7">
        <f>MIN('Input Data'!$G$12*LOOKUP($A269,'Input Data'!$B$58:$B$62,'Input Data'!$H$58:$H$62)/3600*$C$1,IF($A269&lt;'Input Data'!$G$17,infinity,'Input Data'!$G$11*'Input Data'!$G$13+LOOKUP($A269-'Input Data'!$G$17+$C$1,$A$5:$A$505,$Z$5:$Z$505)-Y269))</f>
        <v>15</v>
      </c>
      <c r="Y269" s="11">
        <f t="shared" si="123"/>
        <v>3885.7894736842104</v>
      </c>
      <c r="Z269" s="11">
        <f t="shared" si="124"/>
        <v>3510</v>
      </c>
      <c r="AA269" s="9">
        <f>MIN('Input Data'!$G$12*LOOKUP($A269,'Input Data'!$B$58:$B$62,'Input Data'!$H$58:$H$62)/3600*$C$1,IF($A269&lt;'Input Data'!$G$16,0,LOOKUP($A269-'Input Data'!$G$16+$C$1,$A$5:$A$505,Y$5:Y$505)-Z269))</f>
        <v>22.222222222222221</v>
      </c>
      <c r="AB269" s="10">
        <f>LOOKUP($A269,'Input Data'!$C$33:$C$37,'Input Data'!$G$33:$G$37)</f>
        <v>0</v>
      </c>
      <c r="AC269" s="11">
        <f t="shared" si="125"/>
        <v>0.67500000000000004</v>
      </c>
      <c r="AD269" s="11">
        <f t="shared" si="126"/>
        <v>0</v>
      </c>
      <c r="AE269" s="12">
        <f t="shared" si="127"/>
        <v>15</v>
      </c>
      <c r="AF269" s="7">
        <f>MIN('Input Data'!$H$12*LOOKUP($A269,'Input Data'!$B$58:$B$62,'Input Data'!$I$58:$I$62)/3600*$C$1,IF($A269&lt;'Input Data'!$H$17,infinity,'Input Data'!$H$11*'Input Data'!$H$13+LOOKUP($A269-'Input Data'!$H$17+$C$1,$A$5:$A$505,AH$5:AH$505)-AG269))</f>
        <v>5.5555555555555554</v>
      </c>
      <c r="AG269" s="11">
        <f t="shared" si="128"/>
        <v>0</v>
      </c>
      <c r="AH269" s="11">
        <f>IF($A269&lt;'Input Data'!$H$16,0,LOOKUP($A269-'Input Data'!$H$16,$A$5:$A$505,AG$5:AG$505))</f>
        <v>0</v>
      </c>
      <c r="AI269" s="7">
        <f>MIN('Input Data'!$I$12*LOOKUP($A269,'Input Data'!$B$58:$B$62,'Input Data'!$J$58:$J$62)/3600*$C$1,IF($A269&lt;'Input Data'!$I$17,infinity,'Input Data'!$I$11*'Input Data'!$I$13+LOOKUP($A269-'Input Data'!$I$17+$C$1,$A$5:$A$505,AK$5:AK$505))-AJ269)</f>
        <v>15</v>
      </c>
      <c r="AJ269" s="11">
        <f t="shared" si="129"/>
        <v>3510</v>
      </c>
      <c r="AK269" s="34">
        <f>IF($A269&lt;'Input Data'!$I$16,0,LOOKUP($A269-'Input Data'!$I$16,$A$5:$A$505,AJ$5:AJ$505))</f>
        <v>3420</v>
      </c>
      <c r="AL269" s="17">
        <f>MIN('Input Data'!$I$12*LOOKUP($A269,'Input Data'!$B$58:$B$62,'Input Data'!$J$58:$J$62)/3600*$C$1,IF($A269&lt;'Input Data'!$I$16,0,LOOKUP($A269-'Input Data'!$I$16+$C$1,$A$5:$A$505,AJ$5:AJ$505)-AK269))</f>
        <v>15</v>
      </c>
    </row>
    <row r="270" spans="1:38" x14ac:dyDescent="0.3">
      <c r="A270" s="9">
        <f t="shared" si="111"/>
        <v>2650</v>
      </c>
      <c r="B270" s="10">
        <f>MIN('Input Data'!$C$12*LOOKUP($A270,'Input Data'!$B$58:$B$62,'Input Data'!$D$58:$D$62)/3600*$C$1,IF($A270&lt;'Input Data'!$C$17,infinity,'Input Data'!$C$11*'Input Data'!$C$13+LOOKUP($A270-'Input Data'!$C$17+$C$1,$A$5:$A$505,$D$5:$D$505))-C270)</f>
        <v>22.222222222222221</v>
      </c>
      <c r="C270" s="11">
        <f>C269+LOOKUP($A269,'Input Data'!$D$23:$D$27,'Input Data'!$F$23:$F$27)*$C$1/3600</f>
        <v>4529.2222222222335</v>
      </c>
      <c r="D270" s="11">
        <f t="shared" si="112"/>
        <v>4217.7222222222317</v>
      </c>
      <c r="E270" s="9">
        <f>MIN('Input Data'!$C$12*LOOKUP($A270,'Input Data'!$B$58:$B$62,'Input Data'!$D$58:$D$62)/3600*$C$1,IF($A270&lt;'Input Data'!$C$16,0,LOOKUP($A270-'Input Data'!$C$16+$C$1,$A$5:$A$505,C$5:C$505)-D270))</f>
        <v>17.305555555555657</v>
      </c>
      <c r="F270" s="10">
        <f>LOOKUP($A270,'Input Data'!$C$33:$C$37,'Input Data'!$E$33:$E$37)</f>
        <v>0</v>
      </c>
      <c r="G270" s="11">
        <f t="shared" si="113"/>
        <v>1</v>
      </c>
      <c r="H270" s="11">
        <f t="shared" si="131"/>
        <v>0</v>
      </c>
      <c r="I270" s="12">
        <f t="shared" si="115"/>
        <v>17.305555555555657</v>
      </c>
      <c r="J270" s="7">
        <f>MIN('Input Data'!$D$12*LOOKUP($A270,'Input Data'!$B$58:$B$62,'Input Data'!$E$58:$E$62)/3600*$C$1,IF($A270&lt;'Input Data'!$D$17,infinity,'Input Data'!$D$11*'Input Data'!$D$13+LOOKUP($A270-'Input Data'!$D$17+$C$1,$A$5:$A$505,$L$5:$L$505)-K270))</f>
        <v>5.5555555555555554</v>
      </c>
      <c r="K270" s="11">
        <f t="shared" si="116"/>
        <v>0</v>
      </c>
      <c r="L270" s="11">
        <f>IF($A270&lt;'Input Data'!$D$16,0,LOOKUP($A270-'Input Data'!$D$16,$A$5:$A$505,$K$5:$K$505))</f>
        <v>0</v>
      </c>
      <c r="M270" s="7">
        <f>MIN('Input Data'!$E$12*LOOKUP($A270,'Input Data'!$B$58:$B$62,'Input Data'!$F$58:$F$62)/3600*$C$1,IF($A270&lt;'Input Data'!$E$17,infinity,'Input Data'!$E$11*'Input Data'!$E$13+LOOKUP($A270-'Input Data'!$E$17+$C$1,$A$5:$A$505,$O$5:$O$505))-N270)</f>
        <v>22.222222222222221</v>
      </c>
      <c r="N270" s="11">
        <f t="shared" si="117"/>
        <v>4217.7222222222317</v>
      </c>
      <c r="O270" s="11">
        <f t="shared" si="118"/>
        <v>3980.3974221267563</v>
      </c>
      <c r="P270" s="9">
        <f>MIN('Input Data'!$E$12*LOOKUP($A270,'Input Data'!$B$58:$B$62,'Input Data'!$F$58:$F$62)/3600*$C$1,IF($A270&lt;'Input Data'!$E$16,0,LOOKUP($A270-'Input Data'!$E$16+$C$1,$A$5:$A$505,N$5:N$505)-O270))</f>
        <v>22.222222222222221</v>
      </c>
      <c r="Q270" s="10">
        <f>LOOKUP($A270,'Input Data'!$C$33:$C$37,'Input Data'!$F$33:$F$37)</f>
        <v>0.02</v>
      </c>
      <c r="R270" s="34">
        <f t="shared" si="119"/>
        <v>0.68877551020408168</v>
      </c>
      <c r="S270" s="8">
        <f t="shared" si="120"/>
        <v>0.30612244897959184</v>
      </c>
      <c r="T270" s="11">
        <f t="shared" si="121"/>
        <v>14.999999999999998</v>
      </c>
      <c r="U270" s="7">
        <f>MIN('Input Data'!$F$12*LOOKUP($A270,'Input Data'!$B$58:$B$62,'Input Data'!$G$58:$G$62)/3600*$C$1,IF($A270&lt;'Input Data'!$F$17,infinity,'Input Data'!$F$11*'Input Data'!$F$13+LOOKUP($A270-'Input Data'!$F$17+$C$1,$A$5:$A$505,$W$5:$W$505)-V270))</f>
        <v>5.5555555555555554</v>
      </c>
      <c r="V270" s="11">
        <f t="shared" si="122"/>
        <v>79.607948442535204</v>
      </c>
      <c r="W270" s="11">
        <f>IF($A270&lt;'Input Data'!$F$16,0,LOOKUP($A270-'Input Data'!$F$16,$A$5:$A$505,$V$5:$V$505))</f>
        <v>78.38345864661683</v>
      </c>
      <c r="X270" s="7">
        <f>MIN('Input Data'!$G$12*LOOKUP($A270,'Input Data'!$B$58:$B$62,'Input Data'!$H$58:$H$62)/3600*$C$1,IF($A270&lt;'Input Data'!$G$17,infinity,'Input Data'!$G$11*'Input Data'!$G$13+LOOKUP($A270-'Input Data'!$G$17+$C$1,$A$5:$A$505,$Z$5:$Z$505)-Y270))</f>
        <v>15</v>
      </c>
      <c r="Y270" s="11">
        <f t="shared" si="123"/>
        <v>3900.7894736842104</v>
      </c>
      <c r="Z270" s="11">
        <f t="shared" si="124"/>
        <v>3525</v>
      </c>
      <c r="AA270" s="9">
        <f>MIN('Input Data'!$G$12*LOOKUP($A270,'Input Data'!$B$58:$B$62,'Input Data'!$H$58:$H$62)/3600*$C$1,IF($A270&lt;'Input Data'!$G$16,0,LOOKUP($A270-'Input Data'!$G$16+$C$1,$A$5:$A$505,Y$5:Y$505)-Z270))</f>
        <v>22.222222222222221</v>
      </c>
      <c r="AB270" s="10">
        <f>LOOKUP($A270,'Input Data'!$C$33:$C$37,'Input Data'!$G$33:$G$37)</f>
        <v>0</v>
      </c>
      <c r="AC270" s="11">
        <f t="shared" si="125"/>
        <v>0.67500000000000004</v>
      </c>
      <c r="AD270" s="11">
        <f t="shared" si="126"/>
        <v>0</v>
      </c>
      <c r="AE270" s="12">
        <f t="shared" si="127"/>
        <v>15</v>
      </c>
      <c r="AF270" s="7">
        <f>MIN('Input Data'!$H$12*LOOKUP($A270,'Input Data'!$B$58:$B$62,'Input Data'!$I$58:$I$62)/3600*$C$1,IF($A270&lt;'Input Data'!$H$17,infinity,'Input Data'!$H$11*'Input Data'!$H$13+LOOKUP($A270-'Input Data'!$H$17+$C$1,$A$5:$A$505,AH$5:AH$505)-AG270))</f>
        <v>5.5555555555555554</v>
      </c>
      <c r="AG270" s="11">
        <f t="shared" si="128"/>
        <v>0</v>
      </c>
      <c r="AH270" s="11">
        <f>IF($A270&lt;'Input Data'!$H$16,0,LOOKUP($A270-'Input Data'!$H$16,$A$5:$A$505,AG$5:AG$505))</f>
        <v>0</v>
      </c>
      <c r="AI270" s="7">
        <f>MIN('Input Data'!$I$12*LOOKUP($A270,'Input Data'!$B$58:$B$62,'Input Data'!$J$58:$J$62)/3600*$C$1,IF($A270&lt;'Input Data'!$I$17,infinity,'Input Data'!$I$11*'Input Data'!$I$13+LOOKUP($A270-'Input Data'!$I$17+$C$1,$A$5:$A$505,AK$5:AK$505))-AJ270)</f>
        <v>15</v>
      </c>
      <c r="AJ270" s="11">
        <f t="shared" si="129"/>
        <v>3525</v>
      </c>
      <c r="AK270" s="34">
        <f>IF($A270&lt;'Input Data'!$I$16,0,LOOKUP($A270-'Input Data'!$I$16,$A$5:$A$505,AJ$5:AJ$505))</f>
        <v>3435</v>
      </c>
      <c r="AL270" s="17">
        <f>MIN('Input Data'!$I$12*LOOKUP($A270,'Input Data'!$B$58:$B$62,'Input Data'!$J$58:$J$62)/3600*$C$1,IF($A270&lt;'Input Data'!$I$16,0,LOOKUP($A270-'Input Data'!$I$16+$C$1,$A$5:$A$505,AJ$5:AJ$505)-AK270))</f>
        <v>15</v>
      </c>
    </row>
    <row r="271" spans="1:38" x14ac:dyDescent="0.3">
      <c r="A271" s="9">
        <f t="shared" si="111"/>
        <v>2660</v>
      </c>
      <c r="B271" s="10">
        <f>MIN('Input Data'!$C$12*LOOKUP($A271,'Input Data'!$B$58:$B$62,'Input Data'!$D$58:$D$62)/3600*$C$1,IF($A271&lt;'Input Data'!$C$17,infinity,'Input Data'!$C$11*'Input Data'!$C$13+LOOKUP($A271-'Input Data'!$C$17+$C$1,$A$5:$A$505,$D$5:$D$505))-C271)</f>
        <v>22.222222222222221</v>
      </c>
      <c r="C271" s="11">
        <f>C270+LOOKUP($A270,'Input Data'!$D$23:$D$27,'Input Data'!$F$23:$F$27)*$C$1/3600</f>
        <v>4546.5277777777892</v>
      </c>
      <c r="D271" s="11">
        <f t="shared" si="112"/>
        <v>4235.0277777777874</v>
      </c>
      <c r="E271" s="9">
        <f>MIN('Input Data'!$C$12*LOOKUP($A271,'Input Data'!$B$58:$B$62,'Input Data'!$D$58:$D$62)/3600*$C$1,IF($A271&lt;'Input Data'!$C$16,0,LOOKUP($A271-'Input Data'!$C$16+$C$1,$A$5:$A$505,C$5:C$505)-D271))</f>
        <v>17.305555555555657</v>
      </c>
      <c r="F271" s="10">
        <f>LOOKUP($A271,'Input Data'!$C$33:$C$37,'Input Data'!$E$33:$E$37)</f>
        <v>0</v>
      </c>
      <c r="G271" s="11">
        <f t="shared" si="113"/>
        <v>1</v>
      </c>
      <c r="H271" s="11">
        <f t="shared" si="131"/>
        <v>0</v>
      </c>
      <c r="I271" s="12">
        <f t="shared" si="115"/>
        <v>17.305555555555657</v>
      </c>
      <c r="J271" s="7">
        <f>MIN('Input Data'!$D$12*LOOKUP($A271,'Input Data'!$B$58:$B$62,'Input Data'!$E$58:$E$62)/3600*$C$1,IF($A271&lt;'Input Data'!$D$17,infinity,'Input Data'!$D$11*'Input Data'!$D$13+LOOKUP($A271-'Input Data'!$D$17+$C$1,$A$5:$A$505,$L$5:$L$505)-K271))</f>
        <v>5.5555555555555554</v>
      </c>
      <c r="K271" s="11">
        <f t="shared" si="116"/>
        <v>0</v>
      </c>
      <c r="L271" s="11">
        <f>IF($A271&lt;'Input Data'!$D$16,0,LOOKUP($A271-'Input Data'!$D$16,$A$5:$A$505,$K$5:$K$505))</f>
        <v>0</v>
      </c>
      <c r="M271" s="7">
        <f>MIN('Input Data'!$E$12*LOOKUP($A271,'Input Data'!$B$58:$B$62,'Input Data'!$F$58:$F$62)/3600*$C$1,IF($A271&lt;'Input Data'!$E$17,infinity,'Input Data'!$E$11*'Input Data'!$E$13+LOOKUP($A271-'Input Data'!$E$17+$C$1,$A$5:$A$505,$O$5:$O$505))-N271)</f>
        <v>22.222222222222221</v>
      </c>
      <c r="N271" s="11">
        <f t="shared" si="117"/>
        <v>4235.0277777777874</v>
      </c>
      <c r="O271" s="11">
        <f t="shared" si="118"/>
        <v>3995.703544575736</v>
      </c>
      <c r="P271" s="9">
        <f>MIN('Input Data'!$E$12*LOOKUP($A271,'Input Data'!$B$58:$B$62,'Input Data'!$F$58:$F$62)/3600*$C$1,IF($A271&lt;'Input Data'!$E$16,0,LOOKUP($A271-'Input Data'!$E$16+$C$1,$A$5:$A$505,N$5:N$505)-O271))</f>
        <v>22.222222222222221</v>
      </c>
      <c r="Q271" s="10">
        <f>LOOKUP($A271,'Input Data'!$C$33:$C$37,'Input Data'!$F$33:$F$37)</f>
        <v>0.02</v>
      </c>
      <c r="R271" s="34">
        <f t="shared" si="119"/>
        <v>0.68877551020408168</v>
      </c>
      <c r="S271" s="8">
        <f t="shared" si="120"/>
        <v>0.30612244897959184</v>
      </c>
      <c r="T271" s="11">
        <f t="shared" si="121"/>
        <v>14.999999999999998</v>
      </c>
      <c r="U271" s="7">
        <f>MIN('Input Data'!$F$12*LOOKUP($A271,'Input Data'!$B$58:$B$62,'Input Data'!$G$58:$G$62)/3600*$C$1,IF($A271&lt;'Input Data'!$F$17,infinity,'Input Data'!$F$11*'Input Data'!$F$13+LOOKUP($A271-'Input Data'!$F$17+$C$1,$A$5:$A$505,$W$5:$W$505)-V271))</f>
        <v>5.5555555555555554</v>
      </c>
      <c r="V271" s="11">
        <f t="shared" si="122"/>
        <v>79.914070891514797</v>
      </c>
      <c r="W271" s="11">
        <f>IF($A271&lt;'Input Data'!$F$16,0,LOOKUP($A271-'Input Data'!$F$16,$A$5:$A$505,$V$5:$V$505))</f>
        <v>78.689581095596424</v>
      </c>
      <c r="X271" s="7">
        <f>MIN('Input Data'!$G$12*LOOKUP($A271,'Input Data'!$B$58:$B$62,'Input Data'!$H$58:$H$62)/3600*$C$1,IF($A271&lt;'Input Data'!$G$17,infinity,'Input Data'!$G$11*'Input Data'!$G$13+LOOKUP($A271-'Input Data'!$G$17+$C$1,$A$5:$A$505,$Z$5:$Z$505)-Y271))</f>
        <v>15</v>
      </c>
      <c r="Y271" s="11">
        <f t="shared" si="123"/>
        <v>3915.7894736842104</v>
      </c>
      <c r="Z271" s="11">
        <f t="shared" si="124"/>
        <v>3540</v>
      </c>
      <c r="AA271" s="9">
        <f>MIN('Input Data'!$G$12*LOOKUP($A271,'Input Data'!$B$58:$B$62,'Input Data'!$H$58:$H$62)/3600*$C$1,IF($A271&lt;'Input Data'!$G$16,0,LOOKUP($A271-'Input Data'!$G$16+$C$1,$A$5:$A$505,Y$5:Y$505)-Z271))</f>
        <v>22.222222222222221</v>
      </c>
      <c r="AB271" s="10">
        <f>LOOKUP($A271,'Input Data'!$C$33:$C$37,'Input Data'!$G$33:$G$37)</f>
        <v>0</v>
      </c>
      <c r="AC271" s="11">
        <f t="shared" si="125"/>
        <v>0.67500000000000004</v>
      </c>
      <c r="AD271" s="11">
        <f t="shared" si="126"/>
        <v>0</v>
      </c>
      <c r="AE271" s="12">
        <f t="shared" si="127"/>
        <v>15</v>
      </c>
      <c r="AF271" s="7">
        <f>MIN('Input Data'!$H$12*LOOKUP($A271,'Input Data'!$B$58:$B$62,'Input Data'!$I$58:$I$62)/3600*$C$1,IF($A271&lt;'Input Data'!$H$17,infinity,'Input Data'!$H$11*'Input Data'!$H$13+LOOKUP($A271-'Input Data'!$H$17+$C$1,$A$5:$A$505,AH$5:AH$505)-AG271))</f>
        <v>5.5555555555555554</v>
      </c>
      <c r="AG271" s="11">
        <f t="shared" si="128"/>
        <v>0</v>
      </c>
      <c r="AH271" s="11">
        <f>IF($A271&lt;'Input Data'!$H$16,0,LOOKUP($A271-'Input Data'!$H$16,$A$5:$A$505,AG$5:AG$505))</f>
        <v>0</v>
      </c>
      <c r="AI271" s="7">
        <f>MIN('Input Data'!$I$12*LOOKUP($A271,'Input Data'!$B$58:$B$62,'Input Data'!$J$58:$J$62)/3600*$C$1,IF($A271&lt;'Input Data'!$I$17,infinity,'Input Data'!$I$11*'Input Data'!$I$13+LOOKUP($A271-'Input Data'!$I$17+$C$1,$A$5:$A$505,AK$5:AK$505))-AJ271)</f>
        <v>15</v>
      </c>
      <c r="AJ271" s="11">
        <f t="shared" si="129"/>
        <v>3540</v>
      </c>
      <c r="AK271" s="34">
        <f>IF($A271&lt;'Input Data'!$I$16,0,LOOKUP($A271-'Input Data'!$I$16,$A$5:$A$505,AJ$5:AJ$505))</f>
        <v>3450</v>
      </c>
      <c r="AL271" s="17">
        <f>MIN('Input Data'!$I$12*LOOKUP($A271,'Input Data'!$B$58:$B$62,'Input Data'!$J$58:$J$62)/3600*$C$1,IF($A271&lt;'Input Data'!$I$16,0,LOOKUP($A271-'Input Data'!$I$16+$C$1,$A$5:$A$505,AJ$5:AJ$505)-AK271))</f>
        <v>15</v>
      </c>
    </row>
    <row r="272" spans="1:38" x14ac:dyDescent="0.3">
      <c r="A272" s="9">
        <f t="shared" si="111"/>
        <v>2670</v>
      </c>
      <c r="B272" s="10">
        <f>MIN('Input Data'!$C$12*LOOKUP($A272,'Input Data'!$B$58:$B$62,'Input Data'!$D$58:$D$62)/3600*$C$1,IF($A272&lt;'Input Data'!$C$17,infinity,'Input Data'!$C$11*'Input Data'!$C$13+LOOKUP($A272-'Input Data'!$C$17+$C$1,$A$5:$A$505,$D$5:$D$505))-C272)</f>
        <v>22.222222222222221</v>
      </c>
      <c r="C272" s="11">
        <f>C271+LOOKUP($A271,'Input Data'!$D$23:$D$27,'Input Data'!$F$23:$F$27)*$C$1/3600</f>
        <v>4563.8333333333449</v>
      </c>
      <c r="D272" s="11">
        <f t="shared" si="112"/>
        <v>4252.333333333343</v>
      </c>
      <c r="E272" s="9">
        <f>MIN('Input Data'!$C$12*LOOKUP($A272,'Input Data'!$B$58:$B$62,'Input Data'!$D$58:$D$62)/3600*$C$1,IF($A272&lt;'Input Data'!$C$16,0,LOOKUP($A272-'Input Data'!$C$16+$C$1,$A$5:$A$505,C$5:C$505)-D272))</f>
        <v>17.305555555555657</v>
      </c>
      <c r="F272" s="10">
        <f>LOOKUP($A272,'Input Data'!$C$33:$C$37,'Input Data'!$E$33:$E$37)</f>
        <v>0</v>
      </c>
      <c r="G272" s="11">
        <f t="shared" si="113"/>
        <v>1</v>
      </c>
      <c r="H272" s="11">
        <f t="shared" si="131"/>
        <v>0</v>
      </c>
      <c r="I272" s="12">
        <f t="shared" si="115"/>
        <v>17.305555555555657</v>
      </c>
      <c r="J272" s="7">
        <f>MIN('Input Data'!$D$12*LOOKUP($A272,'Input Data'!$B$58:$B$62,'Input Data'!$E$58:$E$62)/3600*$C$1,IF($A272&lt;'Input Data'!$D$17,infinity,'Input Data'!$D$11*'Input Data'!$D$13+LOOKUP($A272-'Input Data'!$D$17+$C$1,$A$5:$A$505,$L$5:$L$505)-K272))</f>
        <v>5.5555555555555554</v>
      </c>
      <c r="K272" s="11">
        <f t="shared" si="116"/>
        <v>0</v>
      </c>
      <c r="L272" s="11">
        <f>IF($A272&lt;'Input Data'!$D$16,0,LOOKUP($A272-'Input Data'!$D$16,$A$5:$A$505,$K$5:$K$505))</f>
        <v>0</v>
      </c>
      <c r="M272" s="7">
        <f>MIN('Input Data'!$E$12*LOOKUP($A272,'Input Data'!$B$58:$B$62,'Input Data'!$F$58:$F$62)/3600*$C$1,IF($A272&lt;'Input Data'!$E$17,infinity,'Input Data'!$E$11*'Input Data'!$E$13+LOOKUP($A272-'Input Data'!$E$17+$C$1,$A$5:$A$505,$O$5:$O$505))-N272)</f>
        <v>22.222222222222221</v>
      </c>
      <c r="N272" s="11">
        <f t="shared" si="117"/>
        <v>4252.333333333343</v>
      </c>
      <c r="O272" s="11">
        <f t="shared" si="118"/>
        <v>4011.0096670247158</v>
      </c>
      <c r="P272" s="9">
        <f>MIN('Input Data'!$E$12*LOOKUP($A272,'Input Data'!$B$58:$B$62,'Input Data'!$F$58:$F$62)/3600*$C$1,IF($A272&lt;'Input Data'!$E$16,0,LOOKUP($A272-'Input Data'!$E$16+$C$1,$A$5:$A$505,N$5:N$505)-O272))</f>
        <v>22.222222222222221</v>
      </c>
      <c r="Q272" s="10">
        <f>LOOKUP($A272,'Input Data'!$C$33:$C$37,'Input Data'!$F$33:$F$37)</f>
        <v>0.02</v>
      </c>
      <c r="R272" s="34">
        <f t="shared" si="119"/>
        <v>0.68877551020408168</v>
      </c>
      <c r="S272" s="8">
        <f t="shared" si="120"/>
        <v>0.30612244897959184</v>
      </c>
      <c r="T272" s="11">
        <f t="shared" si="121"/>
        <v>14.999999999999998</v>
      </c>
      <c r="U272" s="7">
        <f>MIN('Input Data'!$F$12*LOOKUP($A272,'Input Data'!$B$58:$B$62,'Input Data'!$G$58:$G$62)/3600*$C$1,IF($A272&lt;'Input Data'!$F$17,infinity,'Input Data'!$F$11*'Input Data'!$F$13+LOOKUP($A272-'Input Data'!$F$17+$C$1,$A$5:$A$505,$W$5:$W$505)-V272))</f>
        <v>5.5555555555555554</v>
      </c>
      <c r="V272" s="11">
        <f t="shared" si="122"/>
        <v>80.22019334049439</v>
      </c>
      <c r="W272" s="11">
        <f>IF($A272&lt;'Input Data'!$F$16,0,LOOKUP($A272-'Input Data'!$F$16,$A$5:$A$505,$V$5:$V$505))</f>
        <v>78.995703544576017</v>
      </c>
      <c r="X272" s="7">
        <f>MIN('Input Data'!$G$12*LOOKUP($A272,'Input Data'!$B$58:$B$62,'Input Data'!$H$58:$H$62)/3600*$C$1,IF($A272&lt;'Input Data'!$G$17,infinity,'Input Data'!$G$11*'Input Data'!$G$13+LOOKUP($A272-'Input Data'!$G$17+$C$1,$A$5:$A$505,$Z$5:$Z$505)-Y272))</f>
        <v>15</v>
      </c>
      <c r="Y272" s="11">
        <f t="shared" si="123"/>
        <v>3930.7894736842104</v>
      </c>
      <c r="Z272" s="11">
        <f t="shared" si="124"/>
        <v>3555</v>
      </c>
      <c r="AA272" s="9">
        <f>MIN('Input Data'!$G$12*LOOKUP($A272,'Input Data'!$B$58:$B$62,'Input Data'!$H$58:$H$62)/3600*$C$1,IF($A272&lt;'Input Data'!$G$16,0,LOOKUP($A272-'Input Data'!$G$16+$C$1,$A$5:$A$505,Y$5:Y$505)-Z272))</f>
        <v>22.222222222222221</v>
      </c>
      <c r="AB272" s="10">
        <f>LOOKUP($A272,'Input Data'!$C$33:$C$37,'Input Data'!$G$33:$G$37)</f>
        <v>0</v>
      </c>
      <c r="AC272" s="11">
        <f t="shared" si="125"/>
        <v>0.67500000000000004</v>
      </c>
      <c r="AD272" s="11">
        <f t="shared" si="126"/>
        <v>0</v>
      </c>
      <c r="AE272" s="12">
        <f t="shared" si="127"/>
        <v>15</v>
      </c>
      <c r="AF272" s="7">
        <f>MIN('Input Data'!$H$12*LOOKUP($A272,'Input Data'!$B$58:$B$62,'Input Data'!$I$58:$I$62)/3600*$C$1,IF($A272&lt;'Input Data'!$H$17,infinity,'Input Data'!$H$11*'Input Data'!$H$13+LOOKUP($A272-'Input Data'!$H$17+$C$1,$A$5:$A$505,AH$5:AH$505)-AG272))</f>
        <v>5.5555555555555554</v>
      </c>
      <c r="AG272" s="11">
        <f t="shared" si="128"/>
        <v>0</v>
      </c>
      <c r="AH272" s="11">
        <f>IF($A272&lt;'Input Data'!$H$16,0,LOOKUP($A272-'Input Data'!$H$16,$A$5:$A$505,AG$5:AG$505))</f>
        <v>0</v>
      </c>
      <c r="AI272" s="7">
        <f>MIN('Input Data'!$I$12*LOOKUP($A272,'Input Data'!$B$58:$B$62,'Input Data'!$J$58:$J$62)/3600*$C$1,IF($A272&lt;'Input Data'!$I$17,infinity,'Input Data'!$I$11*'Input Data'!$I$13+LOOKUP($A272-'Input Data'!$I$17+$C$1,$A$5:$A$505,AK$5:AK$505))-AJ272)</f>
        <v>15</v>
      </c>
      <c r="AJ272" s="11">
        <f t="shared" si="129"/>
        <v>3555</v>
      </c>
      <c r="AK272" s="34">
        <f>IF($A272&lt;'Input Data'!$I$16,0,LOOKUP($A272-'Input Data'!$I$16,$A$5:$A$505,AJ$5:AJ$505))</f>
        <v>3465</v>
      </c>
      <c r="AL272" s="17">
        <f>MIN('Input Data'!$I$12*LOOKUP($A272,'Input Data'!$B$58:$B$62,'Input Data'!$J$58:$J$62)/3600*$C$1,IF($A272&lt;'Input Data'!$I$16,0,LOOKUP($A272-'Input Data'!$I$16+$C$1,$A$5:$A$505,AJ$5:AJ$505)-AK272))</f>
        <v>15</v>
      </c>
    </row>
    <row r="273" spans="1:38" x14ac:dyDescent="0.3">
      <c r="A273" s="9">
        <f t="shared" si="111"/>
        <v>2680</v>
      </c>
      <c r="B273" s="10">
        <f>MIN('Input Data'!$C$12*LOOKUP($A273,'Input Data'!$B$58:$B$62,'Input Data'!$D$58:$D$62)/3600*$C$1,IF($A273&lt;'Input Data'!$C$17,infinity,'Input Data'!$C$11*'Input Data'!$C$13+LOOKUP($A273-'Input Data'!$C$17+$C$1,$A$5:$A$505,$D$5:$D$505))-C273)</f>
        <v>22.222222222222221</v>
      </c>
      <c r="C273" s="11">
        <f>C272+LOOKUP($A272,'Input Data'!$D$23:$D$27,'Input Data'!$F$23:$F$27)*$C$1/3600</f>
        <v>4581.1388888889005</v>
      </c>
      <c r="D273" s="11">
        <f t="shared" si="112"/>
        <v>4269.6388888888987</v>
      </c>
      <c r="E273" s="9">
        <f>MIN('Input Data'!$C$12*LOOKUP($A273,'Input Data'!$B$58:$B$62,'Input Data'!$D$58:$D$62)/3600*$C$1,IF($A273&lt;'Input Data'!$C$16,0,LOOKUP($A273-'Input Data'!$C$16+$C$1,$A$5:$A$505,C$5:C$505)-D273))</f>
        <v>17.305555555555657</v>
      </c>
      <c r="F273" s="10">
        <f>LOOKUP($A273,'Input Data'!$C$33:$C$37,'Input Data'!$E$33:$E$37)</f>
        <v>0</v>
      </c>
      <c r="G273" s="11">
        <f t="shared" si="113"/>
        <v>1</v>
      </c>
      <c r="H273" s="11">
        <f t="shared" si="131"/>
        <v>0</v>
      </c>
      <c r="I273" s="12">
        <f t="shared" si="115"/>
        <v>17.305555555555657</v>
      </c>
      <c r="J273" s="7">
        <f>MIN('Input Data'!$D$12*LOOKUP($A273,'Input Data'!$B$58:$B$62,'Input Data'!$E$58:$E$62)/3600*$C$1,IF($A273&lt;'Input Data'!$D$17,infinity,'Input Data'!$D$11*'Input Data'!$D$13+LOOKUP($A273-'Input Data'!$D$17+$C$1,$A$5:$A$505,$L$5:$L$505)-K273))</f>
        <v>5.5555555555555554</v>
      </c>
      <c r="K273" s="11">
        <f t="shared" si="116"/>
        <v>0</v>
      </c>
      <c r="L273" s="11">
        <f>IF($A273&lt;'Input Data'!$D$16,0,LOOKUP($A273-'Input Data'!$D$16,$A$5:$A$505,$K$5:$K$505))</f>
        <v>0</v>
      </c>
      <c r="M273" s="7">
        <f>MIN('Input Data'!$E$12*LOOKUP($A273,'Input Data'!$B$58:$B$62,'Input Data'!$F$58:$F$62)/3600*$C$1,IF($A273&lt;'Input Data'!$E$17,infinity,'Input Data'!$E$11*'Input Data'!$E$13+LOOKUP($A273-'Input Data'!$E$17+$C$1,$A$5:$A$505,$O$5:$O$505))-N273)</f>
        <v>22.222222222222221</v>
      </c>
      <c r="N273" s="11">
        <f t="shared" si="117"/>
        <v>4269.6388888888987</v>
      </c>
      <c r="O273" s="11">
        <f t="shared" si="118"/>
        <v>4026.3157894736955</v>
      </c>
      <c r="P273" s="9">
        <f>MIN('Input Data'!$E$12*LOOKUP($A273,'Input Data'!$B$58:$B$62,'Input Data'!$F$58:$F$62)/3600*$C$1,IF($A273&lt;'Input Data'!$E$16,0,LOOKUP($A273-'Input Data'!$E$16+$C$1,$A$5:$A$505,N$5:N$505)-O273))</f>
        <v>22.222222222222221</v>
      </c>
      <c r="Q273" s="10">
        <f>LOOKUP($A273,'Input Data'!$C$33:$C$37,'Input Data'!$F$33:$F$37)</f>
        <v>0.02</v>
      </c>
      <c r="R273" s="34">
        <f t="shared" si="119"/>
        <v>0.68877551020408168</v>
      </c>
      <c r="S273" s="8">
        <f t="shared" si="120"/>
        <v>0.30612244897959184</v>
      </c>
      <c r="T273" s="11">
        <f t="shared" si="121"/>
        <v>14.999999999999998</v>
      </c>
      <c r="U273" s="7">
        <f>MIN('Input Data'!$F$12*LOOKUP($A273,'Input Data'!$B$58:$B$62,'Input Data'!$G$58:$G$62)/3600*$C$1,IF($A273&lt;'Input Data'!$F$17,infinity,'Input Data'!$F$11*'Input Data'!$F$13+LOOKUP($A273-'Input Data'!$F$17+$C$1,$A$5:$A$505,$W$5:$W$505)-V273))</f>
        <v>5.5555555555555554</v>
      </c>
      <c r="V273" s="11">
        <f t="shared" si="122"/>
        <v>80.526315789473983</v>
      </c>
      <c r="W273" s="11">
        <f>IF($A273&lt;'Input Data'!$F$16,0,LOOKUP($A273-'Input Data'!$F$16,$A$5:$A$505,$V$5:$V$505))</f>
        <v>79.30182599355561</v>
      </c>
      <c r="X273" s="7">
        <f>MIN('Input Data'!$G$12*LOOKUP($A273,'Input Data'!$B$58:$B$62,'Input Data'!$H$58:$H$62)/3600*$C$1,IF($A273&lt;'Input Data'!$G$17,infinity,'Input Data'!$G$11*'Input Data'!$G$13+LOOKUP($A273-'Input Data'!$G$17+$C$1,$A$5:$A$505,$Z$5:$Z$505)-Y273))</f>
        <v>15</v>
      </c>
      <c r="Y273" s="11">
        <f t="shared" si="123"/>
        <v>3945.7894736842104</v>
      </c>
      <c r="Z273" s="11">
        <f t="shared" si="124"/>
        <v>3570</v>
      </c>
      <c r="AA273" s="9">
        <f>MIN('Input Data'!$G$12*LOOKUP($A273,'Input Data'!$B$58:$B$62,'Input Data'!$H$58:$H$62)/3600*$C$1,IF($A273&lt;'Input Data'!$G$16,0,LOOKUP($A273-'Input Data'!$G$16+$C$1,$A$5:$A$505,Y$5:Y$505)-Z273))</f>
        <v>22.222222222222221</v>
      </c>
      <c r="AB273" s="10">
        <f>LOOKUP($A273,'Input Data'!$C$33:$C$37,'Input Data'!$G$33:$G$37)</f>
        <v>0</v>
      </c>
      <c r="AC273" s="11">
        <f t="shared" si="125"/>
        <v>0.67500000000000004</v>
      </c>
      <c r="AD273" s="11">
        <f t="shared" si="126"/>
        <v>0</v>
      </c>
      <c r="AE273" s="12">
        <f t="shared" si="127"/>
        <v>15</v>
      </c>
      <c r="AF273" s="7">
        <f>MIN('Input Data'!$H$12*LOOKUP($A273,'Input Data'!$B$58:$B$62,'Input Data'!$I$58:$I$62)/3600*$C$1,IF($A273&lt;'Input Data'!$H$17,infinity,'Input Data'!$H$11*'Input Data'!$H$13+LOOKUP($A273-'Input Data'!$H$17+$C$1,$A$5:$A$505,AH$5:AH$505)-AG273))</f>
        <v>5.5555555555555554</v>
      </c>
      <c r="AG273" s="11">
        <f t="shared" si="128"/>
        <v>0</v>
      </c>
      <c r="AH273" s="11">
        <f>IF($A273&lt;'Input Data'!$H$16,0,LOOKUP($A273-'Input Data'!$H$16,$A$5:$A$505,AG$5:AG$505))</f>
        <v>0</v>
      </c>
      <c r="AI273" s="7">
        <f>MIN('Input Data'!$I$12*LOOKUP($A273,'Input Data'!$B$58:$B$62,'Input Data'!$J$58:$J$62)/3600*$C$1,IF($A273&lt;'Input Data'!$I$17,infinity,'Input Data'!$I$11*'Input Data'!$I$13+LOOKUP($A273-'Input Data'!$I$17+$C$1,$A$5:$A$505,AK$5:AK$505))-AJ273)</f>
        <v>15</v>
      </c>
      <c r="AJ273" s="11">
        <f t="shared" si="129"/>
        <v>3570</v>
      </c>
      <c r="AK273" s="34">
        <f>IF($A273&lt;'Input Data'!$I$16,0,LOOKUP($A273-'Input Data'!$I$16,$A$5:$A$505,AJ$5:AJ$505))</f>
        <v>3480</v>
      </c>
      <c r="AL273" s="17">
        <f>MIN('Input Data'!$I$12*LOOKUP($A273,'Input Data'!$B$58:$B$62,'Input Data'!$J$58:$J$62)/3600*$C$1,IF($A273&lt;'Input Data'!$I$16,0,LOOKUP($A273-'Input Data'!$I$16+$C$1,$A$5:$A$505,AJ$5:AJ$505)-AK273))</f>
        <v>15</v>
      </c>
    </row>
    <row r="274" spans="1:38" x14ac:dyDescent="0.3">
      <c r="A274" s="9">
        <f t="shared" si="111"/>
        <v>2690</v>
      </c>
      <c r="B274" s="10">
        <f>MIN('Input Data'!$C$12*LOOKUP($A274,'Input Data'!$B$58:$B$62,'Input Data'!$D$58:$D$62)/3600*$C$1,IF($A274&lt;'Input Data'!$C$17,infinity,'Input Data'!$C$11*'Input Data'!$C$13+LOOKUP($A274-'Input Data'!$C$17+$C$1,$A$5:$A$505,$D$5:$D$505))-C274)</f>
        <v>22.222222222222221</v>
      </c>
      <c r="C274" s="11">
        <f>C273+LOOKUP($A273,'Input Data'!$D$23:$D$27,'Input Data'!$F$23:$F$27)*$C$1/3600</f>
        <v>4598.4444444444562</v>
      </c>
      <c r="D274" s="11">
        <f t="shared" si="112"/>
        <v>4286.9444444444543</v>
      </c>
      <c r="E274" s="9">
        <f>MIN('Input Data'!$C$12*LOOKUP($A274,'Input Data'!$B$58:$B$62,'Input Data'!$D$58:$D$62)/3600*$C$1,IF($A274&lt;'Input Data'!$C$16,0,LOOKUP($A274-'Input Data'!$C$16+$C$1,$A$5:$A$505,C$5:C$505)-D274))</f>
        <v>17.305555555555657</v>
      </c>
      <c r="F274" s="10">
        <f>LOOKUP($A274,'Input Data'!$C$33:$C$37,'Input Data'!$E$33:$E$37)</f>
        <v>0</v>
      </c>
      <c r="G274" s="11">
        <f t="shared" si="113"/>
        <v>1</v>
      </c>
      <c r="H274" s="11">
        <f t="shared" si="131"/>
        <v>0</v>
      </c>
      <c r="I274" s="12">
        <f t="shared" si="115"/>
        <v>17.305555555555657</v>
      </c>
      <c r="J274" s="7">
        <f>MIN('Input Data'!$D$12*LOOKUP($A274,'Input Data'!$B$58:$B$62,'Input Data'!$E$58:$E$62)/3600*$C$1,IF($A274&lt;'Input Data'!$D$17,infinity,'Input Data'!$D$11*'Input Data'!$D$13+LOOKUP($A274-'Input Data'!$D$17+$C$1,$A$5:$A$505,$L$5:$L$505)-K274))</f>
        <v>5.5555555555555554</v>
      </c>
      <c r="K274" s="11">
        <f t="shared" si="116"/>
        <v>0</v>
      </c>
      <c r="L274" s="11">
        <f>IF($A274&lt;'Input Data'!$D$16,0,LOOKUP($A274-'Input Data'!$D$16,$A$5:$A$505,$K$5:$K$505))</f>
        <v>0</v>
      </c>
      <c r="M274" s="7">
        <f>MIN('Input Data'!$E$12*LOOKUP($A274,'Input Data'!$B$58:$B$62,'Input Data'!$F$58:$F$62)/3600*$C$1,IF($A274&lt;'Input Data'!$E$17,infinity,'Input Data'!$E$11*'Input Data'!$E$13+LOOKUP($A274-'Input Data'!$E$17+$C$1,$A$5:$A$505,$O$5:$O$505))-N274)</f>
        <v>22.222222222222221</v>
      </c>
      <c r="N274" s="11">
        <f t="shared" si="117"/>
        <v>4286.9444444444543</v>
      </c>
      <c r="O274" s="11">
        <f t="shared" si="118"/>
        <v>4041.6219119226753</v>
      </c>
      <c r="P274" s="9">
        <f>MIN('Input Data'!$E$12*LOOKUP($A274,'Input Data'!$B$58:$B$62,'Input Data'!$F$58:$F$62)/3600*$C$1,IF($A274&lt;'Input Data'!$E$16,0,LOOKUP($A274-'Input Data'!$E$16+$C$1,$A$5:$A$505,N$5:N$505)-O274))</f>
        <v>22.222222222222221</v>
      </c>
      <c r="Q274" s="10">
        <f>LOOKUP($A274,'Input Data'!$C$33:$C$37,'Input Data'!$F$33:$F$37)</f>
        <v>0.02</v>
      </c>
      <c r="R274" s="34">
        <f t="shared" si="119"/>
        <v>0.68877551020408168</v>
      </c>
      <c r="S274" s="8">
        <f t="shared" si="120"/>
        <v>0.30612244897959184</v>
      </c>
      <c r="T274" s="11">
        <f t="shared" si="121"/>
        <v>14.999999999999998</v>
      </c>
      <c r="U274" s="7">
        <f>MIN('Input Data'!$F$12*LOOKUP($A274,'Input Data'!$B$58:$B$62,'Input Data'!$G$58:$G$62)/3600*$C$1,IF($A274&lt;'Input Data'!$F$17,infinity,'Input Data'!$F$11*'Input Data'!$F$13+LOOKUP($A274-'Input Data'!$F$17+$C$1,$A$5:$A$505,$W$5:$W$505)-V274))</f>
        <v>5.5555555555555554</v>
      </c>
      <c r="V274" s="11">
        <f t="shared" si="122"/>
        <v>80.832438238453577</v>
      </c>
      <c r="W274" s="11">
        <f>IF($A274&lt;'Input Data'!$F$16,0,LOOKUP($A274-'Input Data'!$F$16,$A$5:$A$505,$V$5:$V$505))</f>
        <v>79.607948442535204</v>
      </c>
      <c r="X274" s="7">
        <f>MIN('Input Data'!$G$12*LOOKUP($A274,'Input Data'!$B$58:$B$62,'Input Data'!$H$58:$H$62)/3600*$C$1,IF($A274&lt;'Input Data'!$G$17,infinity,'Input Data'!$G$11*'Input Data'!$G$13+LOOKUP($A274-'Input Data'!$G$17+$C$1,$A$5:$A$505,$Z$5:$Z$505)-Y274))</f>
        <v>15</v>
      </c>
      <c r="Y274" s="11">
        <f t="shared" si="123"/>
        <v>3960.7894736842104</v>
      </c>
      <c r="Z274" s="11">
        <f t="shared" si="124"/>
        <v>3585</v>
      </c>
      <c r="AA274" s="9">
        <f>MIN('Input Data'!$G$12*LOOKUP($A274,'Input Data'!$B$58:$B$62,'Input Data'!$H$58:$H$62)/3600*$C$1,IF($A274&lt;'Input Data'!$G$16,0,LOOKUP($A274-'Input Data'!$G$16+$C$1,$A$5:$A$505,Y$5:Y$505)-Z274))</f>
        <v>22.222222222222221</v>
      </c>
      <c r="AB274" s="10">
        <f>LOOKUP($A274,'Input Data'!$C$33:$C$37,'Input Data'!$G$33:$G$37)</f>
        <v>0</v>
      </c>
      <c r="AC274" s="11">
        <f t="shared" si="125"/>
        <v>0.67500000000000004</v>
      </c>
      <c r="AD274" s="11">
        <f t="shared" si="126"/>
        <v>0</v>
      </c>
      <c r="AE274" s="12">
        <f t="shared" si="127"/>
        <v>15</v>
      </c>
      <c r="AF274" s="7">
        <f>MIN('Input Data'!$H$12*LOOKUP($A274,'Input Data'!$B$58:$B$62,'Input Data'!$I$58:$I$62)/3600*$C$1,IF($A274&lt;'Input Data'!$H$17,infinity,'Input Data'!$H$11*'Input Data'!$H$13+LOOKUP($A274-'Input Data'!$H$17+$C$1,$A$5:$A$505,AH$5:AH$505)-AG274))</f>
        <v>5.5555555555555554</v>
      </c>
      <c r="AG274" s="11">
        <f t="shared" si="128"/>
        <v>0</v>
      </c>
      <c r="AH274" s="11">
        <f>IF($A274&lt;'Input Data'!$H$16,0,LOOKUP($A274-'Input Data'!$H$16,$A$5:$A$505,AG$5:AG$505))</f>
        <v>0</v>
      </c>
      <c r="AI274" s="7">
        <f>MIN('Input Data'!$I$12*LOOKUP($A274,'Input Data'!$B$58:$B$62,'Input Data'!$J$58:$J$62)/3600*$C$1,IF($A274&lt;'Input Data'!$I$17,infinity,'Input Data'!$I$11*'Input Data'!$I$13+LOOKUP($A274-'Input Data'!$I$17+$C$1,$A$5:$A$505,AK$5:AK$505))-AJ274)</f>
        <v>15</v>
      </c>
      <c r="AJ274" s="11">
        <f t="shared" si="129"/>
        <v>3585</v>
      </c>
      <c r="AK274" s="34">
        <f>IF($A274&lt;'Input Data'!$I$16,0,LOOKUP($A274-'Input Data'!$I$16,$A$5:$A$505,AJ$5:AJ$505))</f>
        <v>3495</v>
      </c>
      <c r="AL274" s="17">
        <f>MIN('Input Data'!$I$12*LOOKUP($A274,'Input Data'!$B$58:$B$62,'Input Data'!$J$58:$J$62)/3600*$C$1,IF($A274&lt;'Input Data'!$I$16,0,LOOKUP($A274-'Input Data'!$I$16+$C$1,$A$5:$A$505,AJ$5:AJ$505)-AK274))</f>
        <v>15</v>
      </c>
    </row>
    <row r="275" spans="1:38" x14ac:dyDescent="0.3">
      <c r="A275" s="9">
        <f t="shared" si="111"/>
        <v>2700</v>
      </c>
      <c r="B275" s="10">
        <f>MIN('Input Data'!$C$12*LOOKUP($A275,'Input Data'!$B$58:$B$62,'Input Data'!$D$58:$D$62)/3600*$C$1,IF($A275&lt;'Input Data'!$C$17,infinity,'Input Data'!$C$11*'Input Data'!$C$13+LOOKUP($A275-'Input Data'!$C$17+$C$1,$A$5:$A$505,$D$5:$D$505))-C275)</f>
        <v>22.222222222222221</v>
      </c>
      <c r="C275" s="11">
        <f>C274+LOOKUP($A274,'Input Data'!$D$23:$D$27,'Input Data'!$F$23:$F$27)*$C$1/3600</f>
        <v>4615.7500000000118</v>
      </c>
      <c r="D275" s="11">
        <f t="shared" si="112"/>
        <v>4304.25000000001</v>
      </c>
      <c r="E275" s="9">
        <f>MIN('Input Data'!$C$12*LOOKUP($A275,'Input Data'!$B$58:$B$62,'Input Data'!$D$58:$D$62)/3600*$C$1,IF($A275&lt;'Input Data'!$C$16,0,LOOKUP($A275-'Input Data'!$C$16+$C$1,$A$5:$A$505,C$5:C$505)-D275))</f>
        <v>17.305555555555657</v>
      </c>
      <c r="F275" s="10">
        <f>LOOKUP($A275,'Input Data'!$C$33:$C$37,'Input Data'!$E$33:$E$37)</f>
        <v>0</v>
      </c>
      <c r="G275" s="11">
        <f t="shared" si="113"/>
        <v>1</v>
      </c>
      <c r="H275" s="11">
        <f t="shared" si="131"/>
        <v>0</v>
      </c>
      <c r="I275" s="12">
        <f t="shared" si="115"/>
        <v>17.305555555555657</v>
      </c>
      <c r="J275" s="7">
        <f>MIN('Input Data'!$D$12*LOOKUP($A275,'Input Data'!$B$58:$B$62,'Input Data'!$E$58:$E$62)/3600*$C$1,IF($A275&lt;'Input Data'!$D$17,infinity,'Input Data'!$D$11*'Input Data'!$D$13+LOOKUP($A275-'Input Data'!$D$17+$C$1,$A$5:$A$505,$L$5:$L$505)-K275))</f>
        <v>5.5555555555555554</v>
      </c>
      <c r="K275" s="11">
        <f t="shared" si="116"/>
        <v>0</v>
      </c>
      <c r="L275" s="11">
        <f>IF($A275&lt;'Input Data'!$D$16,0,LOOKUP($A275-'Input Data'!$D$16,$A$5:$A$505,$K$5:$K$505))</f>
        <v>0</v>
      </c>
      <c r="M275" s="7">
        <f>MIN('Input Data'!$E$12*LOOKUP($A275,'Input Data'!$B$58:$B$62,'Input Data'!$F$58:$F$62)/3600*$C$1,IF($A275&lt;'Input Data'!$E$17,infinity,'Input Data'!$E$11*'Input Data'!$E$13+LOOKUP($A275-'Input Data'!$E$17+$C$1,$A$5:$A$505,$O$5:$O$505))-N275)</f>
        <v>22.222222222222221</v>
      </c>
      <c r="N275" s="11">
        <f t="shared" si="117"/>
        <v>4304.25000000001</v>
      </c>
      <c r="O275" s="11">
        <f t="shared" si="118"/>
        <v>4056.928034371655</v>
      </c>
      <c r="P275" s="9">
        <f>MIN('Input Data'!$E$12*LOOKUP($A275,'Input Data'!$B$58:$B$62,'Input Data'!$F$58:$F$62)/3600*$C$1,IF($A275&lt;'Input Data'!$E$16,0,LOOKUP($A275-'Input Data'!$E$16+$C$1,$A$5:$A$505,N$5:N$505)-O275))</f>
        <v>22.222222222222221</v>
      </c>
      <c r="Q275" s="10">
        <f>LOOKUP($A275,'Input Data'!$C$33:$C$37,'Input Data'!$F$33:$F$37)</f>
        <v>0.02</v>
      </c>
      <c r="R275" s="34">
        <f t="shared" si="119"/>
        <v>0.68877551020408168</v>
      </c>
      <c r="S275" s="8">
        <f t="shared" si="120"/>
        <v>0.30612244897959184</v>
      </c>
      <c r="T275" s="11">
        <f t="shared" si="121"/>
        <v>14.999999999999998</v>
      </c>
      <c r="U275" s="7">
        <f>MIN('Input Data'!$F$12*LOOKUP($A275,'Input Data'!$B$58:$B$62,'Input Data'!$G$58:$G$62)/3600*$C$1,IF($A275&lt;'Input Data'!$F$17,infinity,'Input Data'!$F$11*'Input Data'!$F$13+LOOKUP($A275-'Input Data'!$F$17+$C$1,$A$5:$A$505,$W$5:$W$505)-V275))</f>
        <v>5.5555555555555554</v>
      </c>
      <c r="V275" s="11">
        <f t="shared" si="122"/>
        <v>81.13856068743317</v>
      </c>
      <c r="W275" s="11">
        <f>IF($A275&lt;'Input Data'!$F$16,0,LOOKUP($A275-'Input Data'!$F$16,$A$5:$A$505,$V$5:$V$505))</f>
        <v>79.914070891514797</v>
      </c>
      <c r="X275" s="7">
        <f>MIN('Input Data'!$G$12*LOOKUP($A275,'Input Data'!$B$58:$B$62,'Input Data'!$H$58:$H$62)/3600*$C$1,IF($A275&lt;'Input Data'!$G$17,infinity,'Input Data'!$G$11*'Input Data'!$G$13+LOOKUP($A275-'Input Data'!$G$17+$C$1,$A$5:$A$505,$Z$5:$Z$505)-Y275))</f>
        <v>15</v>
      </c>
      <c r="Y275" s="11">
        <f t="shared" si="123"/>
        <v>3975.7894736842104</v>
      </c>
      <c r="Z275" s="11">
        <f t="shared" si="124"/>
        <v>3600</v>
      </c>
      <c r="AA275" s="9">
        <f>MIN('Input Data'!$G$12*LOOKUP($A275,'Input Data'!$B$58:$B$62,'Input Data'!$H$58:$H$62)/3600*$C$1,IF($A275&lt;'Input Data'!$G$16,0,LOOKUP($A275-'Input Data'!$G$16+$C$1,$A$5:$A$505,Y$5:Y$505)-Z275))</f>
        <v>22.222222222222221</v>
      </c>
      <c r="AB275" s="10">
        <f>LOOKUP($A275,'Input Data'!$C$33:$C$37,'Input Data'!$G$33:$G$37)</f>
        <v>0</v>
      </c>
      <c r="AC275" s="11">
        <f t="shared" si="125"/>
        <v>0.67500000000000004</v>
      </c>
      <c r="AD275" s="11">
        <f t="shared" si="126"/>
        <v>0</v>
      </c>
      <c r="AE275" s="12">
        <f t="shared" si="127"/>
        <v>15</v>
      </c>
      <c r="AF275" s="7">
        <f>MIN('Input Data'!$H$12*LOOKUP($A275,'Input Data'!$B$58:$B$62,'Input Data'!$I$58:$I$62)/3600*$C$1,IF($A275&lt;'Input Data'!$H$17,infinity,'Input Data'!$H$11*'Input Data'!$H$13+LOOKUP($A275-'Input Data'!$H$17+$C$1,$A$5:$A$505,AH$5:AH$505)-AG275))</f>
        <v>5.5555555555555554</v>
      </c>
      <c r="AG275" s="11">
        <f t="shared" si="128"/>
        <v>0</v>
      </c>
      <c r="AH275" s="11">
        <f>IF($A275&lt;'Input Data'!$H$16,0,LOOKUP($A275-'Input Data'!$H$16,$A$5:$A$505,AG$5:AG$505))</f>
        <v>0</v>
      </c>
      <c r="AI275" s="7">
        <f>MIN('Input Data'!$I$12*LOOKUP($A275,'Input Data'!$B$58:$B$62,'Input Data'!$J$58:$J$62)/3600*$C$1,IF($A275&lt;'Input Data'!$I$17,infinity,'Input Data'!$I$11*'Input Data'!$I$13+LOOKUP($A275-'Input Data'!$I$17+$C$1,$A$5:$A$505,AK$5:AK$505))-AJ275)</f>
        <v>15</v>
      </c>
      <c r="AJ275" s="11">
        <f t="shared" si="129"/>
        <v>3600</v>
      </c>
      <c r="AK275" s="34">
        <f>IF($A275&lt;'Input Data'!$I$16,0,LOOKUP($A275-'Input Data'!$I$16,$A$5:$A$505,AJ$5:AJ$505))</f>
        <v>3510</v>
      </c>
      <c r="AL275" s="17">
        <f>MIN('Input Data'!$I$12*LOOKUP($A275,'Input Data'!$B$58:$B$62,'Input Data'!$J$58:$J$62)/3600*$C$1,IF($A275&lt;'Input Data'!$I$16,0,LOOKUP($A275-'Input Data'!$I$16+$C$1,$A$5:$A$505,AJ$5:AJ$505)-AK275))</f>
        <v>15</v>
      </c>
    </row>
    <row r="276" spans="1:38" x14ac:dyDescent="0.3">
      <c r="A276" s="9">
        <f t="shared" si="111"/>
        <v>2710</v>
      </c>
      <c r="B276" s="10">
        <f>MIN('Input Data'!$C$12*LOOKUP($A276,'Input Data'!$B$58:$B$62,'Input Data'!$D$58:$D$62)/3600*$C$1,IF($A276&lt;'Input Data'!$C$17,infinity,'Input Data'!$C$11*'Input Data'!$C$13+LOOKUP($A276-'Input Data'!$C$17+$C$1,$A$5:$A$505,$D$5:$D$505))-C276)</f>
        <v>22.222222222222221</v>
      </c>
      <c r="C276" s="11">
        <f>C275+LOOKUP($A275,'Input Data'!$D$23:$D$27,'Input Data'!$F$23:$F$27)*$C$1/3600</f>
        <v>4625.9694444444567</v>
      </c>
      <c r="D276" s="11">
        <f t="shared" si="112"/>
        <v>4321.5555555555657</v>
      </c>
      <c r="E276" s="9">
        <f>MIN('Input Data'!$C$12*LOOKUP($A276,'Input Data'!$B$58:$B$62,'Input Data'!$D$58:$D$62)/3600*$C$1,IF($A276&lt;'Input Data'!$C$16,0,LOOKUP($A276-'Input Data'!$C$16+$C$1,$A$5:$A$505,C$5:C$505)-D276))</f>
        <v>17.305555555555657</v>
      </c>
      <c r="F276" s="10">
        <f>LOOKUP($A276,'Input Data'!$C$33:$C$37,'Input Data'!$E$33:$E$37)</f>
        <v>0</v>
      </c>
      <c r="G276" s="11">
        <f t="shared" si="113"/>
        <v>1</v>
      </c>
      <c r="H276" s="11">
        <f t="shared" si="131"/>
        <v>0</v>
      </c>
      <c r="I276" s="12">
        <f t="shared" si="115"/>
        <v>17.305555555555657</v>
      </c>
      <c r="J276" s="7">
        <f>MIN('Input Data'!$D$12*LOOKUP($A276,'Input Data'!$B$58:$B$62,'Input Data'!$E$58:$E$62)/3600*$C$1,IF($A276&lt;'Input Data'!$D$17,infinity,'Input Data'!$D$11*'Input Data'!$D$13+LOOKUP($A276-'Input Data'!$D$17+$C$1,$A$5:$A$505,$L$5:$L$505)-K276))</f>
        <v>5.5555555555555554</v>
      </c>
      <c r="K276" s="11">
        <f t="shared" si="116"/>
        <v>0</v>
      </c>
      <c r="L276" s="11">
        <f>IF($A276&lt;'Input Data'!$D$16,0,LOOKUP($A276-'Input Data'!$D$16,$A$5:$A$505,$K$5:$K$505))</f>
        <v>0</v>
      </c>
      <c r="M276" s="7">
        <f>MIN('Input Data'!$E$12*LOOKUP($A276,'Input Data'!$B$58:$B$62,'Input Data'!$F$58:$F$62)/3600*$C$1,IF($A276&lt;'Input Data'!$E$17,infinity,'Input Data'!$E$11*'Input Data'!$E$13+LOOKUP($A276-'Input Data'!$E$17+$C$1,$A$5:$A$505,$O$5:$O$505))-N276)</f>
        <v>22.222222222222221</v>
      </c>
      <c r="N276" s="11">
        <f t="shared" si="117"/>
        <v>4321.5555555555657</v>
      </c>
      <c r="O276" s="11">
        <f t="shared" si="118"/>
        <v>4072.2341568206348</v>
      </c>
      <c r="P276" s="9">
        <f>MIN('Input Data'!$E$12*LOOKUP($A276,'Input Data'!$B$58:$B$62,'Input Data'!$F$58:$F$62)/3600*$C$1,IF($A276&lt;'Input Data'!$E$16,0,LOOKUP($A276-'Input Data'!$E$16+$C$1,$A$5:$A$505,N$5:N$505)-O276))</f>
        <v>22.222222222222221</v>
      </c>
      <c r="Q276" s="10">
        <f>LOOKUP($A276,'Input Data'!$C$33:$C$37,'Input Data'!$F$33:$F$37)</f>
        <v>0.02</v>
      </c>
      <c r="R276" s="34">
        <f t="shared" si="119"/>
        <v>0.68877551020408168</v>
      </c>
      <c r="S276" s="8">
        <f t="shared" si="120"/>
        <v>0.30612244897959184</v>
      </c>
      <c r="T276" s="11">
        <f t="shared" si="121"/>
        <v>14.999999999999998</v>
      </c>
      <c r="U276" s="7">
        <f>MIN('Input Data'!$F$12*LOOKUP($A276,'Input Data'!$B$58:$B$62,'Input Data'!$G$58:$G$62)/3600*$C$1,IF($A276&lt;'Input Data'!$F$17,infinity,'Input Data'!$F$11*'Input Data'!$F$13+LOOKUP($A276-'Input Data'!$F$17+$C$1,$A$5:$A$505,$W$5:$W$505)-V276))</f>
        <v>5.5555555555555554</v>
      </c>
      <c r="V276" s="11">
        <f t="shared" si="122"/>
        <v>81.444683136412763</v>
      </c>
      <c r="W276" s="11">
        <f>IF($A276&lt;'Input Data'!$F$16,0,LOOKUP($A276-'Input Data'!$F$16,$A$5:$A$505,$V$5:$V$505))</f>
        <v>80.22019334049439</v>
      </c>
      <c r="X276" s="7">
        <f>MIN('Input Data'!$G$12*LOOKUP($A276,'Input Data'!$B$58:$B$62,'Input Data'!$H$58:$H$62)/3600*$C$1,IF($A276&lt;'Input Data'!$G$17,infinity,'Input Data'!$G$11*'Input Data'!$G$13+LOOKUP($A276-'Input Data'!$G$17+$C$1,$A$5:$A$505,$Z$5:$Z$505)-Y276))</f>
        <v>15</v>
      </c>
      <c r="Y276" s="11">
        <f t="shared" si="123"/>
        <v>3990.7894736842104</v>
      </c>
      <c r="Z276" s="11">
        <f t="shared" si="124"/>
        <v>3615</v>
      </c>
      <c r="AA276" s="9">
        <f>MIN('Input Data'!$G$12*LOOKUP($A276,'Input Data'!$B$58:$B$62,'Input Data'!$H$58:$H$62)/3600*$C$1,IF($A276&lt;'Input Data'!$G$16,0,LOOKUP($A276-'Input Data'!$G$16+$C$1,$A$5:$A$505,Y$5:Y$505)-Z276))</f>
        <v>22.222222222222221</v>
      </c>
      <c r="AB276" s="10">
        <f>LOOKUP($A276,'Input Data'!$C$33:$C$37,'Input Data'!$G$33:$G$37)</f>
        <v>0</v>
      </c>
      <c r="AC276" s="11">
        <f t="shared" si="125"/>
        <v>0.67500000000000004</v>
      </c>
      <c r="AD276" s="11">
        <f t="shared" si="126"/>
        <v>0</v>
      </c>
      <c r="AE276" s="12">
        <f t="shared" si="127"/>
        <v>15</v>
      </c>
      <c r="AF276" s="7">
        <f>MIN('Input Data'!$H$12*LOOKUP($A276,'Input Data'!$B$58:$B$62,'Input Data'!$I$58:$I$62)/3600*$C$1,IF($A276&lt;'Input Data'!$H$17,infinity,'Input Data'!$H$11*'Input Data'!$H$13+LOOKUP($A276-'Input Data'!$H$17+$C$1,$A$5:$A$505,AH$5:AH$505)-AG276))</f>
        <v>5.5555555555555554</v>
      </c>
      <c r="AG276" s="11">
        <f t="shared" si="128"/>
        <v>0</v>
      </c>
      <c r="AH276" s="11">
        <f>IF($A276&lt;'Input Data'!$H$16,0,LOOKUP($A276-'Input Data'!$H$16,$A$5:$A$505,AG$5:AG$505))</f>
        <v>0</v>
      </c>
      <c r="AI276" s="7">
        <f>MIN('Input Data'!$I$12*LOOKUP($A276,'Input Data'!$B$58:$B$62,'Input Data'!$J$58:$J$62)/3600*$C$1,IF($A276&lt;'Input Data'!$I$17,infinity,'Input Data'!$I$11*'Input Data'!$I$13+LOOKUP($A276-'Input Data'!$I$17+$C$1,$A$5:$A$505,AK$5:AK$505))-AJ276)</f>
        <v>15</v>
      </c>
      <c r="AJ276" s="11">
        <f t="shared" si="129"/>
        <v>3615</v>
      </c>
      <c r="AK276" s="34">
        <f>IF($A276&lt;'Input Data'!$I$16,0,LOOKUP($A276-'Input Data'!$I$16,$A$5:$A$505,AJ$5:AJ$505))</f>
        <v>3525</v>
      </c>
      <c r="AL276" s="17">
        <f>MIN('Input Data'!$I$12*LOOKUP($A276,'Input Data'!$B$58:$B$62,'Input Data'!$J$58:$J$62)/3600*$C$1,IF($A276&lt;'Input Data'!$I$16,0,LOOKUP($A276-'Input Data'!$I$16+$C$1,$A$5:$A$505,AJ$5:AJ$505)-AK276))</f>
        <v>15</v>
      </c>
    </row>
    <row r="277" spans="1:38" x14ac:dyDescent="0.3">
      <c r="A277" s="9">
        <f t="shared" si="111"/>
        <v>2720</v>
      </c>
      <c r="B277" s="10">
        <f>MIN('Input Data'!$C$12*LOOKUP($A277,'Input Data'!$B$58:$B$62,'Input Data'!$D$58:$D$62)/3600*$C$1,IF($A277&lt;'Input Data'!$C$17,infinity,'Input Data'!$C$11*'Input Data'!$C$13+LOOKUP($A277-'Input Data'!$C$17+$C$1,$A$5:$A$505,$D$5:$D$505))-C277)</f>
        <v>22.222222222222221</v>
      </c>
      <c r="C277" s="11">
        <f>C276+LOOKUP($A276,'Input Data'!$D$23:$D$27,'Input Data'!$F$23:$F$27)*$C$1/3600</f>
        <v>4636.1888888889016</v>
      </c>
      <c r="D277" s="11">
        <f t="shared" si="112"/>
        <v>4338.8611111111213</v>
      </c>
      <c r="E277" s="9">
        <f>MIN('Input Data'!$C$12*LOOKUP($A277,'Input Data'!$B$58:$B$62,'Input Data'!$D$58:$D$62)/3600*$C$1,IF($A277&lt;'Input Data'!$C$16,0,LOOKUP($A277-'Input Data'!$C$16+$C$1,$A$5:$A$505,C$5:C$505)-D277))</f>
        <v>17.305555555555657</v>
      </c>
      <c r="F277" s="10">
        <f>LOOKUP($A277,'Input Data'!$C$33:$C$37,'Input Data'!$E$33:$E$37)</f>
        <v>0</v>
      </c>
      <c r="G277" s="11">
        <f t="shared" si="113"/>
        <v>1</v>
      </c>
      <c r="H277" s="11">
        <f t="shared" si="131"/>
        <v>0</v>
      </c>
      <c r="I277" s="12">
        <f t="shared" si="115"/>
        <v>17.305555555555657</v>
      </c>
      <c r="J277" s="7">
        <f>MIN('Input Data'!$D$12*LOOKUP($A277,'Input Data'!$B$58:$B$62,'Input Data'!$E$58:$E$62)/3600*$C$1,IF($A277&lt;'Input Data'!$D$17,infinity,'Input Data'!$D$11*'Input Data'!$D$13+LOOKUP($A277-'Input Data'!$D$17+$C$1,$A$5:$A$505,$L$5:$L$505)-K277))</f>
        <v>5.5555555555555554</v>
      </c>
      <c r="K277" s="11">
        <f t="shared" si="116"/>
        <v>0</v>
      </c>
      <c r="L277" s="11">
        <f>IF($A277&lt;'Input Data'!$D$16,0,LOOKUP($A277-'Input Data'!$D$16,$A$5:$A$505,$K$5:$K$505))</f>
        <v>0</v>
      </c>
      <c r="M277" s="7">
        <f>MIN('Input Data'!$E$12*LOOKUP($A277,'Input Data'!$B$58:$B$62,'Input Data'!$F$58:$F$62)/3600*$C$1,IF($A277&lt;'Input Data'!$E$17,infinity,'Input Data'!$E$11*'Input Data'!$E$13+LOOKUP($A277-'Input Data'!$E$17+$C$1,$A$5:$A$505,$O$5:$O$505))-N277)</f>
        <v>22.222222222222221</v>
      </c>
      <c r="N277" s="11">
        <f t="shared" si="117"/>
        <v>4338.8611111111213</v>
      </c>
      <c r="O277" s="11">
        <f t="shared" si="118"/>
        <v>4087.5402792696145</v>
      </c>
      <c r="P277" s="9">
        <f>MIN('Input Data'!$E$12*LOOKUP($A277,'Input Data'!$B$58:$B$62,'Input Data'!$F$58:$F$62)/3600*$C$1,IF($A277&lt;'Input Data'!$E$16,0,LOOKUP($A277-'Input Data'!$E$16+$C$1,$A$5:$A$505,N$5:N$505)-O277))</f>
        <v>22.222222222222221</v>
      </c>
      <c r="Q277" s="10">
        <f>LOOKUP($A277,'Input Data'!$C$33:$C$37,'Input Data'!$F$33:$F$37)</f>
        <v>0.02</v>
      </c>
      <c r="R277" s="34">
        <f t="shared" si="119"/>
        <v>0.68877551020408168</v>
      </c>
      <c r="S277" s="8">
        <f t="shared" si="120"/>
        <v>0.30612244897959184</v>
      </c>
      <c r="T277" s="11">
        <f t="shared" si="121"/>
        <v>14.999999999999998</v>
      </c>
      <c r="U277" s="7">
        <f>MIN('Input Data'!$F$12*LOOKUP($A277,'Input Data'!$B$58:$B$62,'Input Data'!$G$58:$G$62)/3600*$C$1,IF($A277&lt;'Input Data'!$F$17,infinity,'Input Data'!$F$11*'Input Data'!$F$13+LOOKUP($A277-'Input Data'!$F$17+$C$1,$A$5:$A$505,$W$5:$W$505)-V277))</f>
        <v>5.5555555555555554</v>
      </c>
      <c r="V277" s="11">
        <f t="shared" si="122"/>
        <v>81.750805585392357</v>
      </c>
      <c r="W277" s="11">
        <f>IF($A277&lt;'Input Data'!$F$16,0,LOOKUP($A277-'Input Data'!$F$16,$A$5:$A$505,$V$5:$V$505))</f>
        <v>80.526315789473983</v>
      </c>
      <c r="X277" s="7">
        <f>MIN('Input Data'!$G$12*LOOKUP($A277,'Input Data'!$B$58:$B$62,'Input Data'!$H$58:$H$62)/3600*$C$1,IF($A277&lt;'Input Data'!$G$17,infinity,'Input Data'!$G$11*'Input Data'!$G$13+LOOKUP($A277-'Input Data'!$G$17+$C$1,$A$5:$A$505,$Z$5:$Z$505)-Y277))</f>
        <v>15</v>
      </c>
      <c r="Y277" s="11">
        <f t="shared" si="123"/>
        <v>4005.7894736842104</v>
      </c>
      <c r="Z277" s="11">
        <f t="shared" si="124"/>
        <v>3630</v>
      </c>
      <c r="AA277" s="9">
        <f>MIN('Input Data'!$G$12*LOOKUP($A277,'Input Data'!$B$58:$B$62,'Input Data'!$H$58:$H$62)/3600*$C$1,IF($A277&lt;'Input Data'!$G$16,0,LOOKUP($A277-'Input Data'!$G$16+$C$1,$A$5:$A$505,Y$5:Y$505)-Z277))</f>
        <v>22.222222222222221</v>
      </c>
      <c r="AB277" s="10">
        <f>LOOKUP($A277,'Input Data'!$C$33:$C$37,'Input Data'!$G$33:$G$37)</f>
        <v>0</v>
      </c>
      <c r="AC277" s="11">
        <f t="shared" si="125"/>
        <v>0.67500000000000004</v>
      </c>
      <c r="AD277" s="11">
        <f t="shared" si="126"/>
        <v>0</v>
      </c>
      <c r="AE277" s="12">
        <f t="shared" si="127"/>
        <v>15</v>
      </c>
      <c r="AF277" s="7">
        <f>MIN('Input Data'!$H$12*LOOKUP($A277,'Input Data'!$B$58:$B$62,'Input Data'!$I$58:$I$62)/3600*$C$1,IF($A277&lt;'Input Data'!$H$17,infinity,'Input Data'!$H$11*'Input Data'!$H$13+LOOKUP($A277-'Input Data'!$H$17+$C$1,$A$5:$A$505,AH$5:AH$505)-AG277))</f>
        <v>5.5555555555555554</v>
      </c>
      <c r="AG277" s="11">
        <f t="shared" si="128"/>
        <v>0</v>
      </c>
      <c r="AH277" s="11">
        <f>IF($A277&lt;'Input Data'!$H$16,0,LOOKUP($A277-'Input Data'!$H$16,$A$5:$A$505,AG$5:AG$505))</f>
        <v>0</v>
      </c>
      <c r="AI277" s="7">
        <f>MIN('Input Data'!$I$12*LOOKUP($A277,'Input Data'!$B$58:$B$62,'Input Data'!$J$58:$J$62)/3600*$C$1,IF($A277&lt;'Input Data'!$I$17,infinity,'Input Data'!$I$11*'Input Data'!$I$13+LOOKUP($A277-'Input Data'!$I$17+$C$1,$A$5:$A$505,AK$5:AK$505))-AJ277)</f>
        <v>15</v>
      </c>
      <c r="AJ277" s="11">
        <f t="shared" si="129"/>
        <v>3630</v>
      </c>
      <c r="AK277" s="34">
        <f>IF($A277&lt;'Input Data'!$I$16,0,LOOKUP($A277-'Input Data'!$I$16,$A$5:$A$505,AJ$5:AJ$505))</f>
        <v>3540</v>
      </c>
      <c r="AL277" s="17">
        <f>MIN('Input Data'!$I$12*LOOKUP($A277,'Input Data'!$B$58:$B$62,'Input Data'!$J$58:$J$62)/3600*$C$1,IF($A277&lt;'Input Data'!$I$16,0,LOOKUP($A277-'Input Data'!$I$16+$C$1,$A$5:$A$505,AJ$5:AJ$505)-AK277))</f>
        <v>15</v>
      </c>
    </row>
    <row r="278" spans="1:38" x14ac:dyDescent="0.3">
      <c r="A278" s="9">
        <f t="shared" si="111"/>
        <v>2730</v>
      </c>
      <c r="B278" s="10">
        <f>MIN('Input Data'!$C$12*LOOKUP($A278,'Input Data'!$B$58:$B$62,'Input Data'!$D$58:$D$62)/3600*$C$1,IF($A278&lt;'Input Data'!$C$17,infinity,'Input Data'!$C$11*'Input Data'!$C$13+LOOKUP($A278-'Input Data'!$C$17+$C$1,$A$5:$A$505,$D$5:$D$505))-C278)</f>
        <v>22.222222222222221</v>
      </c>
      <c r="C278" s="11">
        <f>C277+LOOKUP($A277,'Input Data'!$D$23:$D$27,'Input Data'!$F$23:$F$27)*$C$1/3600</f>
        <v>4646.4083333333465</v>
      </c>
      <c r="D278" s="11">
        <f t="shared" si="112"/>
        <v>4356.166666666677</v>
      </c>
      <c r="E278" s="9">
        <f>MIN('Input Data'!$C$12*LOOKUP($A278,'Input Data'!$B$58:$B$62,'Input Data'!$D$58:$D$62)/3600*$C$1,IF($A278&lt;'Input Data'!$C$16,0,LOOKUP($A278-'Input Data'!$C$16+$C$1,$A$5:$A$505,C$5:C$505)-D278))</f>
        <v>17.305555555555657</v>
      </c>
      <c r="F278" s="10">
        <f>LOOKUP($A278,'Input Data'!$C$33:$C$37,'Input Data'!$E$33:$E$37)</f>
        <v>0</v>
      </c>
      <c r="G278" s="11">
        <f t="shared" si="113"/>
        <v>1</v>
      </c>
      <c r="H278" s="11">
        <f t="shared" si="131"/>
        <v>0</v>
      </c>
      <c r="I278" s="12">
        <f t="shared" si="115"/>
        <v>17.305555555555657</v>
      </c>
      <c r="J278" s="7">
        <f>MIN('Input Data'!$D$12*LOOKUP($A278,'Input Data'!$B$58:$B$62,'Input Data'!$E$58:$E$62)/3600*$C$1,IF($A278&lt;'Input Data'!$D$17,infinity,'Input Data'!$D$11*'Input Data'!$D$13+LOOKUP($A278-'Input Data'!$D$17+$C$1,$A$5:$A$505,$L$5:$L$505)-K278))</f>
        <v>5.5555555555555554</v>
      </c>
      <c r="K278" s="11">
        <f t="shared" si="116"/>
        <v>0</v>
      </c>
      <c r="L278" s="11">
        <f>IF($A278&lt;'Input Data'!$D$16,0,LOOKUP($A278-'Input Data'!$D$16,$A$5:$A$505,$K$5:$K$505))</f>
        <v>0</v>
      </c>
      <c r="M278" s="7">
        <f>MIN('Input Data'!$E$12*LOOKUP($A278,'Input Data'!$B$58:$B$62,'Input Data'!$F$58:$F$62)/3600*$C$1,IF($A278&lt;'Input Data'!$E$17,infinity,'Input Data'!$E$11*'Input Data'!$E$13+LOOKUP($A278-'Input Data'!$E$17+$C$1,$A$5:$A$505,$O$5:$O$505))-N278)</f>
        <v>22.222222222222221</v>
      </c>
      <c r="N278" s="11">
        <f t="shared" si="117"/>
        <v>4356.166666666677</v>
      </c>
      <c r="O278" s="11">
        <f t="shared" si="118"/>
        <v>4102.8464017185943</v>
      </c>
      <c r="P278" s="9">
        <f>MIN('Input Data'!$E$12*LOOKUP($A278,'Input Data'!$B$58:$B$62,'Input Data'!$F$58:$F$62)/3600*$C$1,IF($A278&lt;'Input Data'!$E$16,0,LOOKUP($A278-'Input Data'!$E$16+$C$1,$A$5:$A$505,N$5:N$505)-O278))</f>
        <v>22.222222222222221</v>
      </c>
      <c r="Q278" s="10">
        <f>LOOKUP($A278,'Input Data'!$C$33:$C$37,'Input Data'!$F$33:$F$37)</f>
        <v>0.02</v>
      </c>
      <c r="R278" s="34">
        <f t="shared" si="119"/>
        <v>0.68877551020408168</v>
      </c>
      <c r="S278" s="8">
        <f t="shared" si="120"/>
        <v>0.30612244897959184</v>
      </c>
      <c r="T278" s="11">
        <f t="shared" si="121"/>
        <v>14.999999999999998</v>
      </c>
      <c r="U278" s="7">
        <f>MIN('Input Data'!$F$12*LOOKUP($A278,'Input Data'!$B$58:$B$62,'Input Data'!$G$58:$G$62)/3600*$C$1,IF($A278&lt;'Input Data'!$F$17,infinity,'Input Data'!$F$11*'Input Data'!$F$13+LOOKUP($A278-'Input Data'!$F$17+$C$1,$A$5:$A$505,$W$5:$W$505)-V278))</f>
        <v>5.5555555555555554</v>
      </c>
      <c r="V278" s="11">
        <f t="shared" si="122"/>
        <v>82.05692803437195</v>
      </c>
      <c r="W278" s="11">
        <f>IF($A278&lt;'Input Data'!$F$16,0,LOOKUP($A278-'Input Data'!$F$16,$A$5:$A$505,$V$5:$V$505))</f>
        <v>80.832438238453577</v>
      </c>
      <c r="X278" s="7">
        <f>MIN('Input Data'!$G$12*LOOKUP($A278,'Input Data'!$B$58:$B$62,'Input Data'!$H$58:$H$62)/3600*$C$1,IF($A278&lt;'Input Data'!$G$17,infinity,'Input Data'!$G$11*'Input Data'!$G$13+LOOKUP($A278-'Input Data'!$G$17+$C$1,$A$5:$A$505,$Z$5:$Z$505)-Y278))</f>
        <v>15</v>
      </c>
      <c r="Y278" s="11">
        <f t="shared" si="123"/>
        <v>4020.7894736842104</v>
      </c>
      <c r="Z278" s="11">
        <f t="shared" si="124"/>
        <v>3645</v>
      </c>
      <c r="AA278" s="9">
        <f>MIN('Input Data'!$G$12*LOOKUP($A278,'Input Data'!$B$58:$B$62,'Input Data'!$H$58:$H$62)/3600*$C$1,IF($A278&lt;'Input Data'!$G$16,0,LOOKUP($A278-'Input Data'!$G$16+$C$1,$A$5:$A$505,Y$5:Y$505)-Z278))</f>
        <v>22.222222222222221</v>
      </c>
      <c r="AB278" s="10">
        <f>LOOKUP($A278,'Input Data'!$C$33:$C$37,'Input Data'!$G$33:$G$37)</f>
        <v>0</v>
      </c>
      <c r="AC278" s="11">
        <f t="shared" si="125"/>
        <v>0.67500000000000004</v>
      </c>
      <c r="AD278" s="11">
        <f t="shared" si="126"/>
        <v>0</v>
      </c>
      <c r="AE278" s="12">
        <f t="shared" si="127"/>
        <v>15</v>
      </c>
      <c r="AF278" s="7">
        <f>MIN('Input Data'!$H$12*LOOKUP($A278,'Input Data'!$B$58:$B$62,'Input Data'!$I$58:$I$62)/3600*$C$1,IF($A278&lt;'Input Data'!$H$17,infinity,'Input Data'!$H$11*'Input Data'!$H$13+LOOKUP($A278-'Input Data'!$H$17+$C$1,$A$5:$A$505,AH$5:AH$505)-AG278))</f>
        <v>5.5555555555555554</v>
      </c>
      <c r="AG278" s="11">
        <f t="shared" si="128"/>
        <v>0</v>
      </c>
      <c r="AH278" s="11">
        <f>IF($A278&lt;'Input Data'!$H$16,0,LOOKUP($A278-'Input Data'!$H$16,$A$5:$A$505,AG$5:AG$505))</f>
        <v>0</v>
      </c>
      <c r="AI278" s="7">
        <f>MIN('Input Data'!$I$12*LOOKUP($A278,'Input Data'!$B$58:$B$62,'Input Data'!$J$58:$J$62)/3600*$C$1,IF($A278&lt;'Input Data'!$I$17,infinity,'Input Data'!$I$11*'Input Data'!$I$13+LOOKUP($A278-'Input Data'!$I$17+$C$1,$A$5:$A$505,AK$5:AK$505))-AJ278)</f>
        <v>15</v>
      </c>
      <c r="AJ278" s="11">
        <f t="shared" si="129"/>
        <v>3645</v>
      </c>
      <c r="AK278" s="34">
        <f>IF($A278&lt;'Input Data'!$I$16,0,LOOKUP($A278-'Input Data'!$I$16,$A$5:$A$505,AJ$5:AJ$505))</f>
        <v>3555</v>
      </c>
      <c r="AL278" s="17">
        <f>MIN('Input Data'!$I$12*LOOKUP($A278,'Input Data'!$B$58:$B$62,'Input Data'!$J$58:$J$62)/3600*$C$1,IF($A278&lt;'Input Data'!$I$16,0,LOOKUP($A278-'Input Data'!$I$16+$C$1,$A$5:$A$505,AJ$5:AJ$505)-AK278))</f>
        <v>15</v>
      </c>
    </row>
    <row r="279" spans="1:38" x14ac:dyDescent="0.3">
      <c r="A279" s="9">
        <f t="shared" si="111"/>
        <v>2740</v>
      </c>
      <c r="B279" s="10">
        <f>MIN('Input Data'!$C$12*LOOKUP($A279,'Input Data'!$B$58:$B$62,'Input Data'!$D$58:$D$62)/3600*$C$1,IF($A279&lt;'Input Data'!$C$17,infinity,'Input Data'!$C$11*'Input Data'!$C$13+LOOKUP($A279-'Input Data'!$C$17+$C$1,$A$5:$A$505,$D$5:$D$505))-C279)</f>
        <v>22.222222222222221</v>
      </c>
      <c r="C279" s="11">
        <f>C278+LOOKUP($A278,'Input Data'!$D$23:$D$27,'Input Data'!$F$23:$F$27)*$C$1/3600</f>
        <v>4656.6277777777914</v>
      </c>
      <c r="D279" s="11">
        <f t="shared" si="112"/>
        <v>4373.4722222222326</v>
      </c>
      <c r="E279" s="9">
        <f>MIN('Input Data'!$C$12*LOOKUP($A279,'Input Data'!$B$58:$B$62,'Input Data'!$D$58:$D$62)/3600*$C$1,IF($A279&lt;'Input Data'!$C$16,0,LOOKUP($A279-'Input Data'!$C$16+$C$1,$A$5:$A$505,C$5:C$505)-D279))</f>
        <v>17.305555555555657</v>
      </c>
      <c r="F279" s="10">
        <f>LOOKUP($A279,'Input Data'!$C$33:$C$37,'Input Data'!$E$33:$E$37)</f>
        <v>0</v>
      </c>
      <c r="G279" s="11">
        <f t="shared" si="113"/>
        <v>1</v>
      </c>
      <c r="H279" s="11">
        <f t="shared" si="131"/>
        <v>0</v>
      </c>
      <c r="I279" s="12">
        <f t="shared" si="115"/>
        <v>17.305555555555657</v>
      </c>
      <c r="J279" s="7">
        <f>MIN('Input Data'!$D$12*LOOKUP($A279,'Input Data'!$B$58:$B$62,'Input Data'!$E$58:$E$62)/3600*$C$1,IF($A279&lt;'Input Data'!$D$17,infinity,'Input Data'!$D$11*'Input Data'!$D$13+LOOKUP($A279-'Input Data'!$D$17+$C$1,$A$5:$A$505,$L$5:$L$505)-K279))</f>
        <v>5.5555555555555554</v>
      </c>
      <c r="K279" s="11">
        <f t="shared" si="116"/>
        <v>0</v>
      </c>
      <c r="L279" s="11">
        <f>IF($A279&lt;'Input Data'!$D$16,0,LOOKUP($A279-'Input Data'!$D$16,$A$5:$A$505,$K$5:$K$505))</f>
        <v>0</v>
      </c>
      <c r="M279" s="7">
        <f>MIN('Input Data'!$E$12*LOOKUP($A279,'Input Data'!$B$58:$B$62,'Input Data'!$F$58:$F$62)/3600*$C$1,IF($A279&lt;'Input Data'!$E$17,infinity,'Input Data'!$E$11*'Input Data'!$E$13+LOOKUP($A279-'Input Data'!$E$17+$C$1,$A$5:$A$505,$O$5:$O$505))-N279)</f>
        <v>22.222222222222221</v>
      </c>
      <c r="N279" s="11">
        <f t="shared" si="117"/>
        <v>4373.4722222222326</v>
      </c>
      <c r="O279" s="11">
        <f t="shared" si="118"/>
        <v>4118.1525241675736</v>
      </c>
      <c r="P279" s="9">
        <f>MIN('Input Data'!$E$12*LOOKUP($A279,'Input Data'!$B$58:$B$62,'Input Data'!$F$58:$F$62)/3600*$C$1,IF($A279&lt;'Input Data'!$E$16,0,LOOKUP($A279-'Input Data'!$E$16+$C$1,$A$5:$A$505,N$5:N$505)-O279))</f>
        <v>22.222222222222221</v>
      </c>
      <c r="Q279" s="10">
        <f>LOOKUP($A279,'Input Data'!$C$33:$C$37,'Input Data'!$F$33:$F$37)</f>
        <v>0.02</v>
      </c>
      <c r="R279" s="34">
        <f t="shared" si="119"/>
        <v>0.68877551020408168</v>
      </c>
      <c r="S279" s="8">
        <f t="shared" si="120"/>
        <v>0.30612244897959184</v>
      </c>
      <c r="T279" s="11">
        <f t="shared" si="121"/>
        <v>14.999999999999998</v>
      </c>
      <c r="U279" s="7">
        <f>MIN('Input Data'!$F$12*LOOKUP($A279,'Input Data'!$B$58:$B$62,'Input Data'!$G$58:$G$62)/3600*$C$1,IF($A279&lt;'Input Data'!$F$17,infinity,'Input Data'!$F$11*'Input Data'!$F$13+LOOKUP($A279-'Input Data'!$F$17+$C$1,$A$5:$A$505,$W$5:$W$505)-V279))</f>
        <v>5.5555555555555554</v>
      </c>
      <c r="V279" s="11">
        <f t="shared" si="122"/>
        <v>82.363050483351543</v>
      </c>
      <c r="W279" s="11">
        <f>IF($A279&lt;'Input Data'!$F$16,0,LOOKUP($A279-'Input Data'!$F$16,$A$5:$A$505,$V$5:$V$505))</f>
        <v>81.13856068743317</v>
      </c>
      <c r="X279" s="7">
        <f>MIN('Input Data'!$G$12*LOOKUP($A279,'Input Data'!$B$58:$B$62,'Input Data'!$H$58:$H$62)/3600*$C$1,IF($A279&lt;'Input Data'!$G$17,infinity,'Input Data'!$G$11*'Input Data'!$G$13+LOOKUP($A279-'Input Data'!$G$17+$C$1,$A$5:$A$505,$Z$5:$Z$505)-Y279))</f>
        <v>15</v>
      </c>
      <c r="Y279" s="11">
        <f t="shared" si="123"/>
        <v>4035.7894736842104</v>
      </c>
      <c r="Z279" s="11">
        <f t="shared" si="124"/>
        <v>3660</v>
      </c>
      <c r="AA279" s="9">
        <f>MIN('Input Data'!$G$12*LOOKUP($A279,'Input Data'!$B$58:$B$62,'Input Data'!$H$58:$H$62)/3600*$C$1,IF($A279&lt;'Input Data'!$G$16,0,LOOKUP($A279-'Input Data'!$G$16+$C$1,$A$5:$A$505,Y$5:Y$505)-Z279))</f>
        <v>22.222222222222221</v>
      </c>
      <c r="AB279" s="10">
        <f>LOOKUP($A279,'Input Data'!$C$33:$C$37,'Input Data'!$G$33:$G$37)</f>
        <v>0</v>
      </c>
      <c r="AC279" s="11">
        <f t="shared" si="125"/>
        <v>0.67500000000000004</v>
      </c>
      <c r="AD279" s="11">
        <f t="shared" si="126"/>
        <v>0</v>
      </c>
      <c r="AE279" s="12">
        <f t="shared" si="127"/>
        <v>15</v>
      </c>
      <c r="AF279" s="7">
        <f>MIN('Input Data'!$H$12*LOOKUP($A279,'Input Data'!$B$58:$B$62,'Input Data'!$I$58:$I$62)/3600*$C$1,IF($A279&lt;'Input Data'!$H$17,infinity,'Input Data'!$H$11*'Input Data'!$H$13+LOOKUP($A279-'Input Data'!$H$17+$C$1,$A$5:$A$505,AH$5:AH$505)-AG279))</f>
        <v>5.5555555555555554</v>
      </c>
      <c r="AG279" s="11">
        <f t="shared" si="128"/>
        <v>0</v>
      </c>
      <c r="AH279" s="11">
        <f>IF($A279&lt;'Input Data'!$H$16,0,LOOKUP($A279-'Input Data'!$H$16,$A$5:$A$505,AG$5:AG$505))</f>
        <v>0</v>
      </c>
      <c r="AI279" s="7">
        <f>MIN('Input Data'!$I$12*LOOKUP($A279,'Input Data'!$B$58:$B$62,'Input Data'!$J$58:$J$62)/3600*$C$1,IF($A279&lt;'Input Data'!$I$17,infinity,'Input Data'!$I$11*'Input Data'!$I$13+LOOKUP($A279-'Input Data'!$I$17+$C$1,$A$5:$A$505,AK$5:AK$505))-AJ279)</f>
        <v>15</v>
      </c>
      <c r="AJ279" s="11">
        <f t="shared" si="129"/>
        <v>3660</v>
      </c>
      <c r="AK279" s="34">
        <f>IF($A279&lt;'Input Data'!$I$16,0,LOOKUP($A279-'Input Data'!$I$16,$A$5:$A$505,AJ$5:AJ$505))</f>
        <v>3570</v>
      </c>
      <c r="AL279" s="17">
        <f>MIN('Input Data'!$I$12*LOOKUP($A279,'Input Data'!$B$58:$B$62,'Input Data'!$J$58:$J$62)/3600*$C$1,IF($A279&lt;'Input Data'!$I$16,0,LOOKUP($A279-'Input Data'!$I$16+$C$1,$A$5:$A$505,AJ$5:AJ$505)-AK279))</f>
        <v>15</v>
      </c>
    </row>
    <row r="280" spans="1:38" x14ac:dyDescent="0.3">
      <c r="A280" s="9">
        <f t="shared" si="111"/>
        <v>2750</v>
      </c>
      <c r="B280" s="10">
        <f>MIN('Input Data'!$C$12*LOOKUP($A280,'Input Data'!$B$58:$B$62,'Input Data'!$D$58:$D$62)/3600*$C$1,IF($A280&lt;'Input Data'!$C$17,infinity,'Input Data'!$C$11*'Input Data'!$C$13+LOOKUP($A280-'Input Data'!$C$17+$C$1,$A$5:$A$505,$D$5:$D$505))-C280)</f>
        <v>22.222222222222221</v>
      </c>
      <c r="C280" s="11">
        <f>C279+LOOKUP($A279,'Input Data'!$D$23:$D$27,'Input Data'!$F$23:$F$27)*$C$1/3600</f>
        <v>4666.8472222222363</v>
      </c>
      <c r="D280" s="11">
        <f t="shared" si="112"/>
        <v>4390.7777777777883</v>
      </c>
      <c r="E280" s="9">
        <f>MIN('Input Data'!$C$12*LOOKUP($A280,'Input Data'!$B$58:$B$62,'Input Data'!$D$58:$D$62)/3600*$C$1,IF($A280&lt;'Input Data'!$C$16,0,LOOKUP($A280-'Input Data'!$C$16+$C$1,$A$5:$A$505,C$5:C$505)-D280))</f>
        <v>17.305555555555657</v>
      </c>
      <c r="F280" s="10">
        <f>LOOKUP($A280,'Input Data'!$C$33:$C$37,'Input Data'!$E$33:$E$37)</f>
        <v>0</v>
      </c>
      <c r="G280" s="11">
        <f t="shared" si="113"/>
        <v>1</v>
      </c>
      <c r="H280" s="11">
        <f t="shared" si="131"/>
        <v>0</v>
      </c>
      <c r="I280" s="12">
        <f t="shared" si="115"/>
        <v>17.305555555555657</v>
      </c>
      <c r="J280" s="7">
        <f>MIN('Input Data'!$D$12*LOOKUP($A280,'Input Data'!$B$58:$B$62,'Input Data'!$E$58:$E$62)/3600*$C$1,IF($A280&lt;'Input Data'!$D$17,infinity,'Input Data'!$D$11*'Input Data'!$D$13+LOOKUP($A280-'Input Data'!$D$17+$C$1,$A$5:$A$505,$L$5:$L$505)-K280))</f>
        <v>5.5555555555555554</v>
      </c>
      <c r="K280" s="11">
        <f t="shared" si="116"/>
        <v>0</v>
      </c>
      <c r="L280" s="11">
        <f>IF($A280&lt;'Input Data'!$D$16,0,LOOKUP($A280-'Input Data'!$D$16,$A$5:$A$505,$K$5:$K$505))</f>
        <v>0</v>
      </c>
      <c r="M280" s="7">
        <f>MIN('Input Data'!$E$12*LOOKUP($A280,'Input Data'!$B$58:$B$62,'Input Data'!$F$58:$F$62)/3600*$C$1,IF($A280&lt;'Input Data'!$E$17,infinity,'Input Data'!$E$11*'Input Data'!$E$13+LOOKUP($A280-'Input Data'!$E$17+$C$1,$A$5:$A$505,$O$5:$O$505))-N280)</f>
        <v>22.222222222222221</v>
      </c>
      <c r="N280" s="11">
        <f t="shared" si="117"/>
        <v>4390.7777777777883</v>
      </c>
      <c r="O280" s="11">
        <f t="shared" si="118"/>
        <v>4133.4586466165529</v>
      </c>
      <c r="P280" s="9">
        <f>MIN('Input Data'!$E$12*LOOKUP($A280,'Input Data'!$B$58:$B$62,'Input Data'!$F$58:$F$62)/3600*$C$1,IF($A280&lt;'Input Data'!$E$16,0,LOOKUP($A280-'Input Data'!$E$16+$C$1,$A$5:$A$505,N$5:N$505)-O280))</f>
        <v>22.222222222222221</v>
      </c>
      <c r="Q280" s="10">
        <f>LOOKUP($A280,'Input Data'!$C$33:$C$37,'Input Data'!$F$33:$F$37)</f>
        <v>0.02</v>
      </c>
      <c r="R280" s="34">
        <f t="shared" si="119"/>
        <v>0.68877551020408168</v>
      </c>
      <c r="S280" s="8">
        <f t="shared" si="120"/>
        <v>0.30612244897959184</v>
      </c>
      <c r="T280" s="11">
        <f t="shared" si="121"/>
        <v>14.999999999999998</v>
      </c>
      <c r="U280" s="7">
        <f>MIN('Input Data'!$F$12*LOOKUP($A280,'Input Data'!$B$58:$B$62,'Input Data'!$G$58:$G$62)/3600*$C$1,IF($A280&lt;'Input Data'!$F$17,infinity,'Input Data'!$F$11*'Input Data'!$F$13+LOOKUP($A280-'Input Data'!$F$17+$C$1,$A$5:$A$505,$W$5:$W$505)-V280))</f>
        <v>5.5555555555555554</v>
      </c>
      <c r="V280" s="11">
        <f t="shared" si="122"/>
        <v>82.669172932331136</v>
      </c>
      <c r="W280" s="11">
        <f>IF($A280&lt;'Input Data'!$F$16,0,LOOKUP($A280-'Input Data'!$F$16,$A$5:$A$505,$V$5:$V$505))</f>
        <v>81.444683136412763</v>
      </c>
      <c r="X280" s="7">
        <f>MIN('Input Data'!$G$12*LOOKUP($A280,'Input Data'!$B$58:$B$62,'Input Data'!$H$58:$H$62)/3600*$C$1,IF($A280&lt;'Input Data'!$G$17,infinity,'Input Data'!$G$11*'Input Data'!$G$13+LOOKUP($A280-'Input Data'!$G$17+$C$1,$A$5:$A$505,$Z$5:$Z$505)-Y280))</f>
        <v>15</v>
      </c>
      <c r="Y280" s="11">
        <f t="shared" si="123"/>
        <v>4050.7894736842104</v>
      </c>
      <c r="Z280" s="11">
        <f t="shared" si="124"/>
        <v>3675</v>
      </c>
      <c r="AA280" s="9">
        <f>MIN('Input Data'!$G$12*LOOKUP($A280,'Input Data'!$B$58:$B$62,'Input Data'!$H$58:$H$62)/3600*$C$1,IF($A280&lt;'Input Data'!$G$16,0,LOOKUP($A280-'Input Data'!$G$16+$C$1,$A$5:$A$505,Y$5:Y$505)-Z280))</f>
        <v>22.222222222222221</v>
      </c>
      <c r="AB280" s="10">
        <f>LOOKUP($A280,'Input Data'!$C$33:$C$37,'Input Data'!$G$33:$G$37)</f>
        <v>0</v>
      </c>
      <c r="AC280" s="11">
        <f t="shared" si="125"/>
        <v>0.67500000000000004</v>
      </c>
      <c r="AD280" s="11">
        <f t="shared" si="126"/>
        <v>0</v>
      </c>
      <c r="AE280" s="12">
        <f t="shared" si="127"/>
        <v>15</v>
      </c>
      <c r="AF280" s="7">
        <f>MIN('Input Data'!$H$12*LOOKUP($A280,'Input Data'!$B$58:$B$62,'Input Data'!$I$58:$I$62)/3600*$C$1,IF($A280&lt;'Input Data'!$H$17,infinity,'Input Data'!$H$11*'Input Data'!$H$13+LOOKUP($A280-'Input Data'!$H$17+$C$1,$A$5:$A$505,AH$5:AH$505)-AG280))</f>
        <v>5.5555555555555554</v>
      </c>
      <c r="AG280" s="11">
        <f t="shared" si="128"/>
        <v>0</v>
      </c>
      <c r="AH280" s="11">
        <f>IF($A280&lt;'Input Data'!$H$16,0,LOOKUP($A280-'Input Data'!$H$16,$A$5:$A$505,AG$5:AG$505))</f>
        <v>0</v>
      </c>
      <c r="AI280" s="7">
        <f>MIN('Input Data'!$I$12*LOOKUP($A280,'Input Data'!$B$58:$B$62,'Input Data'!$J$58:$J$62)/3600*$C$1,IF($A280&lt;'Input Data'!$I$17,infinity,'Input Data'!$I$11*'Input Data'!$I$13+LOOKUP($A280-'Input Data'!$I$17+$C$1,$A$5:$A$505,AK$5:AK$505))-AJ280)</f>
        <v>15</v>
      </c>
      <c r="AJ280" s="11">
        <f t="shared" si="129"/>
        <v>3675</v>
      </c>
      <c r="AK280" s="34">
        <f>IF($A280&lt;'Input Data'!$I$16,0,LOOKUP($A280-'Input Data'!$I$16,$A$5:$A$505,AJ$5:AJ$505))</f>
        <v>3585</v>
      </c>
      <c r="AL280" s="17">
        <f>MIN('Input Data'!$I$12*LOOKUP($A280,'Input Data'!$B$58:$B$62,'Input Data'!$J$58:$J$62)/3600*$C$1,IF($A280&lt;'Input Data'!$I$16,0,LOOKUP($A280-'Input Data'!$I$16+$C$1,$A$5:$A$505,AJ$5:AJ$505)-AK280))</f>
        <v>15</v>
      </c>
    </row>
    <row r="281" spans="1:38" x14ac:dyDescent="0.3">
      <c r="A281" s="9">
        <f t="shared" si="111"/>
        <v>2760</v>
      </c>
      <c r="B281" s="10">
        <f>MIN('Input Data'!$C$12*LOOKUP($A281,'Input Data'!$B$58:$B$62,'Input Data'!$D$58:$D$62)/3600*$C$1,IF($A281&lt;'Input Data'!$C$17,infinity,'Input Data'!$C$11*'Input Data'!$C$13+LOOKUP($A281-'Input Data'!$C$17+$C$1,$A$5:$A$505,$D$5:$D$505))-C281)</f>
        <v>22.222222222222221</v>
      </c>
      <c r="C281" s="11">
        <f>C280+LOOKUP($A280,'Input Data'!$D$23:$D$27,'Input Data'!$F$23:$F$27)*$C$1/3600</f>
        <v>4677.0666666666812</v>
      </c>
      <c r="D281" s="11">
        <f t="shared" si="112"/>
        <v>4408.0833333333439</v>
      </c>
      <c r="E281" s="9">
        <f>MIN('Input Data'!$C$12*LOOKUP($A281,'Input Data'!$B$58:$B$62,'Input Data'!$D$58:$D$62)/3600*$C$1,IF($A281&lt;'Input Data'!$C$16,0,LOOKUP($A281-'Input Data'!$C$16+$C$1,$A$5:$A$505,C$5:C$505)-D281))</f>
        <v>17.305555555555657</v>
      </c>
      <c r="F281" s="10">
        <f>LOOKUP($A281,'Input Data'!$C$33:$C$37,'Input Data'!$E$33:$E$37)</f>
        <v>0</v>
      </c>
      <c r="G281" s="11">
        <f t="shared" si="113"/>
        <v>1</v>
      </c>
      <c r="H281" s="11">
        <f t="shared" si="131"/>
        <v>0</v>
      </c>
      <c r="I281" s="12">
        <f t="shared" si="115"/>
        <v>17.305555555555657</v>
      </c>
      <c r="J281" s="7">
        <f>MIN('Input Data'!$D$12*LOOKUP($A281,'Input Data'!$B$58:$B$62,'Input Data'!$E$58:$E$62)/3600*$C$1,IF($A281&lt;'Input Data'!$D$17,infinity,'Input Data'!$D$11*'Input Data'!$D$13+LOOKUP($A281-'Input Data'!$D$17+$C$1,$A$5:$A$505,$L$5:$L$505)-K281))</f>
        <v>5.5555555555555554</v>
      </c>
      <c r="K281" s="11">
        <f t="shared" si="116"/>
        <v>0</v>
      </c>
      <c r="L281" s="11">
        <f>IF($A281&lt;'Input Data'!$D$16,0,LOOKUP($A281-'Input Data'!$D$16,$A$5:$A$505,$K$5:$K$505))</f>
        <v>0</v>
      </c>
      <c r="M281" s="7">
        <f>MIN('Input Data'!$E$12*LOOKUP($A281,'Input Data'!$B$58:$B$62,'Input Data'!$F$58:$F$62)/3600*$C$1,IF($A281&lt;'Input Data'!$E$17,infinity,'Input Data'!$E$11*'Input Data'!$E$13+LOOKUP($A281-'Input Data'!$E$17+$C$1,$A$5:$A$505,$O$5:$O$505))-N281)</f>
        <v>22.222222222222221</v>
      </c>
      <c r="N281" s="11">
        <f t="shared" si="117"/>
        <v>4408.0833333333439</v>
      </c>
      <c r="O281" s="11">
        <f t="shared" si="118"/>
        <v>4148.7647690655322</v>
      </c>
      <c r="P281" s="9">
        <f>MIN('Input Data'!$E$12*LOOKUP($A281,'Input Data'!$B$58:$B$62,'Input Data'!$F$58:$F$62)/3600*$C$1,IF($A281&lt;'Input Data'!$E$16,0,LOOKUP($A281-'Input Data'!$E$16+$C$1,$A$5:$A$505,N$5:N$505)-O281))</f>
        <v>22.222222222222221</v>
      </c>
      <c r="Q281" s="10">
        <f>LOOKUP($A281,'Input Data'!$C$33:$C$37,'Input Data'!$F$33:$F$37)</f>
        <v>0.02</v>
      </c>
      <c r="R281" s="34">
        <f t="shared" si="119"/>
        <v>0.68877551020408168</v>
      </c>
      <c r="S281" s="8">
        <f t="shared" si="120"/>
        <v>0.30612244897959184</v>
      </c>
      <c r="T281" s="11">
        <f t="shared" si="121"/>
        <v>14.999999999999998</v>
      </c>
      <c r="U281" s="7">
        <f>MIN('Input Data'!$F$12*LOOKUP($A281,'Input Data'!$B$58:$B$62,'Input Data'!$G$58:$G$62)/3600*$C$1,IF($A281&lt;'Input Data'!$F$17,infinity,'Input Data'!$F$11*'Input Data'!$F$13+LOOKUP($A281-'Input Data'!$F$17+$C$1,$A$5:$A$505,$W$5:$W$505)-V281))</f>
        <v>5.5555555555555554</v>
      </c>
      <c r="V281" s="11">
        <f t="shared" si="122"/>
        <v>82.97529538131073</v>
      </c>
      <c r="W281" s="11">
        <f>IF($A281&lt;'Input Data'!$F$16,0,LOOKUP($A281-'Input Data'!$F$16,$A$5:$A$505,$V$5:$V$505))</f>
        <v>81.750805585392357</v>
      </c>
      <c r="X281" s="7">
        <f>MIN('Input Data'!$G$12*LOOKUP($A281,'Input Data'!$B$58:$B$62,'Input Data'!$H$58:$H$62)/3600*$C$1,IF($A281&lt;'Input Data'!$G$17,infinity,'Input Data'!$G$11*'Input Data'!$G$13+LOOKUP($A281-'Input Data'!$G$17+$C$1,$A$5:$A$505,$Z$5:$Z$505)-Y281))</f>
        <v>15</v>
      </c>
      <c r="Y281" s="11">
        <f t="shared" si="123"/>
        <v>4065.7894736842104</v>
      </c>
      <c r="Z281" s="11">
        <f t="shared" si="124"/>
        <v>3690</v>
      </c>
      <c r="AA281" s="9">
        <f>MIN('Input Data'!$G$12*LOOKUP($A281,'Input Data'!$B$58:$B$62,'Input Data'!$H$58:$H$62)/3600*$C$1,IF($A281&lt;'Input Data'!$G$16,0,LOOKUP($A281-'Input Data'!$G$16+$C$1,$A$5:$A$505,Y$5:Y$505)-Z281))</f>
        <v>22.222222222222221</v>
      </c>
      <c r="AB281" s="10">
        <f>LOOKUP($A281,'Input Data'!$C$33:$C$37,'Input Data'!$G$33:$G$37)</f>
        <v>0</v>
      </c>
      <c r="AC281" s="11">
        <f t="shared" si="125"/>
        <v>0.67500000000000004</v>
      </c>
      <c r="AD281" s="11">
        <f t="shared" si="126"/>
        <v>0</v>
      </c>
      <c r="AE281" s="12">
        <f t="shared" si="127"/>
        <v>15</v>
      </c>
      <c r="AF281" s="7">
        <f>MIN('Input Data'!$H$12*LOOKUP($A281,'Input Data'!$B$58:$B$62,'Input Data'!$I$58:$I$62)/3600*$C$1,IF($A281&lt;'Input Data'!$H$17,infinity,'Input Data'!$H$11*'Input Data'!$H$13+LOOKUP($A281-'Input Data'!$H$17+$C$1,$A$5:$A$505,AH$5:AH$505)-AG281))</f>
        <v>5.5555555555555554</v>
      </c>
      <c r="AG281" s="11">
        <f t="shared" si="128"/>
        <v>0</v>
      </c>
      <c r="AH281" s="11">
        <f>IF($A281&lt;'Input Data'!$H$16,0,LOOKUP($A281-'Input Data'!$H$16,$A$5:$A$505,AG$5:AG$505))</f>
        <v>0</v>
      </c>
      <c r="AI281" s="7">
        <f>MIN('Input Data'!$I$12*LOOKUP($A281,'Input Data'!$B$58:$B$62,'Input Data'!$J$58:$J$62)/3600*$C$1,IF($A281&lt;'Input Data'!$I$17,infinity,'Input Data'!$I$11*'Input Data'!$I$13+LOOKUP($A281-'Input Data'!$I$17+$C$1,$A$5:$A$505,AK$5:AK$505))-AJ281)</f>
        <v>15</v>
      </c>
      <c r="AJ281" s="11">
        <f t="shared" si="129"/>
        <v>3690</v>
      </c>
      <c r="AK281" s="34">
        <f>IF($A281&lt;'Input Data'!$I$16,0,LOOKUP($A281-'Input Data'!$I$16,$A$5:$A$505,AJ$5:AJ$505))</f>
        <v>3600</v>
      </c>
      <c r="AL281" s="17">
        <f>MIN('Input Data'!$I$12*LOOKUP($A281,'Input Data'!$B$58:$B$62,'Input Data'!$J$58:$J$62)/3600*$C$1,IF($A281&lt;'Input Data'!$I$16,0,LOOKUP($A281-'Input Data'!$I$16+$C$1,$A$5:$A$505,AJ$5:AJ$505)-AK281))</f>
        <v>15</v>
      </c>
    </row>
    <row r="282" spans="1:38" x14ac:dyDescent="0.3">
      <c r="A282" s="9">
        <f t="shared" si="111"/>
        <v>2770</v>
      </c>
      <c r="B282" s="10">
        <f>MIN('Input Data'!$C$12*LOOKUP($A282,'Input Data'!$B$58:$B$62,'Input Data'!$D$58:$D$62)/3600*$C$1,IF($A282&lt;'Input Data'!$C$17,infinity,'Input Data'!$C$11*'Input Data'!$C$13+LOOKUP($A282-'Input Data'!$C$17+$C$1,$A$5:$A$505,$D$5:$D$505))-C282)</f>
        <v>22.222222222222221</v>
      </c>
      <c r="C282" s="11">
        <f>C281+LOOKUP($A281,'Input Data'!$D$23:$D$27,'Input Data'!$F$23:$F$27)*$C$1/3600</f>
        <v>4687.286111111126</v>
      </c>
      <c r="D282" s="11">
        <f t="shared" si="112"/>
        <v>4425.3888888888996</v>
      </c>
      <c r="E282" s="9">
        <f>MIN('Input Data'!$C$12*LOOKUP($A282,'Input Data'!$B$58:$B$62,'Input Data'!$D$58:$D$62)/3600*$C$1,IF($A282&lt;'Input Data'!$C$16,0,LOOKUP($A282-'Input Data'!$C$16+$C$1,$A$5:$A$505,C$5:C$505)-D282))</f>
        <v>17.305555555555657</v>
      </c>
      <c r="F282" s="10">
        <f>LOOKUP($A282,'Input Data'!$C$33:$C$37,'Input Data'!$E$33:$E$37)</f>
        <v>0</v>
      </c>
      <c r="G282" s="11">
        <f t="shared" si="113"/>
        <v>1</v>
      </c>
      <c r="H282" s="11">
        <f t="shared" si="131"/>
        <v>0</v>
      </c>
      <c r="I282" s="12">
        <f t="shared" si="115"/>
        <v>17.305555555555657</v>
      </c>
      <c r="J282" s="7">
        <f>MIN('Input Data'!$D$12*LOOKUP($A282,'Input Data'!$B$58:$B$62,'Input Data'!$E$58:$E$62)/3600*$C$1,IF($A282&lt;'Input Data'!$D$17,infinity,'Input Data'!$D$11*'Input Data'!$D$13+LOOKUP($A282-'Input Data'!$D$17+$C$1,$A$5:$A$505,$L$5:$L$505)-K282))</f>
        <v>5.5555555555555554</v>
      </c>
      <c r="K282" s="11">
        <f t="shared" si="116"/>
        <v>0</v>
      </c>
      <c r="L282" s="11">
        <f>IF($A282&lt;'Input Data'!$D$16,0,LOOKUP($A282-'Input Data'!$D$16,$A$5:$A$505,$K$5:$K$505))</f>
        <v>0</v>
      </c>
      <c r="M282" s="7">
        <f>MIN('Input Data'!$E$12*LOOKUP($A282,'Input Data'!$B$58:$B$62,'Input Data'!$F$58:$F$62)/3600*$C$1,IF($A282&lt;'Input Data'!$E$17,infinity,'Input Data'!$E$11*'Input Data'!$E$13+LOOKUP($A282-'Input Data'!$E$17+$C$1,$A$5:$A$505,$O$5:$O$505))-N282)</f>
        <v>22.222222222222221</v>
      </c>
      <c r="N282" s="11">
        <f t="shared" si="117"/>
        <v>4425.3888888888996</v>
      </c>
      <c r="O282" s="11">
        <f t="shared" si="118"/>
        <v>4164.0708915145115</v>
      </c>
      <c r="P282" s="9">
        <f>MIN('Input Data'!$E$12*LOOKUP($A282,'Input Data'!$B$58:$B$62,'Input Data'!$F$58:$F$62)/3600*$C$1,IF($A282&lt;'Input Data'!$E$16,0,LOOKUP($A282-'Input Data'!$E$16+$C$1,$A$5:$A$505,N$5:N$505)-O282))</f>
        <v>22.222222222222221</v>
      </c>
      <c r="Q282" s="10">
        <f>LOOKUP($A282,'Input Data'!$C$33:$C$37,'Input Data'!$F$33:$F$37)</f>
        <v>0.02</v>
      </c>
      <c r="R282" s="34">
        <f t="shared" si="119"/>
        <v>0.68877551020408168</v>
      </c>
      <c r="S282" s="8">
        <f t="shared" si="120"/>
        <v>0.30612244897959184</v>
      </c>
      <c r="T282" s="11">
        <f t="shared" si="121"/>
        <v>14.999999999999998</v>
      </c>
      <c r="U282" s="7">
        <f>MIN('Input Data'!$F$12*LOOKUP($A282,'Input Data'!$B$58:$B$62,'Input Data'!$G$58:$G$62)/3600*$C$1,IF($A282&lt;'Input Data'!$F$17,infinity,'Input Data'!$F$11*'Input Data'!$F$13+LOOKUP($A282-'Input Data'!$F$17+$C$1,$A$5:$A$505,$W$5:$W$505)-V282))</f>
        <v>5.5555555555555554</v>
      </c>
      <c r="V282" s="11">
        <f t="shared" si="122"/>
        <v>83.281417830290323</v>
      </c>
      <c r="W282" s="11">
        <f>IF($A282&lt;'Input Data'!$F$16,0,LOOKUP($A282-'Input Data'!$F$16,$A$5:$A$505,$V$5:$V$505))</f>
        <v>82.05692803437195</v>
      </c>
      <c r="X282" s="7">
        <f>MIN('Input Data'!$G$12*LOOKUP($A282,'Input Data'!$B$58:$B$62,'Input Data'!$H$58:$H$62)/3600*$C$1,IF($A282&lt;'Input Data'!$G$17,infinity,'Input Data'!$G$11*'Input Data'!$G$13+LOOKUP($A282-'Input Data'!$G$17+$C$1,$A$5:$A$505,$Z$5:$Z$505)-Y282))</f>
        <v>15</v>
      </c>
      <c r="Y282" s="11">
        <f t="shared" si="123"/>
        <v>4080.7894736842104</v>
      </c>
      <c r="Z282" s="11">
        <f t="shared" si="124"/>
        <v>3705</v>
      </c>
      <c r="AA282" s="9">
        <f>MIN('Input Data'!$G$12*LOOKUP($A282,'Input Data'!$B$58:$B$62,'Input Data'!$H$58:$H$62)/3600*$C$1,IF($A282&lt;'Input Data'!$G$16,0,LOOKUP($A282-'Input Data'!$G$16+$C$1,$A$5:$A$505,Y$5:Y$505)-Z282))</f>
        <v>22.222222222222221</v>
      </c>
      <c r="AB282" s="10">
        <f>LOOKUP($A282,'Input Data'!$C$33:$C$37,'Input Data'!$G$33:$G$37)</f>
        <v>0</v>
      </c>
      <c r="AC282" s="11">
        <f t="shared" si="125"/>
        <v>0.67500000000000004</v>
      </c>
      <c r="AD282" s="11">
        <f t="shared" si="126"/>
        <v>0</v>
      </c>
      <c r="AE282" s="12">
        <f t="shared" si="127"/>
        <v>15</v>
      </c>
      <c r="AF282" s="7">
        <f>MIN('Input Data'!$H$12*LOOKUP($A282,'Input Data'!$B$58:$B$62,'Input Data'!$I$58:$I$62)/3600*$C$1,IF($A282&lt;'Input Data'!$H$17,infinity,'Input Data'!$H$11*'Input Data'!$H$13+LOOKUP($A282-'Input Data'!$H$17+$C$1,$A$5:$A$505,AH$5:AH$505)-AG282))</f>
        <v>5.5555555555555554</v>
      </c>
      <c r="AG282" s="11">
        <f t="shared" si="128"/>
        <v>0</v>
      </c>
      <c r="AH282" s="11">
        <f>IF($A282&lt;'Input Data'!$H$16,0,LOOKUP($A282-'Input Data'!$H$16,$A$5:$A$505,AG$5:AG$505))</f>
        <v>0</v>
      </c>
      <c r="AI282" s="7">
        <f>MIN('Input Data'!$I$12*LOOKUP($A282,'Input Data'!$B$58:$B$62,'Input Data'!$J$58:$J$62)/3600*$C$1,IF($A282&lt;'Input Data'!$I$17,infinity,'Input Data'!$I$11*'Input Data'!$I$13+LOOKUP($A282-'Input Data'!$I$17+$C$1,$A$5:$A$505,AK$5:AK$505))-AJ282)</f>
        <v>15</v>
      </c>
      <c r="AJ282" s="11">
        <f t="shared" si="129"/>
        <v>3705</v>
      </c>
      <c r="AK282" s="34">
        <f>IF($A282&lt;'Input Data'!$I$16,0,LOOKUP($A282-'Input Data'!$I$16,$A$5:$A$505,AJ$5:AJ$505))</f>
        <v>3615</v>
      </c>
      <c r="AL282" s="17">
        <f>MIN('Input Data'!$I$12*LOOKUP($A282,'Input Data'!$B$58:$B$62,'Input Data'!$J$58:$J$62)/3600*$C$1,IF($A282&lt;'Input Data'!$I$16,0,LOOKUP($A282-'Input Data'!$I$16+$C$1,$A$5:$A$505,AJ$5:AJ$505)-AK282))</f>
        <v>15</v>
      </c>
    </row>
    <row r="283" spans="1:38" x14ac:dyDescent="0.3">
      <c r="A283" s="9">
        <f t="shared" si="111"/>
        <v>2780</v>
      </c>
      <c r="B283" s="10">
        <f>MIN('Input Data'!$C$12*LOOKUP($A283,'Input Data'!$B$58:$B$62,'Input Data'!$D$58:$D$62)/3600*$C$1,IF($A283&lt;'Input Data'!$C$17,infinity,'Input Data'!$C$11*'Input Data'!$C$13+LOOKUP($A283-'Input Data'!$C$17+$C$1,$A$5:$A$505,$D$5:$D$505))-C283)</f>
        <v>22.222222222222221</v>
      </c>
      <c r="C283" s="11">
        <f>C282+LOOKUP($A282,'Input Data'!$D$23:$D$27,'Input Data'!$F$23:$F$27)*$C$1/3600</f>
        <v>4697.5055555555709</v>
      </c>
      <c r="D283" s="11">
        <f t="shared" si="112"/>
        <v>4442.6944444444553</v>
      </c>
      <c r="E283" s="9">
        <f>MIN('Input Data'!$C$12*LOOKUP($A283,'Input Data'!$B$58:$B$62,'Input Data'!$D$58:$D$62)/3600*$C$1,IF($A283&lt;'Input Data'!$C$16,0,LOOKUP($A283-'Input Data'!$C$16+$C$1,$A$5:$A$505,C$5:C$505)-D283))</f>
        <v>17.305555555555657</v>
      </c>
      <c r="F283" s="10">
        <f>LOOKUP($A283,'Input Data'!$C$33:$C$37,'Input Data'!$E$33:$E$37)</f>
        <v>0</v>
      </c>
      <c r="G283" s="11">
        <f t="shared" si="113"/>
        <v>1</v>
      </c>
      <c r="H283" s="11">
        <f t="shared" si="131"/>
        <v>0</v>
      </c>
      <c r="I283" s="12">
        <f t="shared" si="115"/>
        <v>17.305555555555657</v>
      </c>
      <c r="J283" s="7">
        <f>MIN('Input Data'!$D$12*LOOKUP($A283,'Input Data'!$B$58:$B$62,'Input Data'!$E$58:$E$62)/3600*$C$1,IF($A283&lt;'Input Data'!$D$17,infinity,'Input Data'!$D$11*'Input Data'!$D$13+LOOKUP($A283-'Input Data'!$D$17+$C$1,$A$5:$A$505,$L$5:$L$505)-K283))</f>
        <v>5.5555555555555554</v>
      </c>
      <c r="K283" s="11">
        <f t="shared" si="116"/>
        <v>0</v>
      </c>
      <c r="L283" s="11">
        <f>IF($A283&lt;'Input Data'!$D$16,0,LOOKUP($A283-'Input Data'!$D$16,$A$5:$A$505,$K$5:$K$505))</f>
        <v>0</v>
      </c>
      <c r="M283" s="7">
        <f>MIN('Input Data'!$E$12*LOOKUP($A283,'Input Data'!$B$58:$B$62,'Input Data'!$F$58:$F$62)/3600*$C$1,IF($A283&lt;'Input Data'!$E$17,infinity,'Input Data'!$E$11*'Input Data'!$E$13+LOOKUP($A283-'Input Data'!$E$17+$C$1,$A$5:$A$505,$O$5:$O$505))-N283)</f>
        <v>22.222222222222221</v>
      </c>
      <c r="N283" s="11">
        <f t="shared" si="117"/>
        <v>4442.6944444444553</v>
      </c>
      <c r="O283" s="11">
        <f t="shared" si="118"/>
        <v>4179.3770139634908</v>
      </c>
      <c r="P283" s="9">
        <f>MIN('Input Data'!$E$12*LOOKUP($A283,'Input Data'!$B$58:$B$62,'Input Data'!$F$58:$F$62)/3600*$C$1,IF($A283&lt;'Input Data'!$E$16,0,LOOKUP($A283-'Input Data'!$E$16+$C$1,$A$5:$A$505,N$5:N$505)-O283))</f>
        <v>22.222222222222221</v>
      </c>
      <c r="Q283" s="10">
        <f>LOOKUP($A283,'Input Data'!$C$33:$C$37,'Input Data'!$F$33:$F$37)</f>
        <v>0.02</v>
      </c>
      <c r="R283" s="34">
        <f t="shared" si="119"/>
        <v>0.68877551020410255</v>
      </c>
      <c r="S283" s="8">
        <f t="shared" si="120"/>
        <v>0.30612244897960111</v>
      </c>
      <c r="T283" s="11">
        <f t="shared" si="121"/>
        <v>15.000000000000453</v>
      </c>
      <c r="U283" s="7">
        <f>MIN('Input Data'!$F$12*LOOKUP($A283,'Input Data'!$B$58:$B$62,'Input Data'!$G$58:$G$62)/3600*$C$1,IF($A283&lt;'Input Data'!$F$17,infinity,'Input Data'!$F$11*'Input Data'!$F$13+LOOKUP($A283-'Input Data'!$F$17+$C$1,$A$5:$A$505,$W$5:$W$505)-V283))</f>
        <v>5.5555555555555554</v>
      </c>
      <c r="V283" s="11">
        <f t="shared" si="122"/>
        <v>83.587540279269916</v>
      </c>
      <c r="W283" s="11">
        <f>IF($A283&lt;'Input Data'!$F$16,0,LOOKUP($A283-'Input Data'!$F$16,$A$5:$A$505,$V$5:$V$505))</f>
        <v>82.363050483351543</v>
      </c>
      <c r="X283" s="7">
        <f>MIN('Input Data'!$G$12*LOOKUP($A283,'Input Data'!$B$58:$B$62,'Input Data'!$H$58:$H$62)/3600*$C$1,IF($A283&lt;'Input Data'!$G$17,infinity,'Input Data'!$G$11*'Input Data'!$G$13+LOOKUP($A283-'Input Data'!$G$17+$C$1,$A$5:$A$505,$Z$5:$Z$505)-Y283))</f>
        <v>15.000000000000455</v>
      </c>
      <c r="Y283" s="11">
        <f t="shared" si="123"/>
        <v>4095.7894736842104</v>
      </c>
      <c r="Z283" s="11">
        <f t="shared" si="124"/>
        <v>3720</v>
      </c>
      <c r="AA283" s="9">
        <f>MIN('Input Data'!$G$12*LOOKUP($A283,'Input Data'!$B$58:$B$62,'Input Data'!$H$58:$H$62)/3600*$C$1,IF($A283&lt;'Input Data'!$G$16,0,LOOKUP($A283-'Input Data'!$G$16+$C$1,$A$5:$A$505,Y$5:Y$505)-Z283))</f>
        <v>22.222222222222221</v>
      </c>
      <c r="AB283" s="10">
        <f>LOOKUP($A283,'Input Data'!$C$33:$C$37,'Input Data'!$G$33:$G$37)</f>
        <v>0</v>
      </c>
      <c r="AC283" s="11">
        <f t="shared" si="125"/>
        <v>0.67500000000000004</v>
      </c>
      <c r="AD283" s="11">
        <f t="shared" si="126"/>
        <v>0</v>
      </c>
      <c r="AE283" s="12">
        <f t="shared" si="127"/>
        <v>15</v>
      </c>
      <c r="AF283" s="7">
        <f>MIN('Input Data'!$H$12*LOOKUP($A283,'Input Data'!$B$58:$B$62,'Input Data'!$I$58:$I$62)/3600*$C$1,IF($A283&lt;'Input Data'!$H$17,infinity,'Input Data'!$H$11*'Input Data'!$H$13+LOOKUP($A283-'Input Data'!$H$17+$C$1,$A$5:$A$505,AH$5:AH$505)-AG283))</f>
        <v>5.5555555555555554</v>
      </c>
      <c r="AG283" s="11">
        <f t="shared" si="128"/>
        <v>0</v>
      </c>
      <c r="AH283" s="11">
        <f>IF($A283&lt;'Input Data'!$H$16,0,LOOKUP($A283-'Input Data'!$H$16,$A$5:$A$505,AG$5:AG$505))</f>
        <v>0</v>
      </c>
      <c r="AI283" s="7">
        <f>MIN('Input Data'!$I$12*LOOKUP($A283,'Input Data'!$B$58:$B$62,'Input Data'!$J$58:$J$62)/3600*$C$1,IF($A283&lt;'Input Data'!$I$17,infinity,'Input Data'!$I$11*'Input Data'!$I$13+LOOKUP($A283-'Input Data'!$I$17+$C$1,$A$5:$A$505,AK$5:AK$505))-AJ283)</f>
        <v>15</v>
      </c>
      <c r="AJ283" s="11">
        <f t="shared" si="129"/>
        <v>3720</v>
      </c>
      <c r="AK283" s="34">
        <f>IF($A283&lt;'Input Data'!$I$16,0,LOOKUP($A283-'Input Data'!$I$16,$A$5:$A$505,AJ$5:AJ$505))</f>
        <v>3630</v>
      </c>
      <c r="AL283" s="17">
        <f>MIN('Input Data'!$I$12*LOOKUP($A283,'Input Data'!$B$58:$B$62,'Input Data'!$J$58:$J$62)/3600*$C$1,IF($A283&lt;'Input Data'!$I$16,0,LOOKUP($A283-'Input Data'!$I$16+$C$1,$A$5:$A$505,AJ$5:AJ$505)-AK283))</f>
        <v>15</v>
      </c>
    </row>
    <row r="284" spans="1:38" x14ac:dyDescent="0.3">
      <c r="A284" s="9">
        <f t="shared" si="111"/>
        <v>2790</v>
      </c>
      <c r="B284" s="10">
        <f>MIN('Input Data'!$C$12*LOOKUP($A284,'Input Data'!$B$58:$B$62,'Input Data'!$D$58:$D$62)/3600*$C$1,IF($A284&lt;'Input Data'!$C$17,infinity,'Input Data'!$C$11*'Input Data'!$C$13+LOOKUP($A284-'Input Data'!$C$17+$C$1,$A$5:$A$505,$D$5:$D$505))-C284)</f>
        <v>22.222222222222221</v>
      </c>
      <c r="C284" s="11">
        <f>C283+LOOKUP($A283,'Input Data'!$D$23:$D$27,'Input Data'!$F$23:$F$27)*$C$1/3600</f>
        <v>4707.7250000000158</v>
      </c>
      <c r="D284" s="11">
        <f t="shared" si="112"/>
        <v>4460.0000000000109</v>
      </c>
      <c r="E284" s="9">
        <f>MIN('Input Data'!$C$12*LOOKUP($A284,'Input Data'!$B$58:$B$62,'Input Data'!$D$58:$D$62)/3600*$C$1,IF($A284&lt;'Input Data'!$C$16,0,LOOKUP($A284-'Input Data'!$C$16+$C$1,$A$5:$A$505,C$5:C$505)-D284))</f>
        <v>17.305555555555657</v>
      </c>
      <c r="F284" s="10">
        <f>LOOKUP($A284,'Input Data'!$C$33:$C$37,'Input Data'!$E$33:$E$37)</f>
        <v>0</v>
      </c>
      <c r="G284" s="11">
        <f t="shared" si="113"/>
        <v>1</v>
      </c>
      <c r="H284" s="11">
        <f t="shared" si="131"/>
        <v>0</v>
      </c>
      <c r="I284" s="12">
        <f t="shared" si="115"/>
        <v>17.305555555555657</v>
      </c>
      <c r="J284" s="7">
        <f>MIN('Input Data'!$D$12*LOOKUP($A284,'Input Data'!$B$58:$B$62,'Input Data'!$E$58:$E$62)/3600*$C$1,IF($A284&lt;'Input Data'!$D$17,infinity,'Input Data'!$D$11*'Input Data'!$D$13+LOOKUP($A284-'Input Data'!$D$17+$C$1,$A$5:$A$505,$L$5:$L$505)-K284))</f>
        <v>5.5555555555555554</v>
      </c>
      <c r="K284" s="11">
        <f t="shared" si="116"/>
        <v>0</v>
      </c>
      <c r="L284" s="11">
        <f>IF($A284&lt;'Input Data'!$D$16,0,LOOKUP($A284-'Input Data'!$D$16,$A$5:$A$505,$K$5:$K$505))</f>
        <v>0</v>
      </c>
      <c r="M284" s="7">
        <f>MIN('Input Data'!$E$12*LOOKUP($A284,'Input Data'!$B$58:$B$62,'Input Data'!$F$58:$F$62)/3600*$C$1,IF($A284&lt;'Input Data'!$E$17,infinity,'Input Data'!$E$11*'Input Data'!$E$13+LOOKUP($A284-'Input Data'!$E$17+$C$1,$A$5:$A$505,$O$5:$O$505))-N284)</f>
        <v>22.222222222222221</v>
      </c>
      <c r="N284" s="11">
        <f t="shared" si="117"/>
        <v>4460.0000000000109</v>
      </c>
      <c r="O284" s="11">
        <f t="shared" si="118"/>
        <v>4194.68313641247</v>
      </c>
      <c r="P284" s="9">
        <f>MIN('Input Data'!$E$12*LOOKUP($A284,'Input Data'!$B$58:$B$62,'Input Data'!$F$58:$F$62)/3600*$C$1,IF($A284&lt;'Input Data'!$E$16,0,LOOKUP($A284-'Input Data'!$E$16+$C$1,$A$5:$A$505,N$5:N$505)-O284))</f>
        <v>22.222222222222221</v>
      </c>
      <c r="Q284" s="10">
        <f>LOOKUP($A284,'Input Data'!$C$33:$C$37,'Input Data'!$F$33:$F$37)</f>
        <v>0.02</v>
      </c>
      <c r="R284" s="34">
        <f t="shared" si="119"/>
        <v>0.68877551020408168</v>
      </c>
      <c r="S284" s="8">
        <f t="shared" si="120"/>
        <v>0.30612244897959184</v>
      </c>
      <c r="T284" s="11">
        <f t="shared" si="121"/>
        <v>14.999999999999998</v>
      </c>
      <c r="U284" s="7">
        <f>MIN('Input Data'!$F$12*LOOKUP($A284,'Input Data'!$B$58:$B$62,'Input Data'!$G$58:$G$62)/3600*$C$1,IF($A284&lt;'Input Data'!$F$17,infinity,'Input Data'!$F$11*'Input Data'!$F$13+LOOKUP($A284-'Input Data'!$F$17+$C$1,$A$5:$A$505,$W$5:$W$505)-V284))</f>
        <v>5.5555555555555554</v>
      </c>
      <c r="V284" s="11">
        <f t="shared" si="122"/>
        <v>83.893662728249524</v>
      </c>
      <c r="W284" s="11">
        <f>IF($A284&lt;'Input Data'!$F$16,0,LOOKUP($A284-'Input Data'!$F$16,$A$5:$A$505,$V$5:$V$505))</f>
        <v>82.669172932331136</v>
      </c>
      <c r="X284" s="7">
        <f>MIN('Input Data'!$G$12*LOOKUP($A284,'Input Data'!$B$58:$B$62,'Input Data'!$H$58:$H$62)/3600*$C$1,IF($A284&lt;'Input Data'!$G$17,infinity,'Input Data'!$G$11*'Input Data'!$G$13+LOOKUP($A284-'Input Data'!$G$17+$C$1,$A$5:$A$505,$Z$5:$Z$505)-Y284))</f>
        <v>15</v>
      </c>
      <c r="Y284" s="11">
        <f t="shared" si="123"/>
        <v>4110.7894736842109</v>
      </c>
      <c r="Z284" s="11">
        <f t="shared" si="124"/>
        <v>3735</v>
      </c>
      <c r="AA284" s="9">
        <f>MIN('Input Data'!$G$12*LOOKUP($A284,'Input Data'!$B$58:$B$62,'Input Data'!$H$58:$H$62)/3600*$C$1,IF($A284&lt;'Input Data'!$G$16,0,LOOKUP($A284-'Input Data'!$G$16+$C$1,$A$5:$A$505,Y$5:Y$505)-Z284))</f>
        <v>22.222222222222221</v>
      </c>
      <c r="AB284" s="10">
        <f>LOOKUP($A284,'Input Data'!$C$33:$C$37,'Input Data'!$G$33:$G$37)</f>
        <v>0</v>
      </c>
      <c r="AC284" s="11">
        <f t="shared" si="125"/>
        <v>0.67500000000000004</v>
      </c>
      <c r="AD284" s="11">
        <f t="shared" si="126"/>
        <v>0</v>
      </c>
      <c r="AE284" s="12">
        <f t="shared" si="127"/>
        <v>15</v>
      </c>
      <c r="AF284" s="7">
        <f>MIN('Input Data'!$H$12*LOOKUP($A284,'Input Data'!$B$58:$B$62,'Input Data'!$I$58:$I$62)/3600*$C$1,IF($A284&lt;'Input Data'!$H$17,infinity,'Input Data'!$H$11*'Input Data'!$H$13+LOOKUP($A284-'Input Data'!$H$17+$C$1,$A$5:$A$505,AH$5:AH$505)-AG284))</f>
        <v>5.5555555555555554</v>
      </c>
      <c r="AG284" s="11">
        <f t="shared" si="128"/>
        <v>0</v>
      </c>
      <c r="AH284" s="11">
        <f>IF($A284&lt;'Input Data'!$H$16,0,LOOKUP($A284-'Input Data'!$H$16,$A$5:$A$505,AG$5:AG$505))</f>
        <v>0</v>
      </c>
      <c r="AI284" s="7">
        <f>MIN('Input Data'!$I$12*LOOKUP($A284,'Input Data'!$B$58:$B$62,'Input Data'!$J$58:$J$62)/3600*$C$1,IF($A284&lt;'Input Data'!$I$17,infinity,'Input Data'!$I$11*'Input Data'!$I$13+LOOKUP($A284-'Input Data'!$I$17+$C$1,$A$5:$A$505,AK$5:AK$505))-AJ284)</f>
        <v>15</v>
      </c>
      <c r="AJ284" s="11">
        <f t="shared" si="129"/>
        <v>3735</v>
      </c>
      <c r="AK284" s="34">
        <f>IF($A284&lt;'Input Data'!$I$16,0,LOOKUP($A284-'Input Data'!$I$16,$A$5:$A$505,AJ$5:AJ$505))</f>
        <v>3645</v>
      </c>
      <c r="AL284" s="17">
        <f>MIN('Input Data'!$I$12*LOOKUP($A284,'Input Data'!$B$58:$B$62,'Input Data'!$J$58:$J$62)/3600*$C$1,IF($A284&lt;'Input Data'!$I$16,0,LOOKUP($A284-'Input Data'!$I$16+$C$1,$A$5:$A$505,AJ$5:AJ$505)-AK284))</f>
        <v>15</v>
      </c>
    </row>
    <row r="285" spans="1:38" x14ac:dyDescent="0.3">
      <c r="A285" s="9">
        <f t="shared" si="111"/>
        <v>2800</v>
      </c>
      <c r="B285" s="10">
        <f>MIN('Input Data'!$C$12*LOOKUP($A285,'Input Data'!$B$58:$B$62,'Input Data'!$D$58:$D$62)/3600*$C$1,IF($A285&lt;'Input Data'!$C$17,infinity,'Input Data'!$C$11*'Input Data'!$C$13+LOOKUP($A285-'Input Data'!$C$17+$C$1,$A$5:$A$505,$D$5:$D$505))-C285)</f>
        <v>22.222222222222221</v>
      </c>
      <c r="C285" s="11">
        <f>C284+LOOKUP($A284,'Input Data'!$D$23:$D$27,'Input Data'!$F$23:$F$27)*$C$1/3600</f>
        <v>4717.9444444444607</v>
      </c>
      <c r="D285" s="11">
        <f t="shared" si="112"/>
        <v>4477.3055555555666</v>
      </c>
      <c r="E285" s="9">
        <f>MIN('Input Data'!$C$12*LOOKUP($A285,'Input Data'!$B$58:$B$62,'Input Data'!$D$58:$D$62)/3600*$C$1,IF($A285&lt;'Input Data'!$C$16,0,LOOKUP($A285-'Input Data'!$C$16+$C$1,$A$5:$A$505,C$5:C$505)-D285))</f>
        <v>17.305555555555657</v>
      </c>
      <c r="F285" s="10">
        <f>LOOKUP($A285,'Input Data'!$C$33:$C$37,'Input Data'!$E$33:$E$37)</f>
        <v>0</v>
      </c>
      <c r="G285" s="11">
        <f t="shared" si="113"/>
        <v>1</v>
      </c>
      <c r="H285" s="11">
        <f t="shared" si="131"/>
        <v>0</v>
      </c>
      <c r="I285" s="12">
        <f t="shared" si="115"/>
        <v>17.305555555555657</v>
      </c>
      <c r="J285" s="7">
        <f>MIN('Input Data'!$D$12*LOOKUP($A285,'Input Data'!$B$58:$B$62,'Input Data'!$E$58:$E$62)/3600*$C$1,IF($A285&lt;'Input Data'!$D$17,infinity,'Input Data'!$D$11*'Input Data'!$D$13+LOOKUP($A285-'Input Data'!$D$17+$C$1,$A$5:$A$505,$L$5:$L$505)-K285))</f>
        <v>5.5555555555555554</v>
      </c>
      <c r="K285" s="11">
        <f t="shared" si="116"/>
        <v>0</v>
      </c>
      <c r="L285" s="11">
        <f>IF($A285&lt;'Input Data'!$D$16,0,LOOKUP($A285-'Input Data'!$D$16,$A$5:$A$505,$K$5:$K$505))</f>
        <v>0</v>
      </c>
      <c r="M285" s="7">
        <f>MIN('Input Data'!$E$12*LOOKUP($A285,'Input Data'!$B$58:$B$62,'Input Data'!$F$58:$F$62)/3600*$C$1,IF($A285&lt;'Input Data'!$E$17,infinity,'Input Data'!$E$11*'Input Data'!$E$13+LOOKUP($A285-'Input Data'!$E$17+$C$1,$A$5:$A$505,$O$5:$O$505))-N285)</f>
        <v>22.222222222222221</v>
      </c>
      <c r="N285" s="11">
        <f t="shared" si="117"/>
        <v>4477.3055555555666</v>
      </c>
      <c r="O285" s="11">
        <f t="shared" si="118"/>
        <v>4209.9892588614493</v>
      </c>
      <c r="P285" s="9">
        <f>MIN('Input Data'!$E$12*LOOKUP($A285,'Input Data'!$B$58:$B$62,'Input Data'!$F$58:$F$62)/3600*$C$1,IF($A285&lt;'Input Data'!$E$16,0,LOOKUP($A285-'Input Data'!$E$16+$C$1,$A$5:$A$505,N$5:N$505)-O285))</f>
        <v>22.222222222222221</v>
      </c>
      <c r="Q285" s="10">
        <f>LOOKUP($A285,'Input Data'!$C$33:$C$37,'Input Data'!$F$33:$F$37)</f>
        <v>0.02</v>
      </c>
      <c r="R285" s="34">
        <f t="shared" si="119"/>
        <v>0.68877551020408168</v>
      </c>
      <c r="S285" s="8">
        <f t="shared" si="120"/>
        <v>0.30612244897959184</v>
      </c>
      <c r="T285" s="11">
        <f t="shared" si="121"/>
        <v>14.999999999999998</v>
      </c>
      <c r="U285" s="7">
        <f>MIN('Input Data'!$F$12*LOOKUP($A285,'Input Data'!$B$58:$B$62,'Input Data'!$G$58:$G$62)/3600*$C$1,IF($A285&lt;'Input Data'!$F$17,infinity,'Input Data'!$F$11*'Input Data'!$F$13+LOOKUP($A285-'Input Data'!$F$17+$C$1,$A$5:$A$505,$W$5:$W$505)-V285))</f>
        <v>5.5555555555555554</v>
      </c>
      <c r="V285" s="11">
        <f t="shared" si="122"/>
        <v>84.199785177229117</v>
      </c>
      <c r="W285" s="11">
        <f>IF($A285&lt;'Input Data'!$F$16,0,LOOKUP($A285-'Input Data'!$F$16,$A$5:$A$505,$V$5:$V$505))</f>
        <v>82.97529538131073</v>
      </c>
      <c r="X285" s="7">
        <f>MIN('Input Data'!$G$12*LOOKUP($A285,'Input Data'!$B$58:$B$62,'Input Data'!$H$58:$H$62)/3600*$C$1,IF($A285&lt;'Input Data'!$G$17,infinity,'Input Data'!$G$11*'Input Data'!$G$13+LOOKUP($A285-'Input Data'!$G$17+$C$1,$A$5:$A$505,$Z$5:$Z$505)-Y285))</f>
        <v>15</v>
      </c>
      <c r="Y285" s="11">
        <f t="shared" si="123"/>
        <v>4125.7894736842109</v>
      </c>
      <c r="Z285" s="11">
        <f t="shared" si="124"/>
        <v>3750</v>
      </c>
      <c r="AA285" s="9">
        <f>MIN('Input Data'!$G$12*LOOKUP($A285,'Input Data'!$B$58:$B$62,'Input Data'!$H$58:$H$62)/3600*$C$1,IF($A285&lt;'Input Data'!$G$16,0,LOOKUP($A285-'Input Data'!$G$16+$C$1,$A$5:$A$505,Y$5:Y$505)-Z285))</f>
        <v>22.222222222222221</v>
      </c>
      <c r="AB285" s="10">
        <f>LOOKUP($A285,'Input Data'!$C$33:$C$37,'Input Data'!$G$33:$G$37)</f>
        <v>0</v>
      </c>
      <c r="AC285" s="11">
        <f t="shared" si="125"/>
        <v>0.67500000000000004</v>
      </c>
      <c r="AD285" s="11">
        <f t="shared" si="126"/>
        <v>0</v>
      </c>
      <c r="AE285" s="12">
        <f t="shared" si="127"/>
        <v>15</v>
      </c>
      <c r="AF285" s="7">
        <f>MIN('Input Data'!$H$12*LOOKUP($A285,'Input Data'!$B$58:$B$62,'Input Data'!$I$58:$I$62)/3600*$C$1,IF($A285&lt;'Input Data'!$H$17,infinity,'Input Data'!$H$11*'Input Data'!$H$13+LOOKUP($A285-'Input Data'!$H$17+$C$1,$A$5:$A$505,AH$5:AH$505)-AG285))</f>
        <v>5.5555555555555554</v>
      </c>
      <c r="AG285" s="11">
        <f t="shared" si="128"/>
        <v>0</v>
      </c>
      <c r="AH285" s="11">
        <f>IF($A285&lt;'Input Data'!$H$16,0,LOOKUP($A285-'Input Data'!$H$16,$A$5:$A$505,AG$5:AG$505))</f>
        <v>0</v>
      </c>
      <c r="AI285" s="7">
        <f>MIN('Input Data'!$I$12*LOOKUP($A285,'Input Data'!$B$58:$B$62,'Input Data'!$J$58:$J$62)/3600*$C$1,IF($A285&lt;'Input Data'!$I$17,infinity,'Input Data'!$I$11*'Input Data'!$I$13+LOOKUP($A285-'Input Data'!$I$17+$C$1,$A$5:$A$505,AK$5:AK$505))-AJ285)</f>
        <v>15</v>
      </c>
      <c r="AJ285" s="11">
        <f t="shared" si="129"/>
        <v>3750</v>
      </c>
      <c r="AK285" s="34">
        <f>IF($A285&lt;'Input Data'!$I$16,0,LOOKUP($A285-'Input Data'!$I$16,$A$5:$A$505,AJ$5:AJ$505))</f>
        <v>3660</v>
      </c>
      <c r="AL285" s="17">
        <f>MIN('Input Data'!$I$12*LOOKUP($A285,'Input Data'!$B$58:$B$62,'Input Data'!$J$58:$J$62)/3600*$C$1,IF($A285&lt;'Input Data'!$I$16,0,LOOKUP($A285-'Input Data'!$I$16+$C$1,$A$5:$A$505,AJ$5:AJ$505)-AK285))</f>
        <v>15</v>
      </c>
    </row>
    <row r="286" spans="1:38" x14ac:dyDescent="0.3">
      <c r="A286" s="9">
        <f t="shared" si="111"/>
        <v>2810</v>
      </c>
      <c r="B286" s="10">
        <f>MIN('Input Data'!$C$12*LOOKUP($A286,'Input Data'!$B$58:$B$62,'Input Data'!$D$58:$D$62)/3600*$C$1,IF($A286&lt;'Input Data'!$C$17,infinity,'Input Data'!$C$11*'Input Data'!$C$13+LOOKUP($A286-'Input Data'!$C$17+$C$1,$A$5:$A$505,$D$5:$D$505))-C286)</f>
        <v>22.222222222222221</v>
      </c>
      <c r="C286" s="11">
        <f>C285+LOOKUP($A285,'Input Data'!$D$23:$D$27,'Input Data'!$F$23:$F$27)*$C$1/3600</f>
        <v>4728.1638888889056</v>
      </c>
      <c r="D286" s="11">
        <f t="shared" si="112"/>
        <v>4494.6111111111222</v>
      </c>
      <c r="E286" s="9">
        <f>MIN('Input Data'!$C$12*LOOKUP($A286,'Input Data'!$B$58:$B$62,'Input Data'!$D$58:$D$62)/3600*$C$1,IF($A286&lt;'Input Data'!$C$16,0,LOOKUP($A286-'Input Data'!$C$16+$C$1,$A$5:$A$505,C$5:C$505)-D286))</f>
        <v>17.305555555555657</v>
      </c>
      <c r="F286" s="10">
        <f>LOOKUP($A286,'Input Data'!$C$33:$C$37,'Input Data'!$E$33:$E$37)</f>
        <v>0</v>
      </c>
      <c r="G286" s="11">
        <f t="shared" si="113"/>
        <v>1</v>
      </c>
      <c r="H286" s="11">
        <f t="shared" si="131"/>
        <v>0</v>
      </c>
      <c r="I286" s="12">
        <f t="shared" si="115"/>
        <v>17.305555555555657</v>
      </c>
      <c r="J286" s="7">
        <f>MIN('Input Data'!$D$12*LOOKUP($A286,'Input Data'!$B$58:$B$62,'Input Data'!$E$58:$E$62)/3600*$C$1,IF($A286&lt;'Input Data'!$D$17,infinity,'Input Data'!$D$11*'Input Data'!$D$13+LOOKUP($A286-'Input Data'!$D$17+$C$1,$A$5:$A$505,$L$5:$L$505)-K286))</f>
        <v>5.5555555555555554</v>
      </c>
      <c r="K286" s="11">
        <f t="shared" si="116"/>
        <v>0</v>
      </c>
      <c r="L286" s="11">
        <f>IF($A286&lt;'Input Data'!$D$16,0,LOOKUP($A286-'Input Data'!$D$16,$A$5:$A$505,$K$5:$K$505))</f>
        <v>0</v>
      </c>
      <c r="M286" s="7">
        <f>MIN('Input Data'!$E$12*LOOKUP($A286,'Input Data'!$B$58:$B$62,'Input Data'!$F$58:$F$62)/3600*$C$1,IF($A286&lt;'Input Data'!$E$17,infinity,'Input Data'!$E$11*'Input Data'!$E$13+LOOKUP($A286-'Input Data'!$E$17+$C$1,$A$5:$A$505,$O$5:$O$505))-N286)</f>
        <v>22.222222222222221</v>
      </c>
      <c r="N286" s="11">
        <f t="shared" si="117"/>
        <v>4494.6111111111222</v>
      </c>
      <c r="O286" s="11">
        <f t="shared" si="118"/>
        <v>4225.2953813104286</v>
      </c>
      <c r="P286" s="9">
        <f>MIN('Input Data'!$E$12*LOOKUP($A286,'Input Data'!$B$58:$B$62,'Input Data'!$F$58:$F$62)/3600*$C$1,IF($A286&lt;'Input Data'!$E$16,0,LOOKUP($A286-'Input Data'!$E$16+$C$1,$A$5:$A$505,N$5:N$505)-O286))</f>
        <v>22.222222222222221</v>
      </c>
      <c r="Q286" s="10">
        <f>LOOKUP($A286,'Input Data'!$C$33:$C$37,'Input Data'!$F$33:$F$37)</f>
        <v>0.02</v>
      </c>
      <c r="R286" s="34">
        <f t="shared" si="119"/>
        <v>0.68877551020408168</v>
      </c>
      <c r="S286" s="8">
        <f t="shared" si="120"/>
        <v>0.30612244897959184</v>
      </c>
      <c r="T286" s="11">
        <f t="shared" si="121"/>
        <v>14.999999999999998</v>
      </c>
      <c r="U286" s="7">
        <f>MIN('Input Data'!$F$12*LOOKUP($A286,'Input Data'!$B$58:$B$62,'Input Data'!$G$58:$G$62)/3600*$C$1,IF($A286&lt;'Input Data'!$F$17,infinity,'Input Data'!$F$11*'Input Data'!$F$13+LOOKUP($A286-'Input Data'!$F$17+$C$1,$A$5:$A$505,$W$5:$W$505)-V286))</f>
        <v>5.5555555555555554</v>
      </c>
      <c r="V286" s="11">
        <f t="shared" si="122"/>
        <v>84.50590762620871</v>
      </c>
      <c r="W286" s="11">
        <f>IF($A286&lt;'Input Data'!$F$16,0,LOOKUP($A286-'Input Data'!$F$16,$A$5:$A$505,$V$5:$V$505))</f>
        <v>83.281417830290323</v>
      </c>
      <c r="X286" s="7">
        <f>MIN('Input Data'!$G$12*LOOKUP($A286,'Input Data'!$B$58:$B$62,'Input Data'!$H$58:$H$62)/3600*$C$1,IF($A286&lt;'Input Data'!$G$17,infinity,'Input Data'!$G$11*'Input Data'!$G$13+LOOKUP($A286-'Input Data'!$G$17+$C$1,$A$5:$A$505,$Z$5:$Z$505)-Y286))</f>
        <v>15</v>
      </c>
      <c r="Y286" s="11">
        <f t="shared" si="123"/>
        <v>4140.7894736842109</v>
      </c>
      <c r="Z286" s="11">
        <f t="shared" si="124"/>
        <v>3765</v>
      </c>
      <c r="AA286" s="9">
        <f>MIN('Input Data'!$G$12*LOOKUP($A286,'Input Data'!$B$58:$B$62,'Input Data'!$H$58:$H$62)/3600*$C$1,IF($A286&lt;'Input Data'!$G$16,0,LOOKUP($A286-'Input Data'!$G$16+$C$1,$A$5:$A$505,Y$5:Y$505)-Z286))</f>
        <v>22.222222222222221</v>
      </c>
      <c r="AB286" s="10">
        <f>LOOKUP($A286,'Input Data'!$C$33:$C$37,'Input Data'!$G$33:$G$37)</f>
        <v>0</v>
      </c>
      <c r="AC286" s="11">
        <f t="shared" si="125"/>
        <v>0.67500000000000004</v>
      </c>
      <c r="AD286" s="11">
        <f t="shared" si="126"/>
        <v>0</v>
      </c>
      <c r="AE286" s="12">
        <f t="shared" si="127"/>
        <v>15</v>
      </c>
      <c r="AF286" s="7">
        <f>MIN('Input Data'!$H$12*LOOKUP($A286,'Input Data'!$B$58:$B$62,'Input Data'!$I$58:$I$62)/3600*$C$1,IF($A286&lt;'Input Data'!$H$17,infinity,'Input Data'!$H$11*'Input Data'!$H$13+LOOKUP($A286-'Input Data'!$H$17+$C$1,$A$5:$A$505,AH$5:AH$505)-AG286))</f>
        <v>5.5555555555555554</v>
      </c>
      <c r="AG286" s="11">
        <f t="shared" si="128"/>
        <v>0</v>
      </c>
      <c r="AH286" s="11">
        <f>IF($A286&lt;'Input Data'!$H$16,0,LOOKUP($A286-'Input Data'!$H$16,$A$5:$A$505,AG$5:AG$505))</f>
        <v>0</v>
      </c>
      <c r="AI286" s="7">
        <f>MIN('Input Data'!$I$12*LOOKUP($A286,'Input Data'!$B$58:$B$62,'Input Data'!$J$58:$J$62)/3600*$C$1,IF($A286&lt;'Input Data'!$I$17,infinity,'Input Data'!$I$11*'Input Data'!$I$13+LOOKUP($A286-'Input Data'!$I$17+$C$1,$A$5:$A$505,AK$5:AK$505))-AJ286)</f>
        <v>15</v>
      </c>
      <c r="AJ286" s="11">
        <f t="shared" si="129"/>
        <v>3765</v>
      </c>
      <c r="AK286" s="34">
        <f>IF($A286&lt;'Input Data'!$I$16,0,LOOKUP($A286-'Input Data'!$I$16,$A$5:$A$505,AJ$5:AJ$505))</f>
        <v>3675</v>
      </c>
      <c r="AL286" s="17">
        <f>MIN('Input Data'!$I$12*LOOKUP($A286,'Input Data'!$B$58:$B$62,'Input Data'!$J$58:$J$62)/3600*$C$1,IF($A286&lt;'Input Data'!$I$16,0,LOOKUP($A286-'Input Data'!$I$16+$C$1,$A$5:$A$505,AJ$5:AJ$505)-AK286))</f>
        <v>15</v>
      </c>
    </row>
    <row r="287" spans="1:38" x14ac:dyDescent="0.3">
      <c r="A287" s="9">
        <f t="shared" si="111"/>
        <v>2820</v>
      </c>
      <c r="B287" s="10">
        <f>MIN('Input Data'!$C$12*LOOKUP($A287,'Input Data'!$B$58:$B$62,'Input Data'!$D$58:$D$62)/3600*$C$1,IF($A287&lt;'Input Data'!$C$17,infinity,'Input Data'!$C$11*'Input Data'!$C$13+LOOKUP($A287-'Input Data'!$C$17+$C$1,$A$5:$A$505,$D$5:$D$505))-C287)</f>
        <v>22.222222222222221</v>
      </c>
      <c r="C287" s="11">
        <f>C286+LOOKUP($A286,'Input Data'!$D$23:$D$27,'Input Data'!$F$23:$F$27)*$C$1/3600</f>
        <v>4738.3833333333505</v>
      </c>
      <c r="D287" s="11">
        <f t="shared" si="112"/>
        <v>4511.9166666666779</v>
      </c>
      <c r="E287" s="9">
        <f>MIN('Input Data'!$C$12*LOOKUP($A287,'Input Data'!$B$58:$B$62,'Input Data'!$D$58:$D$62)/3600*$C$1,IF($A287&lt;'Input Data'!$C$16,0,LOOKUP($A287-'Input Data'!$C$16+$C$1,$A$5:$A$505,C$5:C$505)-D287))</f>
        <v>17.305555555555657</v>
      </c>
      <c r="F287" s="10">
        <f>LOOKUP($A287,'Input Data'!$C$33:$C$37,'Input Data'!$E$33:$E$37)</f>
        <v>0</v>
      </c>
      <c r="G287" s="11">
        <f t="shared" si="113"/>
        <v>1</v>
      </c>
      <c r="H287" s="11">
        <f t="shared" si="131"/>
        <v>0</v>
      </c>
      <c r="I287" s="12">
        <f t="shared" si="115"/>
        <v>17.305555555555657</v>
      </c>
      <c r="J287" s="7">
        <f>MIN('Input Data'!$D$12*LOOKUP($A287,'Input Data'!$B$58:$B$62,'Input Data'!$E$58:$E$62)/3600*$C$1,IF($A287&lt;'Input Data'!$D$17,infinity,'Input Data'!$D$11*'Input Data'!$D$13+LOOKUP($A287-'Input Data'!$D$17+$C$1,$A$5:$A$505,$L$5:$L$505)-K287))</f>
        <v>5.5555555555555554</v>
      </c>
      <c r="K287" s="11">
        <f t="shared" si="116"/>
        <v>0</v>
      </c>
      <c r="L287" s="11">
        <f>IF($A287&lt;'Input Data'!$D$16,0,LOOKUP($A287-'Input Data'!$D$16,$A$5:$A$505,$K$5:$K$505))</f>
        <v>0</v>
      </c>
      <c r="M287" s="7">
        <f>MIN('Input Data'!$E$12*LOOKUP($A287,'Input Data'!$B$58:$B$62,'Input Data'!$F$58:$F$62)/3600*$C$1,IF($A287&lt;'Input Data'!$E$17,infinity,'Input Data'!$E$11*'Input Data'!$E$13+LOOKUP($A287-'Input Data'!$E$17+$C$1,$A$5:$A$505,$O$5:$O$505))-N287)</f>
        <v>22.222222222222221</v>
      </c>
      <c r="N287" s="11">
        <f t="shared" si="117"/>
        <v>4511.9166666666779</v>
      </c>
      <c r="O287" s="11">
        <f t="shared" si="118"/>
        <v>4240.6015037594079</v>
      </c>
      <c r="P287" s="9">
        <f>MIN('Input Data'!$E$12*LOOKUP($A287,'Input Data'!$B$58:$B$62,'Input Data'!$F$58:$F$62)/3600*$C$1,IF($A287&lt;'Input Data'!$E$16,0,LOOKUP($A287-'Input Data'!$E$16+$C$1,$A$5:$A$505,N$5:N$505)-O287))</f>
        <v>22.222222222222221</v>
      </c>
      <c r="Q287" s="10">
        <f>LOOKUP($A287,'Input Data'!$C$33:$C$37,'Input Data'!$F$33:$F$37)</f>
        <v>0.02</v>
      </c>
      <c r="R287" s="34">
        <f t="shared" si="119"/>
        <v>0.68877551020408168</v>
      </c>
      <c r="S287" s="8">
        <f t="shared" si="120"/>
        <v>0.30612244897959184</v>
      </c>
      <c r="T287" s="11">
        <f t="shared" si="121"/>
        <v>14.999999999999998</v>
      </c>
      <c r="U287" s="7">
        <f>MIN('Input Data'!$F$12*LOOKUP($A287,'Input Data'!$B$58:$B$62,'Input Data'!$G$58:$G$62)/3600*$C$1,IF($A287&lt;'Input Data'!$F$17,infinity,'Input Data'!$F$11*'Input Data'!$F$13+LOOKUP($A287-'Input Data'!$F$17+$C$1,$A$5:$A$505,$W$5:$W$505)-V287))</f>
        <v>5.5555555555555554</v>
      </c>
      <c r="V287" s="11">
        <f t="shared" si="122"/>
        <v>84.812030075188304</v>
      </c>
      <c r="W287" s="11">
        <f>IF($A287&lt;'Input Data'!$F$16,0,LOOKUP($A287-'Input Data'!$F$16,$A$5:$A$505,$V$5:$V$505))</f>
        <v>83.587540279269916</v>
      </c>
      <c r="X287" s="7">
        <f>MIN('Input Data'!$G$12*LOOKUP($A287,'Input Data'!$B$58:$B$62,'Input Data'!$H$58:$H$62)/3600*$C$1,IF($A287&lt;'Input Data'!$G$17,infinity,'Input Data'!$G$11*'Input Data'!$G$13+LOOKUP($A287-'Input Data'!$G$17+$C$1,$A$5:$A$505,$Z$5:$Z$505)-Y287))</f>
        <v>15</v>
      </c>
      <c r="Y287" s="11">
        <f t="shared" si="123"/>
        <v>4155.7894736842109</v>
      </c>
      <c r="Z287" s="11">
        <f t="shared" si="124"/>
        <v>3780</v>
      </c>
      <c r="AA287" s="9">
        <f>MIN('Input Data'!$G$12*LOOKUP($A287,'Input Data'!$B$58:$B$62,'Input Data'!$H$58:$H$62)/3600*$C$1,IF($A287&lt;'Input Data'!$G$16,0,LOOKUP($A287-'Input Data'!$G$16+$C$1,$A$5:$A$505,Y$5:Y$505)-Z287))</f>
        <v>22.222222222222221</v>
      </c>
      <c r="AB287" s="10">
        <f>LOOKUP($A287,'Input Data'!$C$33:$C$37,'Input Data'!$G$33:$G$37)</f>
        <v>0</v>
      </c>
      <c r="AC287" s="11">
        <f t="shared" si="125"/>
        <v>0.67500000000000004</v>
      </c>
      <c r="AD287" s="11">
        <f t="shared" si="126"/>
        <v>0</v>
      </c>
      <c r="AE287" s="12">
        <f t="shared" si="127"/>
        <v>15</v>
      </c>
      <c r="AF287" s="7">
        <f>MIN('Input Data'!$H$12*LOOKUP($A287,'Input Data'!$B$58:$B$62,'Input Data'!$I$58:$I$62)/3600*$C$1,IF($A287&lt;'Input Data'!$H$17,infinity,'Input Data'!$H$11*'Input Data'!$H$13+LOOKUP($A287-'Input Data'!$H$17+$C$1,$A$5:$A$505,AH$5:AH$505)-AG287))</f>
        <v>5.5555555555555554</v>
      </c>
      <c r="AG287" s="11">
        <f t="shared" si="128"/>
        <v>0</v>
      </c>
      <c r="AH287" s="11">
        <f>IF($A287&lt;'Input Data'!$H$16,0,LOOKUP($A287-'Input Data'!$H$16,$A$5:$A$505,AG$5:AG$505))</f>
        <v>0</v>
      </c>
      <c r="AI287" s="7">
        <f>MIN('Input Data'!$I$12*LOOKUP($A287,'Input Data'!$B$58:$B$62,'Input Data'!$J$58:$J$62)/3600*$C$1,IF($A287&lt;'Input Data'!$I$17,infinity,'Input Data'!$I$11*'Input Data'!$I$13+LOOKUP($A287-'Input Data'!$I$17+$C$1,$A$5:$A$505,AK$5:AK$505))-AJ287)</f>
        <v>15</v>
      </c>
      <c r="AJ287" s="11">
        <f t="shared" si="129"/>
        <v>3780</v>
      </c>
      <c r="AK287" s="34">
        <f>IF($A287&lt;'Input Data'!$I$16,0,LOOKUP($A287-'Input Data'!$I$16,$A$5:$A$505,AJ$5:AJ$505))</f>
        <v>3690</v>
      </c>
      <c r="AL287" s="17">
        <f>MIN('Input Data'!$I$12*LOOKUP($A287,'Input Data'!$B$58:$B$62,'Input Data'!$J$58:$J$62)/3600*$C$1,IF($A287&lt;'Input Data'!$I$16,0,LOOKUP($A287-'Input Data'!$I$16+$C$1,$A$5:$A$505,AJ$5:AJ$505)-AK287))</f>
        <v>15</v>
      </c>
    </row>
    <row r="288" spans="1:38" x14ac:dyDescent="0.3">
      <c r="A288" s="9">
        <f t="shared" si="111"/>
        <v>2830</v>
      </c>
      <c r="B288" s="10">
        <f>MIN('Input Data'!$C$12*LOOKUP($A288,'Input Data'!$B$58:$B$62,'Input Data'!$D$58:$D$62)/3600*$C$1,IF($A288&lt;'Input Data'!$C$17,infinity,'Input Data'!$C$11*'Input Data'!$C$13+LOOKUP($A288-'Input Data'!$C$17+$C$1,$A$5:$A$505,$D$5:$D$505))-C288)</f>
        <v>22.222222222222221</v>
      </c>
      <c r="C288" s="11">
        <f>C287+LOOKUP($A287,'Input Data'!$D$23:$D$27,'Input Data'!$F$23:$F$27)*$C$1/3600</f>
        <v>4748.6027777777954</v>
      </c>
      <c r="D288" s="11">
        <f t="shared" si="112"/>
        <v>4529.2222222222335</v>
      </c>
      <c r="E288" s="9">
        <f>MIN('Input Data'!$C$12*LOOKUP($A288,'Input Data'!$B$58:$B$62,'Input Data'!$D$58:$D$62)/3600*$C$1,IF($A288&lt;'Input Data'!$C$16,0,LOOKUP($A288-'Input Data'!$C$16+$C$1,$A$5:$A$505,C$5:C$505)-D288))</f>
        <v>17.305555555555657</v>
      </c>
      <c r="F288" s="10">
        <f>LOOKUP($A288,'Input Data'!$C$33:$C$37,'Input Data'!$E$33:$E$37)</f>
        <v>0</v>
      </c>
      <c r="G288" s="11">
        <f t="shared" si="113"/>
        <v>1</v>
      </c>
      <c r="H288" s="11">
        <f t="shared" si="131"/>
        <v>0</v>
      </c>
      <c r="I288" s="12">
        <f t="shared" si="115"/>
        <v>17.305555555555657</v>
      </c>
      <c r="J288" s="7">
        <f>MIN('Input Data'!$D$12*LOOKUP($A288,'Input Data'!$B$58:$B$62,'Input Data'!$E$58:$E$62)/3600*$C$1,IF($A288&lt;'Input Data'!$D$17,infinity,'Input Data'!$D$11*'Input Data'!$D$13+LOOKUP($A288-'Input Data'!$D$17+$C$1,$A$5:$A$505,$L$5:$L$505)-K288))</f>
        <v>5.5555555555555554</v>
      </c>
      <c r="K288" s="11">
        <f t="shared" si="116"/>
        <v>0</v>
      </c>
      <c r="L288" s="11">
        <f>IF($A288&lt;'Input Data'!$D$16,0,LOOKUP($A288-'Input Data'!$D$16,$A$5:$A$505,$K$5:$K$505))</f>
        <v>0</v>
      </c>
      <c r="M288" s="7">
        <f>MIN('Input Data'!$E$12*LOOKUP($A288,'Input Data'!$B$58:$B$62,'Input Data'!$F$58:$F$62)/3600*$C$1,IF($A288&lt;'Input Data'!$E$17,infinity,'Input Data'!$E$11*'Input Data'!$E$13+LOOKUP($A288-'Input Data'!$E$17+$C$1,$A$5:$A$505,$O$5:$O$505))-N288)</f>
        <v>22.222222222222221</v>
      </c>
      <c r="N288" s="11">
        <f t="shared" si="117"/>
        <v>4529.2222222222335</v>
      </c>
      <c r="O288" s="11">
        <f t="shared" si="118"/>
        <v>4255.9076262083872</v>
      </c>
      <c r="P288" s="9">
        <f>MIN('Input Data'!$E$12*LOOKUP($A288,'Input Data'!$B$58:$B$62,'Input Data'!$F$58:$F$62)/3600*$C$1,IF($A288&lt;'Input Data'!$E$16,0,LOOKUP($A288-'Input Data'!$E$16+$C$1,$A$5:$A$505,N$5:N$505)-O288))</f>
        <v>22.222222222222221</v>
      </c>
      <c r="Q288" s="10">
        <f>LOOKUP($A288,'Input Data'!$C$33:$C$37,'Input Data'!$F$33:$F$37)</f>
        <v>0.02</v>
      </c>
      <c r="R288" s="34">
        <f t="shared" si="119"/>
        <v>0.68877551020408168</v>
      </c>
      <c r="S288" s="8">
        <f t="shared" si="120"/>
        <v>0.30612244897959184</v>
      </c>
      <c r="T288" s="11">
        <f t="shared" si="121"/>
        <v>14.999999999999998</v>
      </c>
      <c r="U288" s="7">
        <f>MIN('Input Data'!$F$12*LOOKUP($A288,'Input Data'!$B$58:$B$62,'Input Data'!$G$58:$G$62)/3600*$C$1,IF($A288&lt;'Input Data'!$F$17,infinity,'Input Data'!$F$11*'Input Data'!$F$13+LOOKUP($A288-'Input Data'!$F$17+$C$1,$A$5:$A$505,$W$5:$W$505)-V288))</f>
        <v>5.5555555555555554</v>
      </c>
      <c r="V288" s="11">
        <f t="shared" si="122"/>
        <v>85.118152524167897</v>
      </c>
      <c r="W288" s="11">
        <f>IF($A288&lt;'Input Data'!$F$16,0,LOOKUP($A288-'Input Data'!$F$16,$A$5:$A$505,$V$5:$V$505))</f>
        <v>83.893662728249524</v>
      </c>
      <c r="X288" s="7">
        <f>MIN('Input Data'!$G$12*LOOKUP($A288,'Input Data'!$B$58:$B$62,'Input Data'!$H$58:$H$62)/3600*$C$1,IF($A288&lt;'Input Data'!$G$17,infinity,'Input Data'!$G$11*'Input Data'!$G$13+LOOKUP($A288-'Input Data'!$G$17+$C$1,$A$5:$A$505,$Z$5:$Z$505)-Y288))</f>
        <v>15</v>
      </c>
      <c r="Y288" s="11">
        <f t="shared" si="123"/>
        <v>4170.7894736842109</v>
      </c>
      <c r="Z288" s="11">
        <f t="shared" si="124"/>
        <v>3795</v>
      </c>
      <c r="AA288" s="9">
        <f>MIN('Input Data'!$G$12*LOOKUP($A288,'Input Data'!$B$58:$B$62,'Input Data'!$H$58:$H$62)/3600*$C$1,IF($A288&lt;'Input Data'!$G$16,0,LOOKUP($A288-'Input Data'!$G$16+$C$1,$A$5:$A$505,Y$5:Y$505)-Z288))</f>
        <v>22.222222222222221</v>
      </c>
      <c r="AB288" s="10">
        <f>LOOKUP($A288,'Input Data'!$C$33:$C$37,'Input Data'!$G$33:$G$37)</f>
        <v>0</v>
      </c>
      <c r="AC288" s="11">
        <f t="shared" si="125"/>
        <v>0.67500000000000004</v>
      </c>
      <c r="AD288" s="11">
        <f t="shared" si="126"/>
        <v>0</v>
      </c>
      <c r="AE288" s="12">
        <f t="shared" si="127"/>
        <v>15</v>
      </c>
      <c r="AF288" s="7">
        <f>MIN('Input Data'!$H$12*LOOKUP($A288,'Input Data'!$B$58:$B$62,'Input Data'!$I$58:$I$62)/3600*$C$1,IF($A288&lt;'Input Data'!$H$17,infinity,'Input Data'!$H$11*'Input Data'!$H$13+LOOKUP($A288-'Input Data'!$H$17+$C$1,$A$5:$A$505,AH$5:AH$505)-AG288))</f>
        <v>5.5555555555555554</v>
      </c>
      <c r="AG288" s="11">
        <f t="shared" si="128"/>
        <v>0</v>
      </c>
      <c r="AH288" s="11">
        <f>IF($A288&lt;'Input Data'!$H$16,0,LOOKUP($A288-'Input Data'!$H$16,$A$5:$A$505,AG$5:AG$505))</f>
        <v>0</v>
      </c>
      <c r="AI288" s="7">
        <f>MIN('Input Data'!$I$12*LOOKUP($A288,'Input Data'!$B$58:$B$62,'Input Data'!$J$58:$J$62)/3600*$C$1,IF($A288&lt;'Input Data'!$I$17,infinity,'Input Data'!$I$11*'Input Data'!$I$13+LOOKUP($A288-'Input Data'!$I$17+$C$1,$A$5:$A$505,AK$5:AK$505))-AJ288)</f>
        <v>15</v>
      </c>
      <c r="AJ288" s="11">
        <f t="shared" si="129"/>
        <v>3795</v>
      </c>
      <c r="AK288" s="34">
        <f>IF($A288&lt;'Input Data'!$I$16,0,LOOKUP($A288-'Input Data'!$I$16,$A$5:$A$505,AJ$5:AJ$505))</f>
        <v>3705</v>
      </c>
      <c r="AL288" s="17">
        <f>MIN('Input Data'!$I$12*LOOKUP($A288,'Input Data'!$B$58:$B$62,'Input Data'!$J$58:$J$62)/3600*$C$1,IF($A288&lt;'Input Data'!$I$16,0,LOOKUP($A288-'Input Data'!$I$16+$C$1,$A$5:$A$505,AJ$5:AJ$505)-AK288))</f>
        <v>15</v>
      </c>
    </row>
    <row r="289" spans="1:38" x14ac:dyDescent="0.3">
      <c r="A289" s="9">
        <f t="shared" si="111"/>
        <v>2840</v>
      </c>
      <c r="B289" s="10">
        <f>MIN('Input Data'!$C$12*LOOKUP($A289,'Input Data'!$B$58:$B$62,'Input Data'!$D$58:$D$62)/3600*$C$1,IF($A289&lt;'Input Data'!$C$17,infinity,'Input Data'!$C$11*'Input Data'!$C$13+LOOKUP($A289-'Input Data'!$C$17+$C$1,$A$5:$A$505,$D$5:$D$505))-C289)</f>
        <v>22.222222222222221</v>
      </c>
      <c r="C289" s="11">
        <f>C288+LOOKUP($A288,'Input Data'!$D$23:$D$27,'Input Data'!$F$23:$F$27)*$C$1/3600</f>
        <v>4758.8222222222403</v>
      </c>
      <c r="D289" s="11">
        <f t="shared" si="112"/>
        <v>4546.5277777777892</v>
      </c>
      <c r="E289" s="9">
        <f>MIN('Input Data'!$C$12*LOOKUP($A289,'Input Data'!$B$58:$B$62,'Input Data'!$D$58:$D$62)/3600*$C$1,IF($A289&lt;'Input Data'!$C$16,0,LOOKUP($A289-'Input Data'!$C$16+$C$1,$A$5:$A$505,C$5:C$505)-D289))</f>
        <v>17.305555555555657</v>
      </c>
      <c r="F289" s="10">
        <f>LOOKUP($A289,'Input Data'!$C$33:$C$37,'Input Data'!$E$33:$E$37)</f>
        <v>0</v>
      </c>
      <c r="G289" s="11">
        <f t="shared" si="113"/>
        <v>1</v>
      </c>
      <c r="H289" s="11">
        <f t="shared" si="131"/>
        <v>0</v>
      </c>
      <c r="I289" s="12">
        <f t="shared" si="115"/>
        <v>17.305555555555657</v>
      </c>
      <c r="J289" s="7">
        <f>MIN('Input Data'!$D$12*LOOKUP($A289,'Input Data'!$B$58:$B$62,'Input Data'!$E$58:$E$62)/3600*$C$1,IF($A289&lt;'Input Data'!$D$17,infinity,'Input Data'!$D$11*'Input Data'!$D$13+LOOKUP($A289-'Input Data'!$D$17+$C$1,$A$5:$A$505,$L$5:$L$505)-K289))</f>
        <v>5.5555555555555554</v>
      </c>
      <c r="K289" s="11">
        <f t="shared" si="116"/>
        <v>0</v>
      </c>
      <c r="L289" s="11">
        <f>IF($A289&lt;'Input Data'!$D$16,0,LOOKUP($A289-'Input Data'!$D$16,$A$5:$A$505,$K$5:$K$505))</f>
        <v>0</v>
      </c>
      <c r="M289" s="7">
        <f>MIN('Input Data'!$E$12*LOOKUP($A289,'Input Data'!$B$58:$B$62,'Input Data'!$F$58:$F$62)/3600*$C$1,IF($A289&lt;'Input Data'!$E$17,infinity,'Input Data'!$E$11*'Input Data'!$E$13+LOOKUP($A289-'Input Data'!$E$17+$C$1,$A$5:$A$505,$O$5:$O$505))-N289)</f>
        <v>22.222222222222221</v>
      </c>
      <c r="N289" s="11">
        <f t="shared" si="117"/>
        <v>4546.5277777777892</v>
      </c>
      <c r="O289" s="11">
        <f t="shared" si="118"/>
        <v>4271.2137486573665</v>
      </c>
      <c r="P289" s="9">
        <f>MIN('Input Data'!$E$12*LOOKUP($A289,'Input Data'!$B$58:$B$62,'Input Data'!$F$58:$F$62)/3600*$C$1,IF($A289&lt;'Input Data'!$E$16,0,LOOKUP($A289-'Input Data'!$E$16+$C$1,$A$5:$A$505,N$5:N$505)-O289))</f>
        <v>22.222222222222221</v>
      </c>
      <c r="Q289" s="10">
        <f>LOOKUP($A289,'Input Data'!$C$33:$C$37,'Input Data'!$F$33:$F$37)</f>
        <v>0.02</v>
      </c>
      <c r="R289" s="34">
        <f t="shared" si="119"/>
        <v>0.68877551020408168</v>
      </c>
      <c r="S289" s="8">
        <f t="shared" si="120"/>
        <v>0.30612244897959184</v>
      </c>
      <c r="T289" s="11">
        <f t="shared" si="121"/>
        <v>14.999999999999998</v>
      </c>
      <c r="U289" s="7">
        <f>MIN('Input Data'!$F$12*LOOKUP($A289,'Input Data'!$B$58:$B$62,'Input Data'!$G$58:$G$62)/3600*$C$1,IF($A289&lt;'Input Data'!$F$17,infinity,'Input Data'!$F$11*'Input Data'!$F$13+LOOKUP($A289-'Input Data'!$F$17+$C$1,$A$5:$A$505,$W$5:$W$505)-V289))</f>
        <v>5.5555555555555554</v>
      </c>
      <c r="V289" s="11">
        <f t="shared" si="122"/>
        <v>85.42427497314749</v>
      </c>
      <c r="W289" s="11">
        <f>IF($A289&lt;'Input Data'!$F$16,0,LOOKUP($A289-'Input Data'!$F$16,$A$5:$A$505,$V$5:$V$505))</f>
        <v>84.199785177229117</v>
      </c>
      <c r="X289" s="7">
        <f>MIN('Input Data'!$G$12*LOOKUP($A289,'Input Data'!$B$58:$B$62,'Input Data'!$H$58:$H$62)/3600*$C$1,IF($A289&lt;'Input Data'!$G$17,infinity,'Input Data'!$G$11*'Input Data'!$G$13+LOOKUP($A289-'Input Data'!$G$17+$C$1,$A$5:$A$505,$Z$5:$Z$505)-Y289))</f>
        <v>15</v>
      </c>
      <c r="Y289" s="11">
        <f t="shared" si="123"/>
        <v>4185.7894736842109</v>
      </c>
      <c r="Z289" s="11">
        <f t="shared" si="124"/>
        <v>3810</v>
      </c>
      <c r="AA289" s="9">
        <f>MIN('Input Data'!$G$12*LOOKUP($A289,'Input Data'!$B$58:$B$62,'Input Data'!$H$58:$H$62)/3600*$C$1,IF($A289&lt;'Input Data'!$G$16,0,LOOKUP($A289-'Input Data'!$G$16+$C$1,$A$5:$A$505,Y$5:Y$505)-Z289))</f>
        <v>22.222222222222221</v>
      </c>
      <c r="AB289" s="10">
        <f>LOOKUP($A289,'Input Data'!$C$33:$C$37,'Input Data'!$G$33:$G$37)</f>
        <v>0</v>
      </c>
      <c r="AC289" s="11">
        <f t="shared" si="125"/>
        <v>0.67500000000000004</v>
      </c>
      <c r="AD289" s="11">
        <f t="shared" si="126"/>
        <v>0</v>
      </c>
      <c r="AE289" s="12">
        <f t="shared" si="127"/>
        <v>15</v>
      </c>
      <c r="AF289" s="7">
        <f>MIN('Input Data'!$H$12*LOOKUP($A289,'Input Data'!$B$58:$B$62,'Input Data'!$I$58:$I$62)/3600*$C$1,IF($A289&lt;'Input Data'!$H$17,infinity,'Input Data'!$H$11*'Input Data'!$H$13+LOOKUP($A289-'Input Data'!$H$17+$C$1,$A$5:$A$505,AH$5:AH$505)-AG289))</f>
        <v>5.5555555555555554</v>
      </c>
      <c r="AG289" s="11">
        <f t="shared" si="128"/>
        <v>0</v>
      </c>
      <c r="AH289" s="11">
        <f>IF($A289&lt;'Input Data'!$H$16,0,LOOKUP($A289-'Input Data'!$H$16,$A$5:$A$505,AG$5:AG$505))</f>
        <v>0</v>
      </c>
      <c r="AI289" s="7">
        <f>MIN('Input Data'!$I$12*LOOKUP($A289,'Input Data'!$B$58:$B$62,'Input Data'!$J$58:$J$62)/3600*$C$1,IF($A289&lt;'Input Data'!$I$17,infinity,'Input Data'!$I$11*'Input Data'!$I$13+LOOKUP($A289-'Input Data'!$I$17+$C$1,$A$5:$A$505,AK$5:AK$505))-AJ289)</f>
        <v>15</v>
      </c>
      <c r="AJ289" s="11">
        <f t="shared" si="129"/>
        <v>3810</v>
      </c>
      <c r="AK289" s="34">
        <f>IF($A289&lt;'Input Data'!$I$16,0,LOOKUP($A289-'Input Data'!$I$16,$A$5:$A$505,AJ$5:AJ$505))</f>
        <v>3720</v>
      </c>
      <c r="AL289" s="17">
        <f>MIN('Input Data'!$I$12*LOOKUP($A289,'Input Data'!$B$58:$B$62,'Input Data'!$J$58:$J$62)/3600*$C$1,IF($A289&lt;'Input Data'!$I$16,0,LOOKUP($A289-'Input Data'!$I$16+$C$1,$A$5:$A$505,AJ$5:AJ$505)-AK289))</f>
        <v>15</v>
      </c>
    </row>
    <row r="290" spans="1:38" x14ac:dyDescent="0.3">
      <c r="A290" s="9">
        <f t="shared" si="111"/>
        <v>2850</v>
      </c>
      <c r="B290" s="10">
        <f>MIN('Input Data'!$C$12*LOOKUP($A290,'Input Data'!$B$58:$B$62,'Input Data'!$D$58:$D$62)/3600*$C$1,IF($A290&lt;'Input Data'!$C$17,infinity,'Input Data'!$C$11*'Input Data'!$C$13+LOOKUP($A290-'Input Data'!$C$17+$C$1,$A$5:$A$505,$D$5:$D$505))-C290)</f>
        <v>22.222222222222221</v>
      </c>
      <c r="C290" s="11">
        <f>C289+LOOKUP($A289,'Input Data'!$D$23:$D$27,'Input Data'!$F$23:$F$27)*$C$1/3600</f>
        <v>4769.0416666666852</v>
      </c>
      <c r="D290" s="11">
        <f t="shared" si="112"/>
        <v>4563.8333333333449</v>
      </c>
      <c r="E290" s="9">
        <f>MIN('Input Data'!$C$12*LOOKUP($A290,'Input Data'!$B$58:$B$62,'Input Data'!$D$58:$D$62)/3600*$C$1,IF($A290&lt;'Input Data'!$C$16,0,LOOKUP($A290-'Input Data'!$C$16+$C$1,$A$5:$A$505,C$5:C$505)-D290))</f>
        <v>17.305555555555657</v>
      </c>
      <c r="F290" s="10">
        <f>LOOKUP($A290,'Input Data'!$C$33:$C$37,'Input Data'!$E$33:$E$37)</f>
        <v>0</v>
      </c>
      <c r="G290" s="11">
        <f t="shared" si="113"/>
        <v>1</v>
      </c>
      <c r="H290" s="11">
        <f t="shared" si="131"/>
        <v>0</v>
      </c>
      <c r="I290" s="12">
        <f t="shared" si="115"/>
        <v>17.305555555555657</v>
      </c>
      <c r="J290" s="7">
        <f>MIN('Input Data'!$D$12*LOOKUP($A290,'Input Data'!$B$58:$B$62,'Input Data'!$E$58:$E$62)/3600*$C$1,IF($A290&lt;'Input Data'!$D$17,infinity,'Input Data'!$D$11*'Input Data'!$D$13+LOOKUP($A290-'Input Data'!$D$17+$C$1,$A$5:$A$505,$L$5:$L$505)-K290))</f>
        <v>5.5555555555555554</v>
      </c>
      <c r="K290" s="11">
        <f t="shared" si="116"/>
        <v>0</v>
      </c>
      <c r="L290" s="11">
        <f>IF($A290&lt;'Input Data'!$D$16,0,LOOKUP($A290-'Input Data'!$D$16,$A$5:$A$505,$K$5:$K$505))</f>
        <v>0</v>
      </c>
      <c r="M290" s="7">
        <f>MIN('Input Data'!$E$12*LOOKUP($A290,'Input Data'!$B$58:$B$62,'Input Data'!$F$58:$F$62)/3600*$C$1,IF($A290&lt;'Input Data'!$E$17,infinity,'Input Data'!$E$11*'Input Data'!$E$13+LOOKUP($A290-'Input Data'!$E$17+$C$1,$A$5:$A$505,$O$5:$O$505))-N290)</f>
        <v>22.222222222222221</v>
      </c>
      <c r="N290" s="11">
        <f t="shared" si="117"/>
        <v>4563.8333333333449</v>
      </c>
      <c r="O290" s="11">
        <f t="shared" si="118"/>
        <v>4286.5198711063458</v>
      </c>
      <c r="P290" s="9">
        <f>MIN('Input Data'!$E$12*LOOKUP($A290,'Input Data'!$B$58:$B$62,'Input Data'!$F$58:$F$62)/3600*$C$1,IF($A290&lt;'Input Data'!$E$16,0,LOOKUP($A290-'Input Data'!$E$16+$C$1,$A$5:$A$505,N$5:N$505)-O290))</f>
        <v>22.222222222222221</v>
      </c>
      <c r="Q290" s="10">
        <f>LOOKUP($A290,'Input Data'!$C$33:$C$37,'Input Data'!$F$33:$F$37)</f>
        <v>0.02</v>
      </c>
      <c r="R290" s="34">
        <f t="shared" si="119"/>
        <v>0.68877551020408168</v>
      </c>
      <c r="S290" s="8">
        <f t="shared" si="120"/>
        <v>0.30612244897959184</v>
      </c>
      <c r="T290" s="11">
        <f t="shared" si="121"/>
        <v>14.999999999999998</v>
      </c>
      <c r="U290" s="7">
        <f>MIN('Input Data'!$F$12*LOOKUP($A290,'Input Data'!$B$58:$B$62,'Input Data'!$G$58:$G$62)/3600*$C$1,IF($A290&lt;'Input Data'!$F$17,infinity,'Input Data'!$F$11*'Input Data'!$F$13+LOOKUP($A290-'Input Data'!$F$17+$C$1,$A$5:$A$505,$W$5:$W$505)-V290))</f>
        <v>5.5555555555555554</v>
      </c>
      <c r="V290" s="11">
        <f t="shared" si="122"/>
        <v>85.730397422127083</v>
      </c>
      <c r="W290" s="11">
        <f>IF($A290&lt;'Input Data'!$F$16,0,LOOKUP($A290-'Input Data'!$F$16,$A$5:$A$505,$V$5:$V$505))</f>
        <v>84.50590762620871</v>
      </c>
      <c r="X290" s="7">
        <f>MIN('Input Data'!$G$12*LOOKUP($A290,'Input Data'!$B$58:$B$62,'Input Data'!$H$58:$H$62)/3600*$C$1,IF($A290&lt;'Input Data'!$G$17,infinity,'Input Data'!$G$11*'Input Data'!$G$13+LOOKUP($A290-'Input Data'!$G$17+$C$1,$A$5:$A$505,$Z$5:$Z$505)-Y290))</f>
        <v>15</v>
      </c>
      <c r="Y290" s="11">
        <f t="shared" si="123"/>
        <v>4200.7894736842109</v>
      </c>
      <c r="Z290" s="11">
        <f t="shared" si="124"/>
        <v>3825</v>
      </c>
      <c r="AA290" s="9">
        <f>MIN('Input Data'!$G$12*LOOKUP($A290,'Input Data'!$B$58:$B$62,'Input Data'!$H$58:$H$62)/3600*$C$1,IF($A290&lt;'Input Data'!$G$16,0,LOOKUP($A290-'Input Data'!$G$16+$C$1,$A$5:$A$505,Y$5:Y$505)-Z290))</f>
        <v>22.222222222222221</v>
      </c>
      <c r="AB290" s="10">
        <f>LOOKUP($A290,'Input Data'!$C$33:$C$37,'Input Data'!$G$33:$G$37)</f>
        <v>0</v>
      </c>
      <c r="AC290" s="11">
        <f t="shared" si="125"/>
        <v>0.67500000000000004</v>
      </c>
      <c r="AD290" s="11">
        <f t="shared" si="126"/>
        <v>0</v>
      </c>
      <c r="AE290" s="12">
        <f t="shared" si="127"/>
        <v>15</v>
      </c>
      <c r="AF290" s="7">
        <f>MIN('Input Data'!$H$12*LOOKUP($A290,'Input Data'!$B$58:$B$62,'Input Data'!$I$58:$I$62)/3600*$C$1,IF($A290&lt;'Input Data'!$H$17,infinity,'Input Data'!$H$11*'Input Data'!$H$13+LOOKUP($A290-'Input Data'!$H$17+$C$1,$A$5:$A$505,AH$5:AH$505)-AG290))</f>
        <v>5.5555555555555554</v>
      </c>
      <c r="AG290" s="11">
        <f t="shared" si="128"/>
        <v>0</v>
      </c>
      <c r="AH290" s="11">
        <f>IF($A290&lt;'Input Data'!$H$16,0,LOOKUP($A290-'Input Data'!$H$16,$A$5:$A$505,AG$5:AG$505))</f>
        <v>0</v>
      </c>
      <c r="AI290" s="7">
        <f>MIN('Input Data'!$I$12*LOOKUP($A290,'Input Data'!$B$58:$B$62,'Input Data'!$J$58:$J$62)/3600*$C$1,IF($A290&lt;'Input Data'!$I$17,infinity,'Input Data'!$I$11*'Input Data'!$I$13+LOOKUP($A290-'Input Data'!$I$17+$C$1,$A$5:$A$505,AK$5:AK$505))-AJ290)</f>
        <v>15</v>
      </c>
      <c r="AJ290" s="11">
        <f t="shared" si="129"/>
        <v>3825</v>
      </c>
      <c r="AK290" s="34">
        <f>IF($A290&lt;'Input Data'!$I$16,0,LOOKUP($A290-'Input Data'!$I$16,$A$5:$A$505,AJ$5:AJ$505))</f>
        <v>3735</v>
      </c>
      <c r="AL290" s="17">
        <f>MIN('Input Data'!$I$12*LOOKUP($A290,'Input Data'!$B$58:$B$62,'Input Data'!$J$58:$J$62)/3600*$C$1,IF($A290&lt;'Input Data'!$I$16,0,LOOKUP($A290-'Input Data'!$I$16+$C$1,$A$5:$A$505,AJ$5:AJ$505)-AK290))</f>
        <v>15</v>
      </c>
    </row>
    <row r="291" spans="1:38" x14ac:dyDescent="0.3">
      <c r="A291" s="9">
        <f t="shared" si="111"/>
        <v>2860</v>
      </c>
      <c r="B291" s="10">
        <f>MIN('Input Data'!$C$12*LOOKUP($A291,'Input Data'!$B$58:$B$62,'Input Data'!$D$58:$D$62)/3600*$C$1,IF($A291&lt;'Input Data'!$C$17,infinity,'Input Data'!$C$11*'Input Data'!$C$13+LOOKUP($A291-'Input Data'!$C$17+$C$1,$A$5:$A$505,$D$5:$D$505))-C291)</f>
        <v>22.222222222222221</v>
      </c>
      <c r="C291" s="11">
        <f>C290+LOOKUP($A290,'Input Data'!$D$23:$D$27,'Input Data'!$F$23:$F$27)*$C$1/3600</f>
        <v>4779.26111111113</v>
      </c>
      <c r="D291" s="11">
        <f t="shared" si="112"/>
        <v>4581.1388888889005</v>
      </c>
      <c r="E291" s="9">
        <f>MIN('Input Data'!$C$12*LOOKUP($A291,'Input Data'!$B$58:$B$62,'Input Data'!$D$58:$D$62)/3600*$C$1,IF($A291&lt;'Input Data'!$C$16,0,LOOKUP($A291-'Input Data'!$C$16+$C$1,$A$5:$A$505,C$5:C$505)-D291))</f>
        <v>17.305555555555657</v>
      </c>
      <c r="F291" s="10">
        <f>LOOKUP($A291,'Input Data'!$C$33:$C$37,'Input Data'!$E$33:$E$37)</f>
        <v>0</v>
      </c>
      <c r="G291" s="11">
        <f t="shared" si="113"/>
        <v>1</v>
      </c>
      <c r="H291" s="11">
        <f t="shared" si="131"/>
        <v>0</v>
      </c>
      <c r="I291" s="12">
        <f t="shared" si="115"/>
        <v>17.305555555555657</v>
      </c>
      <c r="J291" s="7">
        <f>MIN('Input Data'!$D$12*LOOKUP($A291,'Input Data'!$B$58:$B$62,'Input Data'!$E$58:$E$62)/3600*$C$1,IF($A291&lt;'Input Data'!$D$17,infinity,'Input Data'!$D$11*'Input Data'!$D$13+LOOKUP($A291-'Input Data'!$D$17+$C$1,$A$5:$A$505,$L$5:$L$505)-K291))</f>
        <v>5.5555555555555554</v>
      </c>
      <c r="K291" s="11">
        <f t="shared" si="116"/>
        <v>0</v>
      </c>
      <c r="L291" s="11">
        <f>IF($A291&lt;'Input Data'!$D$16,0,LOOKUP($A291-'Input Data'!$D$16,$A$5:$A$505,$K$5:$K$505))</f>
        <v>0</v>
      </c>
      <c r="M291" s="7">
        <f>MIN('Input Data'!$E$12*LOOKUP($A291,'Input Data'!$B$58:$B$62,'Input Data'!$F$58:$F$62)/3600*$C$1,IF($A291&lt;'Input Data'!$E$17,infinity,'Input Data'!$E$11*'Input Data'!$E$13+LOOKUP($A291-'Input Data'!$E$17+$C$1,$A$5:$A$505,$O$5:$O$505))-N291)</f>
        <v>22.222222222222221</v>
      </c>
      <c r="N291" s="11">
        <f t="shared" si="117"/>
        <v>4581.1388888889005</v>
      </c>
      <c r="O291" s="11">
        <f t="shared" si="118"/>
        <v>4301.8259935553251</v>
      </c>
      <c r="P291" s="9">
        <f>MIN('Input Data'!$E$12*LOOKUP($A291,'Input Data'!$B$58:$B$62,'Input Data'!$F$58:$F$62)/3600*$C$1,IF($A291&lt;'Input Data'!$E$16,0,LOOKUP($A291-'Input Data'!$E$16+$C$1,$A$5:$A$505,N$5:N$505)-O291))</f>
        <v>22.222222222222221</v>
      </c>
      <c r="Q291" s="10">
        <f>LOOKUP($A291,'Input Data'!$C$33:$C$37,'Input Data'!$F$33:$F$37)</f>
        <v>0.02</v>
      </c>
      <c r="R291" s="34">
        <f t="shared" si="119"/>
        <v>0.68877551020408168</v>
      </c>
      <c r="S291" s="8">
        <f t="shared" si="120"/>
        <v>0.30612244897959184</v>
      </c>
      <c r="T291" s="11">
        <f t="shared" si="121"/>
        <v>14.999999999999998</v>
      </c>
      <c r="U291" s="7">
        <f>MIN('Input Data'!$F$12*LOOKUP($A291,'Input Data'!$B$58:$B$62,'Input Data'!$G$58:$G$62)/3600*$C$1,IF($A291&lt;'Input Data'!$F$17,infinity,'Input Data'!$F$11*'Input Data'!$F$13+LOOKUP($A291-'Input Data'!$F$17+$C$1,$A$5:$A$505,$W$5:$W$505)-V291))</f>
        <v>5.5555555555555554</v>
      </c>
      <c r="V291" s="11">
        <f t="shared" si="122"/>
        <v>86.036519871106677</v>
      </c>
      <c r="W291" s="11">
        <f>IF($A291&lt;'Input Data'!$F$16,0,LOOKUP($A291-'Input Data'!$F$16,$A$5:$A$505,$V$5:$V$505))</f>
        <v>84.812030075188304</v>
      </c>
      <c r="X291" s="7">
        <f>MIN('Input Data'!$G$12*LOOKUP($A291,'Input Data'!$B$58:$B$62,'Input Data'!$H$58:$H$62)/3600*$C$1,IF($A291&lt;'Input Data'!$G$17,infinity,'Input Data'!$G$11*'Input Data'!$G$13+LOOKUP($A291-'Input Data'!$G$17+$C$1,$A$5:$A$505,$Z$5:$Z$505)-Y291))</f>
        <v>15</v>
      </c>
      <c r="Y291" s="11">
        <f t="shared" si="123"/>
        <v>4215.7894736842109</v>
      </c>
      <c r="Z291" s="11">
        <f t="shared" si="124"/>
        <v>3840</v>
      </c>
      <c r="AA291" s="9">
        <f>MIN('Input Data'!$G$12*LOOKUP($A291,'Input Data'!$B$58:$B$62,'Input Data'!$H$58:$H$62)/3600*$C$1,IF($A291&lt;'Input Data'!$G$16,0,LOOKUP($A291-'Input Data'!$G$16+$C$1,$A$5:$A$505,Y$5:Y$505)-Z291))</f>
        <v>22.222222222222221</v>
      </c>
      <c r="AB291" s="10">
        <f>LOOKUP($A291,'Input Data'!$C$33:$C$37,'Input Data'!$G$33:$G$37)</f>
        <v>0</v>
      </c>
      <c r="AC291" s="11">
        <f t="shared" si="125"/>
        <v>0.67500000000000004</v>
      </c>
      <c r="AD291" s="11">
        <f t="shared" si="126"/>
        <v>0</v>
      </c>
      <c r="AE291" s="12">
        <f t="shared" si="127"/>
        <v>15</v>
      </c>
      <c r="AF291" s="7">
        <f>MIN('Input Data'!$H$12*LOOKUP($A291,'Input Data'!$B$58:$B$62,'Input Data'!$I$58:$I$62)/3600*$C$1,IF($A291&lt;'Input Data'!$H$17,infinity,'Input Data'!$H$11*'Input Data'!$H$13+LOOKUP($A291-'Input Data'!$H$17+$C$1,$A$5:$A$505,AH$5:AH$505)-AG291))</f>
        <v>5.5555555555555554</v>
      </c>
      <c r="AG291" s="11">
        <f t="shared" si="128"/>
        <v>0</v>
      </c>
      <c r="AH291" s="11">
        <f>IF($A291&lt;'Input Data'!$H$16,0,LOOKUP($A291-'Input Data'!$H$16,$A$5:$A$505,AG$5:AG$505))</f>
        <v>0</v>
      </c>
      <c r="AI291" s="7">
        <f>MIN('Input Data'!$I$12*LOOKUP($A291,'Input Data'!$B$58:$B$62,'Input Data'!$J$58:$J$62)/3600*$C$1,IF($A291&lt;'Input Data'!$I$17,infinity,'Input Data'!$I$11*'Input Data'!$I$13+LOOKUP($A291-'Input Data'!$I$17+$C$1,$A$5:$A$505,AK$5:AK$505))-AJ291)</f>
        <v>15</v>
      </c>
      <c r="AJ291" s="11">
        <f t="shared" si="129"/>
        <v>3840</v>
      </c>
      <c r="AK291" s="34">
        <f>IF($A291&lt;'Input Data'!$I$16,0,LOOKUP($A291-'Input Data'!$I$16,$A$5:$A$505,AJ$5:AJ$505))</f>
        <v>3750</v>
      </c>
      <c r="AL291" s="17">
        <f>MIN('Input Data'!$I$12*LOOKUP($A291,'Input Data'!$B$58:$B$62,'Input Data'!$J$58:$J$62)/3600*$C$1,IF($A291&lt;'Input Data'!$I$16,0,LOOKUP($A291-'Input Data'!$I$16+$C$1,$A$5:$A$505,AJ$5:AJ$505)-AK291))</f>
        <v>15</v>
      </c>
    </row>
    <row r="292" spans="1:38" x14ac:dyDescent="0.3">
      <c r="A292" s="9">
        <f t="shared" si="111"/>
        <v>2870</v>
      </c>
      <c r="B292" s="10">
        <f>MIN('Input Data'!$C$12*LOOKUP($A292,'Input Data'!$B$58:$B$62,'Input Data'!$D$58:$D$62)/3600*$C$1,IF($A292&lt;'Input Data'!$C$17,infinity,'Input Data'!$C$11*'Input Data'!$C$13+LOOKUP($A292-'Input Data'!$C$17+$C$1,$A$5:$A$505,$D$5:$D$505))-C292)</f>
        <v>22.222222222222221</v>
      </c>
      <c r="C292" s="11">
        <f>C291+LOOKUP($A291,'Input Data'!$D$23:$D$27,'Input Data'!$F$23:$F$27)*$C$1/3600</f>
        <v>4789.4805555555749</v>
      </c>
      <c r="D292" s="11">
        <f t="shared" si="112"/>
        <v>4598.4444444444562</v>
      </c>
      <c r="E292" s="9">
        <f>MIN('Input Data'!$C$12*LOOKUP($A292,'Input Data'!$B$58:$B$62,'Input Data'!$D$58:$D$62)/3600*$C$1,IF($A292&lt;'Input Data'!$C$16,0,LOOKUP($A292-'Input Data'!$C$16+$C$1,$A$5:$A$505,C$5:C$505)-D292))</f>
        <v>17.305555555555657</v>
      </c>
      <c r="F292" s="10">
        <f>LOOKUP($A292,'Input Data'!$C$33:$C$37,'Input Data'!$E$33:$E$37)</f>
        <v>0</v>
      </c>
      <c r="G292" s="11">
        <f t="shared" si="113"/>
        <v>1</v>
      </c>
      <c r="H292" s="11">
        <f t="shared" si="131"/>
        <v>0</v>
      </c>
      <c r="I292" s="12">
        <f t="shared" si="115"/>
        <v>17.305555555555657</v>
      </c>
      <c r="J292" s="7">
        <f>MIN('Input Data'!$D$12*LOOKUP($A292,'Input Data'!$B$58:$B$62,'Input Data'!$E$58:$E$62)/3600*$C$1,IF($A292&lt;'Input Data'!$D$17,infinity,'Input Data'!$D$11*'Input Data'!$D$13+LOOKUP($A292-'Input Data'!$D$17+$C$1,$A$5:$A$505,$L$5:$L$505)-K292))</f>
        <v>5.5555555555555554</v>
      </c>
      <c r="K292" s="11">
        <f t="shared" si="116"/>
        <v>0</v>
      </c>
      <c r="L292" s="11">
        <f>IF($A292&lt;'Input Data'!$D$16,0,LOOKUP($A292-'Input Data'!$D$16,$A$5:$A$505,$K$5:$K$505))</f>
        <v>0</v>
      </c>
      <c r="M292" s="7">
        <f>MIN('Input Data'!$E$12*LOOKUP($A292,'Input Data'!$B$58:$B$62,'Input Data'!$F$58:$F$62)/3600*$C$1,IF($A292&lt;'Input Data'!$E$17,infinity,'Input Data'!$E$11*'Input Data'!$E$13+LOOKUP($A292-'Input Data'!$E$17+$C$1,$A$5:$A$505,$O$5:$O$505))-N292)</f>
        <v>22.222222222222221</v>
      </c>
      <c r="N292" s="11">
        <f t="shared" si="117"/>
        <v>4598.4444444444562</v>
      </c>
      <c r="O292" s="11">
        <f t="shared" si="118"/>
        <v>4317.1321160043044</v>
      </c>
      <c r="P292" s="9">
        <f>MIN('Input Data'!$E$12*LOOKUP($A292,'Input Data'!$B$58:$B$62,'Input Data'!$F$58:$F$62)/3600*$C$1,IF($A292&lt;'Input Data'!$E$16,0,LOOKUP($A292-'Input Data'!$E$16+$C$1,$A$5:$A$505,N$5:N$505)-O292))</f>
        <v>22.222222222222221</v>
      </c>
      <c r="Q292" s="10">
        <f>LOOKUP($A292,'Input Data'!$C$33:$C$37,'Input Data'!$F$33:$F$37)</f>
        <v>0.02</v>
      </c>
      <c r="R292" s="34">
        <f t="shared" si="119"/>
        <v>0.68877551020408168</v>
      </c>
      <c r="S292" s="8">
        <f t="shared" si="120"/>
        <v>0.30612244897959184</v>
      </c>
      <c r="T292" s="11">
        <f t="shared" si="121"/>
        <v>14.999999999999998</v>
      </c>
      <c r="U292" s="7">
        <f>MIN('Input Data'!$F$12*LOOKUP($A292,'Input Data'!$B$58:$B$62,'Input Data'!$G$58:$G$62)/3600*$C$1,IF($A292&lt;'Input Data'!$F$17,infinity,'Input Data'!$F$11*'Input Data'!$F$13+LOOKUP($A292-'Input Data'!$F$17+$C$1,$A$5:$A$505,$W$5:$W$505)-V292))</f>
        <v>5.5555555555555554</v>
      </c>
      <c r="V292" s="11">
        <f t="shared" si="122"/>
        <v>86.34264232008627</v>
      </c>
      <c r="W292" s="11">
        <f>IF($A292&lt;'Input Data'!$F$16,0,LOOKUP($A292-'Input Data'!$F$16,$A$5:$A$505,$V$5:$V$505))</f>
        <v>85.118152524167897</v>
      </c>
      <c r="X292" s="7">
        <f>MIN('Input Data'!$G$12*LOOKUP($A292,'Input Data'!$B$58:$B$62,'Input Data'!$H$58:$H$62)/3600*$C$1,IF($A292&lt;'Input Data'!$G$17,infinity,'Input Data'!$G$11*'Input Data'!$G$13+LOOKUP($A292-'Input Data'!$G$17+$C$1,$A$5:$A$505,$Z$5:$Z$505)-Y292))</f>
        <v>15</v>
      </c>
      <c r="Y292" s="11">
        <f t="shared" si="123"/>
        <v>4230.7894736842109</v>
      </c>
      <c r="Z292" s="11">
        <f t="shared" si="124"/>
        <v>3855</v>
      </c>
      <c r="AA292" s="9">
        <f>MIN('Input Data'!$G$12*LOOKUP($A292,'Input Data'!$B$58:$B$62,'Input Data'!$H$58:$H$62)/3600*$C$1,IF($A292&lt;'Input Data'!$G$16,0,LOOKUP($A292-'Input Data'!$G$16+$C$1,$A$5:$A$505,Y$5:Y$505)-Z292))</f>
        <v>22.222222222222221</v>
      </c>
      <c r="AB292" s="10">
        <f>LOOKUP($A292,'Input Data'!$C$33:$C$37,'Input Data'!$G$33:$G$37)</f>
        <v>0</v>
      </c>
      <c r="AC292" s="11">
        <f t="shared" si="125"/>
        <v>0.67500000000000004</v>
      </c>
      <c r="AD292" s="11">
        <f t="shared" si="126"/>
        <v>0</v>
      </c>
      <c r="AE292" s="12">
        <f t="shared" si="127"/>
        <v>15</v>
      </c>
      <c r="AF292" s="7">
        <f>MIN('Input Data'!$H$12*LOOKUP($A292,'Input Data'!$B$58:$B$62,'Input Data'!$I$58:$I$62)/3600*$C$1,IF($A292&lt;'Input Data'!$H$17,infinity,'Input Data'!$H$11*'Input Data'!$H$13+LOOKUP($A292-'Input Data'!$H$17+$C$1,$A$5:$A$505,AH$5:AH$505)-AG292))</f>
        <v>5.5555555555555554</v>
      </c>
      <c r="AG292" s="11">
        <f t="shared" si="128"/>
        <v>0</v>
      </c>
      <c r="AH292" s="11">
        <f>IF($A292&lt;'Input Data'!$H$16,0,LOOKUP($A292-'Input Data'!$H$16,$A$5:$A$505,AG$5:AG$505))</f>
        <v>0</v>
      </c>
      <c r="AI292" s="7">
        <f>MIN('Input Data'!$I$12*LOOKUP($A292,'Input Data'!$B$58:$B$62,'Input Data'!$J$58:$J$62)/3600*$C$1,IF($A292&lt;'Input Data'!$I$17,infinity,'Input Data'!$I$11*'Input Data'!$I$13+LOOKUP($A292-'Input Data'!$I$17+$C$1,$A$5:$A$505,AK$5:AK$505))-AJ292)</f>
        <v>15</v>
      </c>
      <c r="AJ292" s="11">
        <f t="shared" si="129"/>
        <v>3855</v>
      </c>
      <c r="AK292" s="34">
        <f>IF($A292&lt;'Input Data'!$I$16,0,LOOKUP($A292-'Input Data'!$I$16,$A$5:$A$505,AJ$5:AJ$505))</f>
        <v>3765</v>
      </c>
      <c r="AL292" s="17">
        <f>MIN('Input Data'!$I$12*LOOKUP($A292,'Input Data'!$B$58:$B$62,'Input Data'!$J$58:$J$62)/3600*$C$1,IF($A292&lt;'Input Data'!$I$16,0,LOOKUP($A292-'Input Data'!$I$16+$C$1,$A$5:$A$505,AJ$5:AJ$505)-AK292))</f>
        <v>15</v>
      </c>
    </row>
    <row r="293" spans="1:38" x14ac:dyDescent="0.3">
      <c r="A293" s="9">
        <f t="shared" si="111"/>
        <v>2880</v>
      </c>
      <c r="B293" s="10">
        <f>MIN('Input Data'!$C$12*LOOKUP($A293,'Input Data'!$B$58:$B$62,'Input Data'!$D$58:$D$62)/3600*$C$1,IF($A293&lt;'Input Data'!$C$17,infinity,'Input Data'!$C$11*'Input Data'!$C$13+LOOKUP($A293-'Input Data'!$C$17+$C$1,$A$5:$A$505,$D$5:$D$505))-C293)</f>
        <v>22.222222222222221</v>
      </c>
      <c r="C293" s="11">
        <f>C292+LOOKUP($A292,'Input Data'!$D$23:$D$27,'Input Data'!$F$23:$F$27)*$C$1/3600</f>
        <v>4799.7000000000198</v>
      </c>
      <c r="D293" s="11">
        <f t="shared" si="112"/>
        <v>4615.7500000000118</v>
      </c>
      <c r="E293" s="9">
        <f>MIN('Input Data'!$C$12*LOOKUP($A293,'Input Data'!$B$58:$B$62,'Input Data'!$D$58:$D$62)/3600*$C$1,IF($A293&lt;'Input Data'!$C$16,0,LOOKUP($A293-'Input Data'!$C$16+$C$1,$A$5:$A$505,C$5:C$505)-D293))</f>
        <v>10.219444444444889</v>
      </c>
      <c r="F293" s="10">
        <f>LOOKUP($A293,'Input Data'!$C$33:$C$37,'Input Data'!$E$33:$E$37)</f>
        <v>0</v>
      </c>
      <c r="G293" s="11">
        <f t="shared" si="113"/>
        <v>1</v>
      </c>
      <c r="H293" s="11">
        <f t="shared" si="131"/>
        <v>0</v>
      </c>
      <c r="I293" s="12">
        <f t="shared" si="115"/>
        <v>10.219444444444889</v>
      </c>
      <c r="J293" s="7">
        <f>MIN('Input Data'!$D$12*LOOKUP($A293,'Input Data'!$B$58:$B$62,'Input Data'!$E$58:$E$62)/3600*$C$1,IF($A293&lt;'Input Data'!$D$17,infinity,'Input Data'!$D$11*'Input Data'!$D$13+LOOKUP($A293-'Input Data'!$D$17+$C$1,$A$5:$A$505,$L$5:$L$505)-K293))</f>
        <v>5.5555555555555554</v>
      </c>
      <c r="K293" s="11">
        <f t="shared" si="116"/>
        <v>0</v>
      </c>
      <c r="L293" s="11">
        <f>IF($A293&lt;'Input Data'!$D$16,0,LOOKUP($A293-'Input Data'!$D$16,$A$5:$A$505,$K$5:$K$505))</f>
        <v>0</v>
      </c>
      <c r="M293" s="7">
        <f>MIN('Input Data'!$E$12*LOOKUP($A293,'Input Data'!$B$58:$B$62,'Input Data'!$F$58:$F$62)/3600*$C$1,IF($A293&lt;'Input Data'!$E$17,infinity,'Input Data'!$E$11*'Input Data'!$E$13+LOOKUP($A293-'Input Data'!$E$17+$C$1,$A$5:$A$505,$O$5:$O$505))-N293)</f>
        <v>22.222222222222221</v>
      </c>
      <c r="N293" s="11">
        <f t="shared" si="117"/>
        <v>4615.7500000000118</v>
      </c>
      <c r="O293" s="11">
        <f t="shared" si="118"/>
        <v>4332.4382384532837</v>
      </c>
      <c r="P293" s="9">
        <f>MIN('Input Data'!$E$12*LOOKUP($A293,'Input Data'!$B$58:$B$62,'Input Data'!$F$58:$F$62)/3600*$C$1,IF($A293&lt;'Input Data'!$E$16,0,LOOKUP($A293-'Input Data'!$E$16+$C$1,$A$5:$A$505,N$5:N$505)-O293))</f>
        <v>22.222222222222221</v>
      </c>
      <c r="Q293" s="10">
        <f>LOOKUP($A293,'Input Data'!$C$33:$C$37,'Input Data'!$F$33:$F$37)</f>
        <v>0.02</v>
      </c>
      <c r="R293" s="34">
        <f t="shared" si="119"/>
        <v>0.68877551020408168</v>
      </c>
      <c r="S293" s="8">
        <f t="shared" si="120"/>
        <v>0.30612244897959184</v>
      </c>
      <c r="T293" s="11">
        <f t="shared" si="121"/>
        <v>14.999999999999998</v>
      </c>
      <c r="U293" s="7">
        <f>MIN('Input Data'!$F$12*LOOKUP($A293,'Input Data'!$B$58:$B$62,'Input Data'!$G$58:$G$62)/3600*$C$1,IF($A293&lt;'Input Data'!$F$17,infinity,'Input Data'!$F$11*'Input Data'!$F$13+LOOKUP($A293-'Input Data'!$F$17+$C$1,$A$5:$A$505,$W$5:$W$505)-V293))</f>
        <v>5.5555555555555554</v>
      </c>
      <c r="V293" s="11">
        <f t="shared" si="122"/>
        <v>86.648764769065863</v>
      </c>
      <c r="W293" s="11">
        <f>IF($A293&lt;'Input Data'!$F$16,0,LOOKUP($A293-'Input Data'!$F$16,$A$5:$A$505,$V$5:$V$505))</f>
        <v>85.42427497314749</v>
      </c>
      <c r="X293" s="7">
        <f>MIN('Input Data'!$G$12*LOOKUP($A293,'Input Data'!$B$58:$B$62,'Input Data'!$H$58:$H$62)/3600*$C$1,IF($A293&lt;'Input Data'!$G$17,infinity,'Input Data'!$G$11*'Input Data'!$G$13+LOOKUP($A293-'Input Data'!$G$17+$C$1,$A$5:$A$505,$Z$5:$Z$505)-Y293))</f>
        <v>15</v>
      </c>
      <c r="Y293" s="11">
        <f t="shared" si="123"/>
        <v>4245.7894736842109</v>
      </c>
      <c r="Z293" s="11">
        <f t="shared" si="124"/>
        <v>3870</v>
      </c>
      <c r="AA293" s="9">
        <f>MIN('Input Data'!$G$12*LOOKUP($A293,'Input Data'!$B$58:$B$62,'Input Data'!$H$58:$H$62)/3600*$C$1,IF($A293&lt;'Input Data'!$G$16,0,LOOKUP($A293-'Input Data'!$G$16+$C$1,$A$5:$A$505,Y$5:Y$505)-Z293))</f>
        <v>22.222222222222221</v>
      </c>
      <c r="AB293" s="10">
        <f>LOOKUP($A293,'Input Data'!$C$33:$C$37,'Input Data'!$G$33:$G$37)</f>
        <v>0</v>
      </c>
      <c r="AC293" s="11">
        <f t="shared" si="125"/>
        <v>0.67500000000000004</v>
      </c>
      <c r="AD293" s="11">
        <f t="shared" si="126"/>
        <v>0</v>
      </c>
      <c r="AE293" s="12">
        <f t="shared" si="127"/>
        <v>15</v>
      </c>
      <c r="AF293" s="7">
        <f>MIN('Input Data'!$H$12*LOOKUP($A293,'Input Data'!$B$58:$B$62,'Input Data'!$I$58:$I$62)/3600*$C$1,IF($A293&lt;'Input Data'!$H$17,infinity,'Input Data'!$H$11*'Input Data'!$H$13+LOOKUP($A293-'Input Data'!$H$17+$C$1,$A$5:$A$505,AH$5:AH$505)-AG293))</f>
        <v>5.5555555555555554</v>
      </c>
      <c r="AG293" s="11">
        <f t="shared" si="128"/>
        <v>0</v>
      </c>
      <c r="AH293" s="11">
        <f>IF($A293&lt;'Input Data'!$H$16,0,LOOKUP($A293-'Input Data'!$H$16,$A$5:$A$505,AG$5:AG$505))</f>
        <v>0</v>
      </c>
      <c r="AI293" s="7">
        <f>MIN('Input Data'!$I$12*LOOKUP($A293,'Input Data'!$B$58:$B$62,'Input Data'!$J$58:$J$62)/3600*$C$1,IF($A293&lt;'Input Data'!$I$17,infinity,'Input Data'!$I$11*'Input Data'!$I$13+LOOKUP($A293-'Input Data'!$I$17+$C$1,$A$5:$A$505,AK$5:AK$505))-AJ293)</f>
        <v>15</v>
      </c>
      <c r="AJ293" s="11">
        <f t="shared" si="129"/>
        <v>3870</v>
      </c>
      <c r="AK293" s="34">
        <f>IF($A293&lt;'Input Data'!$I$16,0,LOOKUP($A293-'Input Data'!$I$16,$A$5:$A$505,AJ$5:AJ$505))</f>
        <v>3780</v>
      </c>
      <c r="AL293" s="17">
        <f>MIN('Input Data'!$I$12*LOOKUP($A293,'Input Data'!$B$58:$B$62,'Input Data'!$J$58:$J$62)/3600*$C$1,IF($A293&lt;'Input Data'!$I$16,0,LOOKUP($A293-'Input Data'!$I$16+$C$1,$A$5:$A$505,AJ$5:AJ$505)-AK293))</f>
        <v>15</v>
      </c>
    </row>
    <row r="294" spans="1:38" x14ac:dyDescent="0.3">
      <c r="A294" s="9">
        <f t="shared" si="111"/>
        <v>2890</v>
      </c>
      <c r="B294" s="10">
        <f>MIN('Input Data'!$C$12*LOOKUP($A294,'Input Data'!$B$58:$B$62,'Input Data'!$D$58:$D$62)/3600*$C$1,IF($A294&lt;'Input Data'!$C$17,infinity,'Input Data'!$C$11*'Input Data'!$C$13+LOOKUP($A294-'Input Data'!$C$17+$C$1,$A$5:$A$505,$D$5:$D$505))-C294)</f>
        <v>22.222222222222221</v>
      </c>
      <c r="C294" s="11">
        <f>C293+LOOKUP($A293,'Input Data'!$D$23:$D$27,'Input Data'!$F$23:$F$27)*$C$1/3600</f>
        <v>4809.9194444444647</v>
      </c>
      <c r="D294" s="11">
        <f t="shared" si="112"/>
        <v>4625.9694444444567</v>
      </c>
      <c r="E294" s="9">
        <f>MIN('Input Data'!$C$12*LOOKUP($A294,'Input Data'!$B$58:$B$62,'Input Data'!$D$58:$D$62)/3600*$C$1,IF($A294&lt;'Input Data'!$C$16,0,LOOKUP($A294-'Input Data'!$C$16+$C$1,$A$5:$A$505,C$5:C$505)-D294))</f>
        <v>10.219444444444889</v>
      </c>
      <c r="F294" s="10">
        <f>LOOKUP($A294,'Input Data'!$C$33:$C$37,'Input Data'!$E$33:$E$37)</f>
        <v>0</v>
      </c>
      <c r="G294" s="11">
        <f t="shared" si="113"/>
        <v>1</v>
      </c>
      <c r="H294" s="11">
        <f t="shared" si="131"/>
        <v>0</v>
      </c>
      <c r="I294" s="12">
        <f t="shared" si="115"/>
        <v>10.219444444444889</v>
      </c>
      <c r="J294" s="7">
        <f>MIN('Input Data'!$D$12*LOOKUP($A294,'Input Data'!$B$58:$B$62,'Input Data'!$E$58:$E$62)/3600*$C$1,IF($A294&lt;'Input Data'!$D$17,infinity,'Input Data'!$D$11*'Input Data'!$D$13+LOOKUP($A294-'Input Data'!$D$17+$C$1,$A$5:$A$505,$L$5:$L$505)-K294))</f>
        <v>5.5555555555555554</v>
      </c>
      <c r="K294" s="11">
        <f t="shared" si="116"/>
        <v>0</v>
      </c>
      <c r="L294" s="11">
        <f>IF($A294&lt;'Input Data'!$D$16,0,LOOKUP($A294-'Input Data'!$D$16,$A$5:$A$505,$K$5:$K$505))</f>
        <v>0</v>
      </c>
      <c r="M294" s="7">
        <f>MIN('Input Data'!$E$12*LOOKUP($A294,'Input Data'!$B$58:$B$62,'Input Data'!$F$58:$F$62)/3600*$C$1,IF($A294&lt;'Input Data'!$E$17,infinity,'Input Data'!$E$11*'Input Data'!$E$13+LOOKUP($A294-'Input Data'!$E$17+$C$1,$A$5:$A$505,$O$5:$O$505))-N294)</f>
        <v>22.222222222222221</v>
      </c>
      <c r="N294" s="11">
        <f t="shared" si="117"/>
        <v>4625.9694444444567</v>
      </c>
      <c r="O294" s="11">
        <f t="shared" si="118"/>
        <v>4347.744360902263</v>
      </c>
      <c r="P294" s="9">
        <f>MIN('Input Data'!$E$12*LOOKUP($A294,'Input Data'!$B$58:$B$62,'Input Data'!$F$58:$F$62)/3600*$C$1,IF($A294&lt;'Input Data'!$E$16,0,LOOKUP($A294-'Input Data'!$E$16+$C$1,$A$5:$A$505,N$5:N$505)-O294))</f>
        <v>22.222222222222221</v>
      </c>
      <c r="Q294" s="10">
        <f>LOOKUP($A294,'Input Data'!$C$33:$C$37,'Input Data'!$F$33:$F$37)</f>
        <v>0.02</v>
      </c>
      <c r="R294" s="34">
        <f t="shared" si="119"/>
        <v>0.68877551020408168</v>
      </c>
      <c r="S294" s="8">
        <f t="shared" si="120"/>
        <v>0.30612244897959184</v>
      </c>
      <c r="T294" s="11">
        <f t="shared" si="121"/>
        <v>14.999999999999998</v>
      </c>
      <c r="U294" s="7">
        <f>MIN('Input Data'!$F$12*LOOKUP($A294,'Input Data'!$B$58:$B$62,'Input Data'!$G$58:$G$62)/3600*$C$1,IF($A294&lt;'Input Data'!$F$17,infinity,'Input Data'!$F$11*'Input Data'!$F$13+LOOKUP($A294-'Input Data'!$F$17+$C$1,$A$5:$A$505,$W$5:$W$505)-V294))</f>
        <v>5.5555555555555554</v>
      </c>
      <c r="V294" s="11">
        <f t="shared" si="122"/>
        <v>86.954887218045457</v>
      </c>
      <c r="W294" s="11">
        <f>IF($A294&lt;'Input Data'!$F$16,0,LOOKUP($A294-'Input Data'!$F$16,$A$5:$A$505,$V$5:$V$505))</f>
        <v>85.730397422127083</v>
      </c>
      <c r="X294" s="7">
        <f>MIN('Input Data'!$G$12*LOOKUP($A294,'Input Data'!$B$58:$B$62,'Input Data'!$H$58:$H$62)/3600*$C$1,IF($A294&lt;'Input Data'!$G$17,infinity,'Input Data'!$G$11*'Input Data'!$G$13+LOOKUP($A294-'Input Data'!$G$17+$C$1,$A$5:$A$505,$Z$5:$Z$505)-Y294))</f>
        <v>15</v>
      </c>
      <c r="Y294" s="11">
        <f t="shared" si="123"/>
        <v>4260.7894736842109</v>
      </c>
      <c r="Z294" s="11">
        <f t="shared" si="124"/>
        <v>3885</v>
      </c>
      <c r="AA294" s="9">
        <f>MIN('Input Data'!$G$12*LOOKUP($A294,'Input Data'!$B$58:$B$62,'Input Data'!$H$58:$H$62)/3600*$C$1,IF($A294&lt;'Input Data'!$G$16,0,LOOKUP($A294-'Input Data'!$G$16+$C$1,$A$5:$A$505,Y$5:Y$505)-Z294))</f>
        <v>22.222222222222221</v>
      </c>
      <c r="AB294" s="10">
        <f>LOOKUP($A294,'Input Data'!$C$33:$C$37,'Input Data'!$G$33:$G$37)</f>
        <v>0</v>
      </c>
      <c r="AC294" s="11">
        <f t="shared" si="125"/>
        <v>0.67500000000000004</v>
      </c>
      <c r="AD294" s="11">
        <f t="shared" si="126"/>
        <v>0</v>
      </c>
      <c r="AE294" s="12">
        <f t="shared" si="127"/>
        <v>15</v>
      </c>
      <c r="AF294" s="7">
        <f>MIN('Input Data'!$H$12*LOOKUP($A294,'Input Data'!$B$58:$B$62,'Input Data'!$I$58:$I$62)/3600*$C$1,IF($A294&lt;'Input Data'!$H$17,infinity,'Input Data'!$H$11*'Input Data'!$H$13+LOOKUP($A294-'Input Data'!$H$17+$C$1,$A$5:$A$505,AH$5:AH$505)-AG294))</f>
        <v>5.5555555555555554</v>
      </c>
      <c r="AG294" s="11">
        <f t="shared" si="128"/>
        <v>0</v>
      </c>
      <c r="AH294" s="11">
        <f>IF($A294&lt;'Input Data'!$H$16,0,LOOKUP($A294-'Input Data'!$H$16,$A$5:$A$505,AG$5:AG$505))</f>
        <v>0</v>
      </c>
      <c r="AI294" s="7">
        <f>MIN('Input Data'!$I$12*LOOKUP($A294,'Input Data'!$B$58:$B$62,'Input Data'!$J$58:$J$62)/3600*$C$1,IF($A294&lt;'Input Data'!$I$17,infinity,'Input Data'!$I$11*'Input Data'!$I$13+LOOKUP($A294-'Input Data'!$I$17+$C$1,$A$5:$A$505,AK$5:AK$505))-AJ294)</f>
        <v>15</v>
      </c>
      <c r="AJ294" s="11">
        <f t="shared" si="129"/>
        <v>3885</v>
      </c>
      <c r="AK294" s="34">
        <f>IF($A294&lt;'Input Data'!$I$16,0,LOOKUP($A294-'Input Data'!$I$16,$A$5:$A$505,AJ$5:AJ$505))</f>
        <v>3795</v>
      </c>
      <c r="AL294" s="17">
        <f>MIN('Input Data'!$I$12*LOOKUP($A294,'Input Data'!$B$58:$B$62,'Input Data'!$J$58:$J$62)/3600*$C$1,IF($A294&lt;'Input Data'!$I$16,0,LOOKUP($A294-'Input Data'!$I$16+$C$1,$A$5:$A$505,AJ$5:AJ$505)-AK294))</f>
        <v>15</v>
      </c>
    </row>
    <row r="295" spans="1:38" x14ac:dyDescent="0.3">
      <c r="A295" s="9">
        <f t="shared" si="111"/>
        <v>2900</v>
      </c>
      <c r="B295" s="10">
        <f>MIN('Input Data'!$C$12*LOOKUP($A295,'Input Data'!$B$58:$B$62,'Input Data'!$D$58:$D$62)/3600*$C$1,IF($A295&lt;'Input Data'!$C$17,infinity,'Input Data'!$C$11*'Input Data'!$C$13+LOOKUP($A295-'Input Data'!$C$17+$C$1,$A$5:$A$505,$D$5:$D$505))-C295)</f>
        <v>22.222222222222221</v>
      </c>
      <c r="C295" s="11">
        <f>C294+LOOKUP($A294,'Input Data'!$D$23:$D$27,'Input Data'!$F$23:$F$27)*$C$1/3600</f>
        <v>4820.1388888889096</v>
      </c>
      <c r="D295" s="11">
        <f t="shared" si="112"/>
        <v>4636.1888888889016</v>
      </c>
      <c r="E295" s="9">
        <f>MIN('Input Data'!$C$12*LOOKUP($A295,'Input Data'!$B$58:$B$62,'Input Data'!$D$58:$D$62)/3600*$C$1,IF($A295&lt;'Input Data'!$C$16,0,LOOKUP($A295-'Input Data'!$C$16+$C$1,$A$5:$A$505,C$5:C$505)-D295))</f>
        <v>10.219444444444889</v>
      </c>
      <c r="F295" s="10">
        <f>LOOKUP($A295,'Input Data'!$C$33:$C$37,'Input Data'!$E$33:$E$37)</f>
        <v>0</v>
      </c>
      <c r="G295" s="11">
        <f t="shared" si="113"/>
        <v>1</v>
      </c>
      <c r="H295" s="11">
        <f t="shared" si="131"/>
        <v>0</v>
      </c>
      <c r="I295" s="12">
        <f t="shared" si="115"/>
        <v>10.219444444444889</v>
      </c>
      <c r="J295" s="7">
        <f>MIN('Input Data'!$D$12*LOOKUP($A295,'Input Data'!$B$58:$B$62,'Input Data'!$E$58:$E$62)/3600*$C$1,IF($A295&lt;'Input Data'!$D$17,infinity,'Input Data'!$D$11*'Input Data'!$D$13+LOOKUP($A295-'Input Data'!$D$17+$C$1,$A$5:$A$505,$L$5:$L$505)-K295))</f>
        <v>5.5555555555555554</v>
      </c>
      <c r="K295" s="11">
        <f t="shared" si="116"/>
        <v>0</v>
      </c>
      <c r="L295" s="11">
        <f>IF($A295&lt;'Input Data'!$D$16,0,LOOKUP($A295-'Input Data'!$D$16,$A$5:$A$505,$K$5:$K$505))</f>
        <v>0</v>
      </c>
      <c r="M295" s="7">
        <f>MIN('Input Data'!$E$12*LOOKUP($A295,'Input Data'!$B$58:$B$62,'Input Data'!$F$58:$F$62)/3600*$C$1,IF($A295&lt;'Input Data'!$E$17,infinity,'Input Data'!$E$11*'Input Data'!$E$13+LOOKUP($A295-'Input Data'!$E$17+$C$1,$A$5:$A$505,$O$5:$O$505))-N295)</f>
        <v>22.222222222222221</v>
      </c>
      <c r="N295" s="11">
        <f t="shared" si="117"/>
        <v>4636.1888888889016</v>
      </c>
      <c r="O295" s="11">
        <f t="shared" si="118"/>
        <v>4363.0504833512423</v>
      </c>
      <c r="P295" s="9">
        <f>MIN('Input Data'!$E$12*LOOKUP($A295,'Input Data'!$B$58:$B$62,'Input Data'!$F$58:$F$62)/3600*$C$1,IF($A295&lt;'Input Data'!$E$16,0,LOOKUP($A295-'Input Data'!$E$16+$C$1,$A$5:$A$505,N$5:N$505)-O295))</f>
        <v>22.222222222222221</v>
      </c>
      <c r="Q295" s="10">
        <f>LOOKUP($A295,'Input Data'!$C$33:$C$37,'Input Data'!$F$33:$F$37)</f>
        <v>0.02</v>
      </c>
      <c r="R295" s="34">
        <f t="shared" si="119"/>
        <v>0.68877551020408168</v>
      </c>
      <c r="S295" s="8">
        <f t="shared" si="120"/>
        <v>0.30612244897959184</v>
      </c>
      <c r="T295" s="11">
        <f t="shared" si="121"/>
        <v>14.999999999999998</v>
      </c>
      <c r="U295" s="7">
        <f>MIN('Input Data'!$F$12*LOOKUP($A295,'Input Data'!$B$58:$B$62,'Input Data'!$G$58:$G$62)/3600*$C$1,IF($A295&lt;'Input Data'!$F$17,infinity,'Input Data'!$F$11*'Input Data'!$F$13+LOOKUP($A295-'Input Data'!$F$17+$C$1,$A$5:$A$505,$W$5:$W$505)-V295))</f>
        <v>5.5555555555555554</v>
      </c>
      <c r="V295" s="11">
        <f t="shared" si="122"/>
        <v>87.26100966702505</v>
      </c>
      <c r="W295" s="11">
        <f>IF($A295&lt;'Input Data'!$F$16,0,LOOKUP($A295-'Input Data'!$F$16,$A$5:$A$505,$V$5:$V$505))</f>
        <v>86.036519871106677</v>
      </c>
      <c r="X295" s="7">
        <f>MIN('Input Data'!$G$12*LOOKUP($A295,'Input Data'!$B$58:$B$62,'Input Data'!$H$58:$H$62)/3600*$C$1,IF($A295&lt;'Input Data'!$G$17,infinity,'Input Data'!$G$11*'Input Data'!$G$13+LOOKUP($A295-'Input Data'!$G$17+$C$1,$A$5:$A$505,$Z$5:$Z$505)-Y295))</f>
        <v>15</v>
      </c>
      <c r="Y295" s="11">
        <f t="shared" si="123"/>
        <v>4275.7894736842109</v>
      </c>
      <c r="Z295" s="11">
        <f t="shared" si="124"/>
        <v>3900</v>
      </c>
      <c r="AA295" s="9">
        <f>MIN('Input Data'!$G$12*LOOKUP($A295,'Input Data'!$B$58:$B$62,'Input Data'!$H$58:$H$62)/3600*$C$1,IF($A295&lt;'Input Data'!$G$16,0,LOOKUP($A295-'Input Data'!$G$16+$C$1,$A$5:$A$505,Y$5:Y$505)-Z295))</f>
        <v>22.222222222222221</v>
      </c>
      <c r="AB295" s="10">
        <f>LOOKUP($A295,'Input Data'!$C$33:$C$37,'Input Data'!$G$33:$G$37)</f>
        <v>0</v>
      </c>
      <c r="AC295" s="11">
        <f t="shared" si="125"/>
        <v>0.67500000000000004</v>
      </c>
      <c r="AD295" s="11">
        <f t="shared" si="126"/>
        <v>0</v>
      </c>
      <c r="AE295" s="12">
        <f t="shared" si="127"/>
        <v>15</v>
      </c>
      <c r="AF295" s="7">
        <f>MIN('Input Data'!$H$12*LOOKUP($A295,'Input Data'!$B$58:$B$62,'Input Data'!$I$58:$I$62)/3600*$C$1,IF($A295&lt;'Input Data'!$H$17,infinity,'Input Data'!$H$11*'Input Data'!$H$13+LOOKUP($A295-'Input Data'!$H$17+$C$1,$A$5:$A$505,AH$5:AH$505)-AG295))</f>
        <v>5.5555555555555554</v>
      </c>
      <c r="AG295" s="11">
        <f t="shared" si="128"/>
        <v>0</v>
      </c>
      <c r="AH295" s="11">
        <f>IF($A295&lt;'Input Data'!$H$16,0,LOOKUP($A295-'Input Data'!$H$16,$A$5:$A$505,AG$5:AG$505))</f>
        <v>0</v>
      </c>
      <c r="AI295" s="7">
        <f>MIN('Input Data'!$I$12*LOOKUP($A295,'Input Data'!$B$58:$B$62,'Input Data'!$J$58:$J$62)/3600*$C$1,IF($A295&lt;'Input Data'!$I$17,infinity,'Input Data'!$I$11*'Input Data'!$I$13+LOOKUP($A295-'Input Data'!$I$17+$C$1,$A$5:$A$505,AK$5:AK$505))-AJ295)</f>
        <v>15</v>
      </c>
      <c r="AJ295" s="11">
        <f t="shared" si="129"/>
        <v>3900</v>
      </c>
      <c r="AK295" s="34">
        <f>IF($A295&lt;'Input Data'!$I$16,0,LOOKUP($A295-'Input Data'!$I$16,$A$5:$A$505,AJ$5:AJ$505))</f>
        <v>3810</v>
      </c>
      <c r="AL295" s="17">
        <f>MIN('Input Data'!$I$12*LOOKUP($A295,'Input Data'!$B$58:$B$62,'Input Data'!$J$58:$J$62)/3600*$C$1,IF($A295&lt;'Input Data'!$I$16,0,LOOKUP($A295-'Input Data'!$I$16+$C$1,$A$5:$A$505,AJ$5:AJ$505)-AK295))</f>
        <v>15</v>
      </c>
    </row>
    <row r="296" spans="1:38" x14ac:dyDescent="0.3">
      <c r="A296" s="9">
        <f t="shared" si="111"/>
        <v>2910</v>
      </c>
      <c r="B296" s="10">
        <f>MIN('Input Data'!$C$12*LOOKUP($A296,'Input Data'!$B$58:$B$62,'Input Data'!$D$58:$D$62)/3600*$C$1,IF($A296&lt;'Input Data'!$C$17,infinity,'Input Data'!$C$11*'Input Data'!$C$13+LOOKUP($A296-'Input Data'!$C$17+$C$1,$A$5:$A$505,$D$5:$D$505))-C296)</f>
        <v>22.222222222222221</v>
      </c>
      <c r="C296" s="11">
        <f>C295+LOOKUP($A295,'Input Data'!$D$23:$D$27,'Input Data'!$F$23:$F$27)*$C$1/3600</f>
        <v>4830.3583333333545</v>
      </c>
      <c r="D296" s="11">
        <f t="shared" si="112"/>
        <v>4646.4083333333465</v>
      </c>
      <c r="E296" s="9">
        <f>MIN('Input Data'!$C$12*LOOKUP($A296,'Input Data'!$B$58:$B$62,'Input Data'!$D$58:$D$62)/3600*$C$1,IF($A296&lt;'Input Data'!$C$16,0,LOOKUP($A296-'Input Data'!$C$16+$C$1,$A$5:$A$505,C$5:C$505)-D296))</f>
        <v>10.219444444444889</v>
      </c>
      <c r="F296" s="10">
        <f>LOOKUP($A296,'Input Data'!$C$33:$C$37,'Input Data'!$E$33:$E$37)</f>
        <v>0</v>
      </c>
      <c r="G296" s="11">
        <f t="shared" si="113"/>
        <v>1</v>
      </c>
      <c r="H296" s="11">
        <f t="shared" si="131"/>
        <v>0</v>
      </c>
      <c r="I296" s="12">
        <f t="shared" si="115"/>
        <v>10.219444444444889</v>
      </c>
      <c r="J296" s="7">
        <f>MIN('Input Data'!$D$12*LOOKUP($A296,'Input Data'!$B$58:$B$62,'Input Data'!$E$58:$E$62)/3600*$C$1,IF($A296&lt;'Input Data'!$D$17,infinity,'Input Data'!$D$11*'Input Data'!$D$13+LOOKUP($A296-'Input Data'!$D$17+$C$1,$A$5:$A$505,$L$5:$L$505)-K296))</f>
        <v>5.5555555555555554</v>
      </c>
      <c r="K296" s="11">
        <f t="shared" si="116"/>
        <v>0</v>
      </c>
      <c r="L296" s="11">
        <f>IF($A296&lt;'Input Data'!$D$16,0,LOOKUP($A296-'Input Data'!$D$16,$A$5:$A$505,$K$5:$K$505))</f>
        <v>0</v>
      </c>
      <c r="M296" s="7">
        <f>MIN('Input Data'!$E$12*LOOKUP($A296,'Input Data'!$B$58:$B$62,'Input Data'!$F$58:$F$62)/3600*$C$1,IF($A296&lt;'Input Data'!$E$17,infinity,'Input Data'!$E$11*'Input Data'!$E$13+LOOKUP($A296-'Input Data'!$E$17+$C$1,$A$5:$A$505,$O$5:$O$505))-N296)</f>
        <v>22.222222222222221</v>
      </c>
      <c r="N296" s="11">
        <f t="shared" si="117"/>
        <v>4646.4083333333465</v>
      </c>
      <c r="O296" s="11">
        <f t="shared" si="118"/>
        <v>4378.3566058002216</v>
      </c>
      <c r="P296" s="9">
        <f>MIN('Input Data'!$E$12*LOOKUP($A296,'Input Data'!$B$58:$B$62,'Input Data'!$F$58:$F$62)/3600*$C$1,IF($A296&lt;'Input Data'!$E$16,0,LOOKUP($A296-'Input Data'!$E$16+$C$1,$A$5:$A$505,N$5:N$505)-O296))</f>
        <v>22.222222222222221</v>
      </c>
      <c r="Q296" s="10">
        <f>LOOKUP($A296,'Input Data'!$C$33:$C$37,'Input Data'!$F$33:$F$37)</f>
        <v>0.02</v>
      </c>
      <c r="R296" s="34">
        <f t="shared" si="119"/>
        <v>0.68877551020408168</v>
      </c>
      <c r="S296" s="8">
        <f t="shared" si="120"/>
        <v>0.30612244897959184</v>
      </c>
      <c r="T296" s="11">
        <f t="shared" si="121"/>
        <v>14.999999999999998</v>
      </c>
      <c r="U296" s="7">
        <f>MIN('Input Data'!$F$12*LOOKUP($A296,'Input Data'!$B$58:$B$62,'Input Data'!$G$58:$G$62)/3600*$C$1,IF($A296&lt;'Input Data'!$F$17,infinity,'Input Data'!$F$11*'Input Data'!$F$13+LOOKUP($A296-'Input Data'!$F$17+$C$1,$A$5:$A$505,$W$5:$W$505)-V296))</f>
        <v>5.5555555555555554</v>
      </c>
      <c r="V296" s="11">
        <f t="shared" si="122"/>
        <v>87.567132116004643</v>
      </c>
      <c r="W296" s="11">
        <f>IF($A296&lt;'Input Data'!$F$16,0,LOOKUP($A296-'Input Data'!$F$16,$A$5:$A$505,$V$5:$V$505))</f>
        <v>86.34264232008627</v>
      </c>
      <c r="X296" s="7">
        <f>MIN('Input Data'!$G$12*LOOKUP($A296,'Input Data'!$B$58:$B$62,'Input Data'!$H$58:$H$62)/3600*$C$1,IF($A296&lt;'Input Data'!$G$17,infinity,'Input Data'!$G$11*'Input Data'!$G$13+LOOKUP($A296-'Input Data'!$G$17+$C$1,$A$5:$A$505,$Z$5:$Z$505)-Y296))</f>
        <v>15</v>
      </c>
      <c r="Y296" s="11">
        <f t="shared" si="123"/>
        <v>4290.7894736842109</v>
      </c>
      <c r="Z296" s="11">
        <f t="shared" si="124"/>
        <v>3915</v>
      </c>
      <c r="AA296" s="9">
        <f>MIN('Input Data'!$G$12*LOOKUP($A296,'Input Data'!$B$58:$B$62,'Input Data'!$H$58:$H$62)/3600*$C$1,IF($A296&lt;'Input Data'!$G$16,0,LOOKUP($A296-'Input Data'!$G$16+$C$1,$A$5:$A$505,Y$5:Y$505)-Z296))</f>
        <v>22.222222222222221</v>
      </c>
      <c r="AB296" s="10">
        <f>LOOKUP($A296,'Input Data'!$C$33:$C$37,'Input Data'!$G$33:$G$37)</f>
        <v>0</v>
      </c>
      <c r="AC296" s="11">
        <f t="shared" si="125"/>
        <v>0.67500000000000004</v>
      </c>
      <c r="AD296" s="11">
        <f t="shared" si="126"/>
        <v>0</v>
      </c>
      <c r="AE296" s="12">
        <f t="shared" si="127"/>
        <v>15</v>
      </c>
      <c r="AF296" s="7">
        <f>MIN('Input Data'!$H$12*LOOKUP($A296,'Input Data'!$B$58:$B$62,'Input Data'!$I$58:$I$62)/3600*$C$1,IF($A296&lt;'Input Data'!$H$17,infinity,'Input Data'!$H$11*'Input Data'!$H$13+LOOKUP($A296-'Input Data'!$H$17+$C$1,$A$5:$A$505,AH$5:AH$505)-AG296))</f>
        <v>5.5555555555555554</v>
      </c>
      <c r="AG296" s="11">
        <f t="shared" si="128"/>
        <v>0</v>
      </c>
      <c r="AH296" s="11">
        <f>IF($A296&lt;'Input Data'!$H$16,0,LOOKUP($A296-'Input Data'!$H$16,$A$5:$A$505,AG$5:AG$505))</f>
        <v>0</v>
      </c>
      <c r="AI296" s="7">
        <f>MIN('Input Data'!$I$12*LOOKUP($A296,'Input Data'!$B$58:$B$62,'Input Data'!$J$58:$J$62)/3600*$C$1,IF($A296&lt;'Input Data'!$I$17,infinity,'Input Data'!$I$11*'Input Data'!$I$13+LOOKUP($A296-'Input Data'!$I$17+$C$1,$A$5:$A$505,AK$5:AK$505))-AJ296)</f>
        <v>15</v>
      </c>
      <c r="AJ296" s="11">
        <f t="shared" si="129"/>
        <v>3915</v>
      </c>
      <c r="AK296" s="34">
        <f>IF($A296&lt;'Input Data'!$I$16,0,LOOKUP($A296-'Input Data'!$I$16,$A$5:$A$505,AJ$5:AJ$505))</f>
        <v>3825</v>
      </c>
      <c r="AL296" s="17">
        <f>MIN('Input Data'!$I$12*LOOKUP($A296,'Input Data'!$B$58:$B$62,'Input Data'!$J$58:$J$62)/3600*$C$1,IF($A296&lt;'Input Data'!$I$16,0,LOOKUP($A296-'Input Data'!$I$16+$C$1,$A$5:$A$505,AJ$5:AJ$505)-AK296))</f>
        <v>15</v>
      </c>
    </row>
    <row r="297" spans="1:38" x14ac:dyDescent="0.3">
      <c r="A297" s="9">
        <f t="shared" si="111"/>
        <v>2920</v>
      </c>
      <c r="B297" s="10">
        <f>MIN('Input Data'!$C$12*LOOKUP($A297,'Input Data'!$B$58:$B$62,'Input Data'!$D$58:$D$62)/3600*$C$1,IF($A297&lt;'Input Data'!$C$17,infinity,'Input Data'!$C$11*'Input Data'!$C$13+LOOKUP($A297-'Input Data'!$C$17+$C$1,$A$5:$A$505,$D$5:$D$505))-C297)</f>
        <v>22.222222222222221</v>
      </c>
      <c r="C297" s="11">
        <f>C296+LOOKUP($A296,'Input Data'!$D$23:$D$27,'Input Data'!$F$23:$F$27)*$C$1/3600</f>
        <v>4840.5777777777994</v>
      </c>
      <c r="D297" s="11">
        <f t="shared" si="112"/>
        <v>4656.6277777777914</v>
      </c>
      <c r="E297" s="9">
        <f>MIN('Input Data'!$C$12*LOOKUP($A297,'Input Data'!$B$58:$B$62,'Input Data'!$D$58:$D$62)/3600*$C$1,IF($A297&lt;'Input Data'!$C$16,0,LOOKUP($A297-'Input Data'!$C$16+$C$1,$A$5:$A$505,C$5:C$505)-D297))</f>
        <v>10.219444444444889</v>
      </c>
      <c r="F297" s="10">
        <f>LOOKUP($A297,'Input Data'!$C$33:$C$37,'Input Data'!$E$33:$E$37)</f>
        <v>0</v>
      </c>
      <c r="G297" s="11">
        <f t="shared" si="113"/>
        <v>1</v>
      </c>
      <c r="H297" s="11">
        <f t="shared" si="131"/>
        <v>0</v>
      </c>
      <c r="I297" s="12">
        <f t="shared" si="115"/>
        <v>10.219444444444889</v>
      </c>
      <c r="J297" s="7">
        <f>MIN('Input Data'!$D$12*LOOKUP($A297,'Input Data'!$B$58:$B$62,'Input Data'!$E$58:$E$62)/3600*$C$1,IF($A297&lt;'Input Data'!$D$17,infinity,'Input Data'!$D$11*'Input Data'!$D$13+LOOKUP($A297-'Input Data'!$D$17+$C$1,$A$5:$A$505,$L$5:$L$505)-K297))</f>
        <v>5.5555555555555554</v>
      </c>
      <c r="K297" s="11">
        <f t="shared" si="116"/>
        <v>0</v>
      </c>
      <c r="L297" s="11">
        <f>IF($A297&lt;'Input Data'!$D$16,0,LOOKUP($A297-'Input Data'!$D$16,$A$5:$A$505,$K$5:$K$505))</f>
        <v>0</v>
      </c>
      <c r="M297" s="7">
        <f>MIN('Input Data'!$E$12*LOOKUP($A297,'Input Data'!$B$58:$B$62,'Input Data'!$F$58:$F$62)/3600*$C$1,IF($A297&lt;'Input Data'!$E$17,infinity,'Input Data'!$E$11*'Input Data'!$E$13+LOOKUP($A297-'Input Data'!$E$17+$C$1,$A$5:$A$505,$O$5:$O$505))-N297)</f>
        <v>22.222222222222221</v>
      </c>
      <c r="N297" s="11">
        <f t="shared" si="117"/>
        <v>4656.6277777777914</v>
      </c>
      <c r="O297" s="11">
        <f t="shared" si="118"/>
        <v>4393.6627282492009</v>
      </c>
      <c r="P297" s="9">
        <f>MIN('Input Data'!$E$12*LOOKUP($A297,'Input Data'!$B$58:$B$62,'Input Data'!$F$58:$F$62)/3600*$C$1,IF($A297&lt;'Input Data'!$E$16,0,LOOKUP($A297-'Input Data'!$E$16+$C$1,$A$5:$A$505,N$5:N$505)-O297))</f>
        <v>22.222222222222221</v>
      </c>
      <c r="Q297" s="10">
        <f>LOOKUP($A297,'Input Data'!$C$33:$C$37,'Input Data'!$F$33:$F$37)</f>
        <v>0.02</v>
      </c>
      <c r="R297" s="34">
        <f t="shared" si="119"/>
        <v>0.68877551020408168</v>
      </c>
      <c r="S297" s="8">
        <f t="shared" si="120"/>
        <v>0.30612244897959184</v>
      </c>
      <c r="T297" s="11">
        <f t="shared" si="121"/>
        <v>14.999999999999998</v>
      </c>
      <c r="U297" s="7">
        <f>MIN('Input Data'!$F$12*LOOKUP($A297,'Input Data'!$B$58:$B$62,'Input Data'!$G$58:$G$62)/3600*$C$1,IF($A297&lt;'Input Data'!$F$17,infinity,'Input Data'!$F$11*'Input Data'!$F$13+LOOKUP($A297-'Input Data'!$F$17+$C$1,$A$5:$A$505,$W$5:$W$505)-V297))</f>
        <v>5.5555555555555554</v>
      </c>
      <c r="V297" s="11">
        <f t="shared" si="122"/>
        <v>87.873254564984236</v>
      </c>
      <c r="W297" s="11">
        <f>IF($A297&lt;'Input Data'!$F$16,0,LOOKUP($A297-'Input Data'!$F$16,$A$5:$A$505,$V$5:$V$505))</f>
        <v>86.648764769065863</v>
      </c>
      <c r="X297" s="7">
        <f>MIN('Input Data'!$G$12*LOOKUP($A297,'Input Data'!$B$58:$B$62,'Input Data'!$H$58:$H$62)/3600*$C$1,IF($A297&lt;'Input Data'!$G$17,infinity,'Input Data'!$G$11*'Input Data'!$G$13+LOOKUP($A297-'Input Data'!$G$17+$C$1,$A$5:$A$505,$Z$5:$Z$505)-Y297))</f>
        <v>15</v>
      </c>
      <c r="Y297" s="11">
        <f t="shared" si="123"/>
        <v>4305.7894736842109</v>
      </c>
      <c r="Z297" s="11">
        <f t="shared" si="124"/>
        <v>3930</v>
      </c>
      <c r="AA297" s="9">
        <f>MIN('Input Data'!$G$12*LOOKUP($A297,'Input Data'!$B$58:$B$62,'Input Data'!$H$58:$H$62)/3600*$C$1,IF($A297&lt;'Input Data'!$G$16,0,LOOKUP($A297-'Input Data'!$G$16+$C$1,$A$5:$A$505,Y$5:Y$505)-Z297))</f>
        <v>22.222222222222221</v>
      </c>
      <c r="AB297" s="10">
        <f>LOOKUP($A297,'Input Data'!$C$33:$C$37,'Input Data'!$G$33:$G$37)</f>
        <v>0</v>
      </c>
      <c r="AC297" s="11">
        <f t="shared" si="125"/>
        <v>0.67500000000000004</v>
      </c>
      <c r="AD297" s="11">
        <f t="shared" si="126"/>
        <v>0</v>
      </c>
      <c r="AE297" s="12">
        <f t="shared" si="127"/>
        <v>15</v>
      </c>
      <c r="AF297" s="7">
        <f>MIN('Input Data'!$H$12*LOOKUP($A297,'Input Data'!$B$58:$B$62,'Input Data'!$I$58:$I$62)/3600*$C$1,IF($A297&lt;'Input Data'!$H$17,infinity,'Input Data'!$H$11*'Input Data'!$H$13+LOOKUP($A297-'Input Data'!$H$17+$C$1,$A$5:$A$505,AH$5:AH$505)-AG297))</f>
        <v>5.5555555555555554</v>
      </c>
      <c r="AG297" s="11">
        <f t="shared" si="128"/>
        <v>0</v>
      </c>
      <c r="AH297" s="11">
        <f>IF($A297&lt;'Input Data'!$H$16,0,LOOKUP($A297-'Input Data'!$H$16,$A$5:$A$505,AG$5:AG$505))</f>
        <v>0</v>
      </c>
      <c r="AI297" s="7">
        <f>MIN('Input Data'!$I$12*LOOKUP($A297,'Input Data'!$B$58:$B$62,'Input Data'!$J$58:$J$62)/3600*$C$1,IF($A297&lt;'Input Data'!$I$17,infinity,'Input Data'!$I$11*'Input Data'!$I$13+LOOKUP($A297-'Input Data'!$I$17+$C$1,$A$5:$A$505,AK$5:AK$505))-AJ297)</f>
        <v>15</v>
      </c>
      <c r="AJ297" s="11">
        <f t="shared" si="129"/>
        <v>3930</v>
      </c>
      <c r="AK297" s="34">
        <f>IF($A297&lt;'Input Data'!$I$16,0,LOOKUP($A297-'Input Data'!$I$16,$A$5:$A$505,AJ$5:AJ$505))</f>
        <v>3840</v>
      </c>
      <c r="AL297" s="17">
        <f>MIN('Input Data'!$I$12*LOOKUP($A297,'Input Data'!$B$58:$B$62,'Input Data'!$J$58:$J$62)/3600*$C$1,IF($A297&lt;'Input Data'!$I$16,0,LOOKUP($A297-'Input Data'!$I$16+$C$1,$A$5:$A$505,AJ$5:AJ$505)-AK297))</f>
        <v>15</v>
      </c>
    </row>
    <row r="298" spans="1:38" x14ac:dyDescent="0.3">
      <c r="A298" s="9">
        <f t="shared" si="111"/>
        <v>2930</v>
      </c>
      <c r="B298" s="10">
        <f>MIN('Input Data'!$C$12*LOOKUP($A298,'Input Data'!$B$58:$B$62,'Input Data'!$D$58:$D$62)/3600*$C$1,IF($A298&lt;'Input Data'!$C$17,infinity,'Input Data'!$C$11*'Input Data'!$C$13+LOOKUP($A298-'Input Data'!$C$17+$C$1,$A$5:$A$505,$D$5:$D$505))-C298)</f>
        <v>22.222222222222221</v>
      </c>
      <c r="C298" s="11">
        <f>C297+LOOKUP($A297,'Input Data'!$D$23:$D$27,'Input Data'!$F$23:$F$27)*$C$1/3600</f>
        <v>4850.7972222222443</v>
      </c>
      <c r="D298" s="11">
        <f t="shared" si="112"/>
        <v>4666.8472222222363</v>
      </c>
      <c r="E298" s="9">
        <f>MIN('Input Data'!$C$12*LOOKUP($A298,'Input Data'!$B$58:$B$62,'Input Data'!$D$58:$D$62)/3600*$C$1,IF($A298&lt;'Input Data'!$C$16,0,LOOKUP($A298-'Input Data'!$C$16+$C$1,$A$5:$A$505,C$5:C$505)-D298))</f>
        <v>10.219444444444889</v>
      </c>
      <c r="F298" s="10">
        <f>LOOKUP($A298,'Input Data'!$C$33:$C$37,'Input Data'!$E$33:$E$37)</f>
        <v>0</v>
      </c>
      <c r="G298" s="11">
        <f t="shared" si="113"/>
        <v>1</v>
      </c>
      <c r="H298" s="11">
        <f t="shared" si="131"/>
        <v>0</v>
      </c>
      <c r="I298" s="12">
        <f t="shared" si="115"/>
        <v>10.219444444444889</v>
      </c>
      <c r="J298" s="7">
        <f>MIN('Input Data'!$D$12*LOOKUP($A298,'Input Data'!$B$58:$B$62,'Input Data'!$E$58:$E$62)/3600*$C$1,IF($A298&lt;'Input Data'!$D$17,infinity,'Input Data'!$D$11*'Input Data'!$D$13+LOOKUP($A298-'Input Data'!$D$17+$C$1,$A$5:$A$505,$L$5:$L$505)-K298))</f>
        <v>5.5555555555555554</v>
      </c>
      <c r="K298" s="11">
        <f t="shared" si="116"/>
        <v>0</v>
      </c>
      <c r="L298" s="11">
        <f>IF($A298&lt;'Input Data'!$D$16,0,LOOKUP($A298-'Input Data'!$D$16,$A$5:$A$505,$K$5:$K$505))</f>
        <v>0</v>
      </c>
      <c r="M298" s="7">
        <f>MIN('Input Data'!$E$12*LOOKUP($A298,'Input Data'!$B$58:$B$62,'Input Data'!$F$58:$F$62)/3600*$C$1,IF($A298&lt;'Input Data'!$E$17,infinity,'Input Data'!$E$11*'Input Data'!$E$13+LOOKUP($A298-'Input Data'!$E$17+$C$1,$A$5:$A$505,$O$5:$O$505))-N298)</f>
        <v>22.222222222222221</v>
      </c>
      <c r="N298" s="11">
        <f t="shared" si="117"/>
        <v>4666.8472222222363</v>
      </c>
      <c r="O298" s="11">
        <f t="shared" si="118"/>
        <v>4408.9688506981802</v>
      </c>
      <c r="P298" s="9">
        <f>MIN('Input Data'!$E$12*LOOKUP($A298,'Input Data'!$B$58:$B$62,'Input Data'!$F$58:$F$62)/3600*$C$1,IF($A298&lt;'Input Data'!$E$16,0,LOOKUP($A298-'Input Data'!$E$16+$C$1,$A$5:$A$505,N$5:N$505)-O298))</f>
        <v>22.222222222222221</v>
      </c>
      <c r="Q298" s="10">
        <f>LOOKUP($A298,'Input Data'!$C$33:$C$37,'Input Data'!$F$33:$F$37)</f>
        <v>0.02</v>
      </c>
      <c r="R298" s="34">
        <f t="shared" si="119"/>
        <v>0.68877551020408168</v>
      </c>
      <c r="S298" s="8">
        <f t="shared" si="120"/>
        <v>0.30612244897959184</v>
      </c>
      <c r="T298" s="11">
        <f t="shared" si="121"/>
        <v>14.999999999999998</v>
      </c>
      <c r="U298" s="7">
        <f>MIN('Input Data'!$F$12*LOOKUP($A298,'Input Data'!$B$58:$B$62,'Input Data'!$G$58:$G$62)/3600*$C$1,IF($A298&lt;'Input Data'!$F$17,infinity,'Input Data'!$F$11*'Input Data'!$F$13+LOOKUP($A298-'Input Data'!$F$17+$C$1,$A$5:$A$505,$W$5:$W$505)-V298))</f>
        <v>5.5555555555555554</v>
      </c>
      <c r="V298" s="11">
        <f t="shared" si="122"/>
        <v>88.17937701396383</v>
      </c>
      <c r="W298" s="11">
        <f>IF($A298&lt;'Input Data'!$F$16,0,LOOKUP($A298-'Input Data'!$F$16,$A$5:$A$505,$V$5:$V$505))</f>
        <v>86.954887218045457</v>
      </c>
      <c r="X298" s="7">
        <f>MIN('Input Data'!$G$12*LOOKUP($A298,'Input Data'!$B$58:$B$62,'Input Data'!$H$58:$H$62)/3600*$C$1,IF($A298&lt;'Input Data'!$G$17,infinity,'Input Data'!$G$11*'Input Data'!$G$13+LOOKUP($A298-'Input Data'!$G$17+$C$1,$A$5:$A$505,$Z$5:$Z$505)-Y298))</f>
        <v>15</v>
      </c>
      <c r="Y298" s="11">
        <f t="shared" si="123"/>
        <v>4320.7894736842109</v>
      </c>
      <c r="Z298" s="11">
        <f t="shared" si="124"/>
        <v>3945</v>
      </c>
      <c r="AA298" s="9">
        <f>MIN('Input Data'!$G$12*LOOKUP($A298,'Input Data'!$B$58:$B$62,'Input Data'!$H$58:$H$62)/3600*$C$1,IF($A298&lt;'Input Data'!$G$16,0,LOOKUP($A298-'Input Data'!$G$16+$C$1,$A$5:$A$505,Y$5:Y$505)-Z298))</f>
        <v>22.222222222222221</v>
      </c>
      <c r="AB298" s="10">
        <f>LOOKUP($A298,'Input Data'!$C$33:$C$37,'Input Data'!$G$33:$G$37)</f>
        <v>0</v>
      </c>
      <c r="AC298" s="11">
        <f t="shared" si="125"/>
        <v>0.67500000000000004</v>
      </c>
      <c r="AD298" s="11">
        <f t="shared" si="126"/>
        <v>0</v>
      </c>
      <c r="AE298" s="12">
        <f t="shared" si="127"/>
        <v>15</v>
      </c>
      <c r="AF298" s="7">
        <f>MIN('Input Data'!$H$12*LOOKUP($A298,'Input Data'!$B$58:$B$62,'Input Data'!$I$58:$I$62)/3600*$C$1,IF($A298&lt;'Input Data'!$H$17,infinity,'Input Data'!$H$11*'Input Data'!$H$13+LOOKUP($A298-'Input Data'!$H$17+$C$1,$A$5:$A$505,AH$5:AH$505)-AG298))</f>
        <v>5.5555555555555554</v>
      </c>
      <c r="AG298" s="11">
        <f t="shared" si="128"/>
        <v>0</v>
      </c>
      <c r="AH298" s="11">
        <f>IF($A298&lt;'Input Data'!$H$16,0,LOOKUP($A298-'Input Data'!$H$16,$A$5:$A$505,AG$5:AG$505))</f>
        <v>0</v>
      </c>
      <c r="AI298" s="7">
        <f>MIN('Input Data'!$I$12*LOOKUP($A298,'Input Data'!$B$58:$B$62,'Input Data'!$J$58:$J$62)/3600*$C$1,IF($A298&lt;'Input Data'!$I$17,infinity,'Input Data'!$I$11*'Input Data'!$I$13+LOOKUP($A298-'Input Data'!$I$17+$C$1,$A$5:$A$505,AK$5:AK$505))-AJ298)</f>
        <v>15</v>
      </c>
      <c r="AJ298" s="11">
        <f t="shared" si="129"/>
        <v>3945</v>
      </c>
      <c r="AK298" s="34">
        <f>IF($A298&lt;'Input Data'!$I$16,0,LOOKUP($A298-'Input Data'!$I$16,$A$5:$A$505,AJ$5:AJ$505))</f>
        <v>3855</v>
      </c>
      <c r="AL298" s="17">
        <f>MIN('Input Data'!$I$12*LOOKUP($A298,'Input Data'!$B$58:$B$62,'Input Data'!$J$58:$J$62)/3600*$C$1,IF($A298&lt;'Input Data'!$I$16,0,LOOKUP($A298-'Input Data'!$I$16+$C$1,$A$5:$A$505,AJ$5:AJ$505)-AK298))</f>
        <v>15</v>
      </c>
    </row>
    <row r="299" spans="1:38" x14ac:dyDescent="0.3">
      <c r="A299" s="9">
        <f t="shared" si="111"/>
        <v>2940</v>
      </c>
      <c r="B299" s="10">
        <f>MIN('Input Data'!$C$12*LOOKUP($A299,'Input Data'!$B$58:$B$62,'Input Data'!$D$58:$D$62)/3600*$C$1,IF($A299&lt;'Input Data'!$C$17,infinity,'Input Data'!$C$11*'Input Data'!$C$13+LOOKUP($A299-'Input Data'!$C$17+$C$1,$A$5:$A$505,$D$5:$D$505))-C299)</f>
        <v>22.222222222222221</v>
      </c>
      <c r="C299" s="11">
        <f>C298+LOOKUP($A298,'Input Data'!$D$23:$D$27,'Input Data'!$F$23:$F$27)*$C$1/3600</f>
        <v>4861.0166666666892</v>
      </c>
      <c r="D299" s="11">
        <f t="shared" si="112"/>
        <v>4677.0666666666812</v>
      </c>
      <c r="E299" s="9">
        <f>MIN('Input Data'!$C$12*LOOKUP($A299,'Input Data'!$B$58:$B$62,'Input Data'!$D$58:$D$62)/3600*$C$1,IF($A299&lt;'Input Data'!$C$16,0,LOOKUP($A299-'Input Data'!$C$16+$C$1,$A$5:$A$505,C$5:C$505)-D299))</f>
        <v>10.219444444444889</v>
      </c>
      <c r="F299" s="10">
        <f>LOOKUP($A299,'Input Data'!$C$33:$C$37,'Input Data'!$E$33:$E$37)</f>
        <v>0</v>
      </c>
      <c r="G299" s="11">
        <f t="shared" si="113"/>
        <v>1</v>
      </c>
      <c r="H299" s="11">
        <f t="shared" si="131"/>
        <v>0</v>
      </c>
      <c r="I299" s="12">
        <f t="shared" si="115"/>
        <v>10.219444444444889</v>
      </c>
      <c r="J299" s="7">
        <f>MIN('Input Data'!$D$12*LOOKUP($A299,'Input Data'!$B$58:$B$62,'Input Data'!$E$58:$E$62)/3600*$C$1,IF($A299&lt;'Input Data'!$D$17,infinity,'Input Data'!$D$11*'Input Data'!$D$13+LOOKUP($A299-'Input Data'!$D$17+$C$1,$A$5:$A$505,$L$5:$L$505)-K299))</f>
        <v>5.5555555555555554</v>
      </c>
      <c r="K299" s="11">
        <f t="shared" si="116"/>
        <v>0</v>
      </c>
      <c r="L299" s="11">
        <f>IF($A299&lt;'Input Data'!$D$16,0,LOOKUP($A299-'Input Data'!$D$16,$A$5:$A$505,$K$5:$K$505))</f>
        <v>0</v>
      </c>
      <c r="M299" s="7">
        <f>MIN('Input Data'!$E$12*LOOKUP($A299,'Input Data'!$B$58:$B$62,'Input Data'!$F$58:$F$62)/3600*$C$1,IF($A299&lt;'Input Data'!$E$17,infinity,'Input Data'!$E$11*'Input Data'!$E$13+LOOKUP($A299-'Input Data'!$E$17+$C$1,$A$5:$A$505,$O$5:$O$505))-N299)</f>
        <v>22.222222222222221</v>
      </c>
      <c r="N299" s="11">
        <f t="shared" si="117"/>
        <v>4677.0666666666812</v>
      </c>
      <c r="O299" s="11">
        <f t="shared" si="118"/>
        <v>4424.2749731471595</v>
      </c>
      <c r="P299" s="9">
        <f>MIN('Input Data'!$E$12*LOOKUP($A299,'Input Data'!$B$58:$B$62,'Input Data'!$F$58:$F$62)/3600*$C$1,IF($A299&lt;'Input Data'!$E$16,0,LOOKUP($A299-'Input Data'!$E$16+$C$1,$A$5:$A$505,N$5:N$505)-O299))</f>
        <v>22.222222222222221</v>
      </c>
      <c r="Q299" s="10">
        <f>LOOKUP($A299,'Input Data'!$C$33:$C$37,'Input Data'!$F$33:$F$37)</f>
        <v>0.02</v>
      </c>
      <c r="R299" s="34">
        <f t="shared" si="119"/>
        <v>0.68877551020408168</v>
      </c>
      <c r="S299" s="8">
        <f t="shared" si="120"/>
        <v>0.30612244897959184</v>
      </c>
      <c r="T299" s="11">
        <f t="shared" si="121"/>
        <v>14.999999999999998</v>
      </c>
      <c r="U299" s="7">
        <f>MIN('Input Data'!$F$12*LOOKUP($A299,'Input Data'!$B$58:$B$62,'Input Data'!$G$58:$G$62)/3600*$C$1,IF($A299&lt;'Input Data'!$F$17,infinity,'Input Data'!$F$11*'Input Data'!$F$13+LOOKUP($A299-'Input Data'!$F$17+$C$1,$A$5:$A$505,$W$5:$W$505)-V299))</f>
        <v>5.5555555555555554</v>
      </c>
      <c r="V299" s="11">
        <f t="shared" si="122"/>
        <v>88.485499462943423</v>
      </c>
      <c r="W299" s="11">
        <f>IF($A299&lt;'Input Data'!$F$16,0,LOOKUP($A299-'Input Data'!$F$16,$A$5:$A$505,$V$5:$V$505))</f>
        <v>87.26100966702505</v>
      </c>
      <c r="X299" s="7">
        <f>MIN('Input Data'!$G$12*LOOKUP($A299,'Input Data'!$B$58:$B$62,'Input Data'!$H$58:$H$62)/3600*$C$1,IF($A299&lt;'Input Data'!$G$17,infinity,'Input Data'!$G$11*'Input Data'!$G$13+LOOKUP($A299-'Input Data'!$G$17+$C$1,$A$5:$A$505,$Z$5:$Z$505)-Y299))</f>
        <v>15</v>
      </c>
      <c r="Y299" s="11">
        <f t="shared" si="123"/>
        <v>4335.7894736842109</v>
      </c>
      <c r="Z299" s="11">
        <f t="shared" si="124"/>
        <v>3960</v>
      </c>
      <c r="AA299" s="9">
        <f>MIN('Input Data'!$G$12*LOOKUP($A299,'Input Data'!$B$58:$B$62,'Input Data'!$H$58:$H$62)/3600*$C$1,IF($A299&lt;'Input Data'!$G$16,0,LOOKUP($A299-'Input Data'!$G$16+$C$1,$A$5:$A$505,Y$5:Y$505)-Z299))</f>
        <v>22.222222222222221</v>
      </c>
      <c r="AB299" s="10">
        <f>LOOKUP($A299,'Input Data'!$C$33:$C$37,'Input Data'!$G$33:$G$37)</f>
        <v>0</v>
      </c>
      <c r="AC299" s="11">
        <f t="shared" si="125"/>
        <v>0.67500000000000004</v>
      </c>
      <c r="AD299" s="11">
        <f t="shared" si="126"/>
        <v>0</v>
      </c>
      <c r="AE299" s="12">
        <f t="shared" si="127"/>
        <v>15</v>
      </c>
      <c r="AF299" s="7">
        <f>MIN('Input Data'!$H$12*LOOKUP($A299,'Input Data'!$B$58:$B$62,'Input Data'!$I$58:$I$62)/3600*$C$1,IF($A299&lt;'Input Data'!$H$17,infinity,'Input Data'!$H$11*'Input Data'!$H$13+LOOKUP($A299-'Input Data'!$H$17+$C$1,$A$5:$A$505,AH$5:AH$505)-AG299))</f>
        <v>5.5555555555555554</v>
      </c>
      <c r="AG299" s="11">
        <f t="shared" si="128"/>
        <v>0</v>
      </c>
      <c r="AH299" s="11">
        <f>IF($A299&lt;'Input Data'!$H$16,0,LOOKUP($A299-'Input Data'!$H$16,$A$5:$A$505,AG$5:AG$505))</f>
        <v>0</v>
      </c>
      <c r="AI299" s="7">
        <f>MIN('Input Data'!$I$12*LOOKUP($A299,'Input Data'!$B$58:$B$62,'Input Data'!$J$58:$J$62)/3600*$C$1,IF($A299&lt;'Input Data'!$I$17,infinity,'Input Data'!$I$11*'Input Data'!$I$13+LOOKUP($A299-'Input Data'!$I$17+$C$1,$A$5:$A$505,AK$5:AK$505))-AJ299)</f>
        <v>15</v>
      </c>
      <c r="AJ299" s="11">
        <f t="shared" si="129"/>
        <v>3960</v>
      </c>
      <c r="AK299" s="34">
        <f>IF($A299&lt;'Input Data'!$I$16,0,LOOKUP($A299-'Input Data'!$I$16,$A$5:$A$505,AJ$5:AJ$505))</f>
        <v>3870</v>
      </c>
      <c r="AL299" s="17">
        <f>MIN('Input Data'!$I$12*LOOKUP($A299,'Input Data'!$B$58:$B$62,'Input Data'!$J$58:$J$62)/3600*$C$1,IF($A299&lt;'Input Data'!$I$16,0,LOOKUP($A299-'Input Data'!$I$16+$C$1,$A$5:$A$505,AJ$5:AJ$505)-AK299))</f>
        <v>15</v>
      </c>
    </row>
    <row r="300" spans="1:38" x14ac:dyDescent="0.3">
      <c r="A300" s="9">
        <f t="shared" si="111"/>
        <v>2950</v>
      </c>
      <c r="B300" s="10">
        <f>MIN('Input Data'!$C$12*LOOKUP($A300,'Input Data'!$B$58:$B$62,'Input Data'!$D$58:$D$62)/3600*$C$1,IF($A300&lt;'Input Data'!$C$17,infinity,'Input Data'!$C$11*'Input Data'!$C$13+LOOKUP($A300-'Input Data'!$C$17+$C$1,$A$5:$A$505,$D$5:$D$505))-C300)</f>
        <v>22.222222222222221</v>
      </c>
      <c r="C300" s="11">
        <f>C299+LOOKUP($A299,'Input Data'!$D$23:$D$27,'Input Data'!$F$23:$F$27)*$C$1/3600</f>
        <v>4871.2361111111341</v>
      </c>
      <c r="D300" s="11">
        <f t="shared" si="112"/>
        <v>4687.286111111126</v>
      </c>
      <c r="E300" s="9">
        <f>MIN('Input Data'!$C$12*LOOKUP($A300,'Input Data'!$B$58:$B$62,'Input Data'!$D$58:$D$62)/3600*$C$1,IF($A300&lt;'Input Data'!$C$16,0,LOOKUP($A300-'Input Data'!$C$16+$C$1,$A$5:$A$505,C$5:C$505)-D300))</f>
        <v>10.219444444444889</v>
      </c>
      <c r="F300" s="10">
        <f>LOOKUP($A300,'Input Data'!$C$33:$C$37,'Input Data'!$E$33:$E$37)</f>
        <v>0</v>
      </c>
      <c r="G300" s="11">
        <f t="shared" si="113"/>
        <v>1</v>
      </c>
      <c r="H300" s="11">
        <f t="shared" si="131"/>
        <v>0</v>
      </c>
      <c r="I300" s="12">
        <f t="shared" si="115"/>
        <v>10.219444444444889</v>
      </c>
      <c r="J300" s="7">
        <f>MIN('Input Data'!$D$12*LOOKUP($A300,'Input Data'!$B$58:$B$62,'Input Data'!$E$58:$E$62)/3600*$C$1,IF($A300&lt;'Input Data'!$D$17,infinity,'Input Data'!$D$11*'Input Data'!$D$13+LOOKUP($A300-'Input Data'!$D$17+$C$1,$A$5:$A$505,$L$5:$L$505)-K300))</f>
        <v>5.5555555555555554</v>
      </c>
      <c r="K300" s="11">
        <f t="shared" si="116"/>
        <v>0</v>
      </c>
      <c r="L300" s="11">
        <f>IF($A300&lt;'Input Data'!$D$16,0,LOOKUP($A300-'Input Data'!$D$16,$A$5:$A$505,$K$5:$K$505))</f>
        <v>0</v>
      </c>
      <c r="M300" s="7">
        <f>MIN('Input Data'!$E$12*LOOKUP($A300,'Input Data'!$B$58:$B$62,'Input Data'!$F$58:$F$62)/3600*$C$1,IF($A300&lt;'Input Data'!$E$17,infinity,'Input Data'!$E$11*'Input Data'!$E$13+LOOKUP($A300-'Input Data'!$E$17+$C$1,$A$5:$A$505,$O$5:$O$505))-N300)</f>
        <v>22.222222222222221</v>
      </c>
      <c r="N300" s="11">
        <f t="shared" si="117"/>
        <v>4687.286111111126</v>
      </c>
      <c r="O300" s="11">
        <f t="shared" si="118"/>
        <v>4439.5810955961388</v>
      </c>
      <c r="P300" s="9">
        <f>MIN('Input Data'!$E$12*LOOKUP($A300,'Input Data'!$B$58:$B$62,'Input Data'!$F$58:$F$62)/3600*$C$1,IF($A300&lt;'Input Data'!$E$16,0,LOOKUP($A300-'Input Data'!$E$16+$C$1,$A$5:$A$505,N$5:N$505)-O300))</f>
        <v>22.222222222222221</v>
      </c>
      <c r="Q300" s="10">
        <f>LOOKUP($A300,'Input Data'!$C$33:$C$37,'Input Data'!$F$33:$F$37)</f>
        <v>0.02</v>
      </c>
      <c r="R300" s="34">
        <f t="shared" si="119"/>
        <v>0.68877551020408168</v>
      </c>
      <c r="S300" s="8">
        <f t="shared" si="120"/>
        <v>0.30612244897959184</v>
      </c>
      <c r="T300" s="11">
        <f t="shared" si="121"/>
        <v>14.999999999999998</v>
      </c>
      <c r="U300" s="7">
        <f>MIN('Input Data'!$F$12*LOOKUP($A300,'Input Data'!$B$58:$B$62,'Input Data'!$G$58:$G$62)/3600*$C$1,IF($A300&lt;'Input Data'!$F$17,infinity,'Input Data'!$F$11*'Input Data'!$F$13+LOOKUP($A300-'Input Data'!$F$17+$C$1,$A$5:$A$505,$W$5:$W$505)-V300))</f>
        <v>5.5555555555555554</v>
      </c>
      <c r="V300" s="11">
        <f t="shared" si="122"/>
        <v>88.791621911923016</v>
      </c>
      <c r="W300" s="11">
        <f>IF($A300&lt;'Input Data'!$F$16,0,LOOKUP($A300-'Input Data'!$F$16,$A$5:$A$505,$V$5:$V$505))</f>
        <v>87.567132116004643</v>
      </c>
      <c r="X300" s="7">
        <f>MIN('Input Data'!$G$12*LOOKUP($A300,'Input Data'!$B$58:$B$62,'Input Data'!$H$58:$H$62)/3600*$C$1,IF($A300&lt;'Input Data'!$G$17,infinity,'Input Data'!$G$11*'Input Data'!$G$13+LOOKUP($A300-'Input Data'!$G$17+$C$1,$A$5:$A$505,$Z$5:$Z$505)-Y300))</f>
        <v>15</v>
      </c>
      <c r="Y300" s="11">
        <f t="shared" si="123"/>
        <v>4350.7894736842109</v>
      </c>
      <c r="Z300" s="11">
        <f t="shared" si="124"/>
        <v>3975</v>
      </c>
      <c r="AA300" s="9">
        <f>MIN('Input Data'!$G$12*LOOKUP($A300,'Input Data'!$B$58:$B$62,'Input Data'!$H$58:$H$62)/3600*$C$1,IF($A300&lt;'Input Data'!$G$16,0,LOOKUP($A300-'Input Data'!$G$16+$C$1,$A$5:$A$505,Y$5:Y$505)-Z300))</f>
        <v>22.222222222222221</v>
      </c>
      <c r="AB300" s="10">
        <f>LOOKUP($A300,'Input Data'!$C$33:$C$37,'Input Data'!$G$33:$G$37)</f>
        <v>0</v>
      </c>
      <c r="AC300" s="11">
        <f t="shared" si="125"/>
        <v>0.67500000000000004</v>
      </c>
      <c r="AD300" s="11">
        <f t="shared" si="126"/>
        <v>0</v>
      </c>
      <c r="AE300" s="12">
        <f t="shared" si="127"/>
        <v>15</v>
      </c>
      <c r="AF300" s="7">
        <f>MIN('Input Data'!$H$12*LOOKUP($A300,'Input Data'!$B$58:$B$62,'Input Data'!$I$58:$I$62)/3600*$C$1,IF($A300&lt;'Input Data'!$H$17,infinity,'Input Data'!$H$11*'Input Data'!$H$13+LOOKUP($A300-'Input Data'!$H$17+$C$1,$A$5:$A$505,AH$5:AH$505)-AG300))</f>
        <v>5.5555555555555554</v>
      </c>
      <c r="AG300" s="11">
        <f t="shared" si="128"/>
        <v>0</v>
      </c>
      <c r="AH300" s="11">
        <f>IF($A300&lt;'Input Data'!$H$16,0,LOOKUP($A300-'Input Data'!$H$16,$A$5:$A$505,AG$5:AG$505))</f>
        <v>0</v>
      </c>
      <c r="AI300" s="7">
        <f>MIN('Input Data'!$I$12*LOOKUP($A300,'Input Data'!$B$58:$B$62,'Input Data'!$J$58:$J$62)/3600*$C$1,IF($A300&lt;'Input Data'!$I$17,infinity,'Input Data'!$I$11*'Input Data'!$I$13+LOOKUP($A300-'Input Data'!$I$17+$C$1,$A$5:$A$505,AK$5:AK$505))-AJ300)</f>
        <v>15</v>
      </c>
      <c r="AJ300" s="11">
        <f t="shared" si="129"/>
        <v>3975</v>
      </c>
      <c r="AK300" s="34">
        <f>IF($A300&lt;'Input Data'!$I$16,0,LOOKUP($A300-'Input Data'!$I$16,$A$5:$A$505,AJ$5:AJ$505))</f>
        <v>3885</v>
      </c>
      <c r="AL300" s="17">
        <f>MIN('Input Data'!$I$12*LOOKUP($A300,'Input Data'!$B$58:$B$62,'Input Data'!$J$58:$J$62)/3600*$C$1,IF($A300&lt;'Input Data'!$I$16,0,LOOKUP($A300-'Input Data'!$I$16+$C$1,$A$5:$A$505,AJ$5:AJ$505)-AK300))</f>
        <v>15</v>
      </c>
    </row>
    <row r="301" spans="1:38" x14ac:dyDescent="0.3">
      <c r="A301" s="9">
        <f t="shared" ref="A301:A349" si="132">A300+$C$1</f>
        <v>2960</v>
      </c>
      <c r="B301" s="10">
        <f>MIN('Input Data'!$C$12*LOOKUP($A301,'Input Data'!$B$58:$B$62,'Input Data'!$D$58:$D$62)/3600*$C$1,IF($A301&lt;'Input Data'!$C$17,infinity,'Input Data'!$C$11*'Input Data'!$C$13+LOOKUP($A301-'Input Data'!$C$17+$C$1,$A$5:$A$505,$D$5:$D$505))-C301)</f>
        <v>22.222222222222221</v>
      </c>
      <c r="C301" s="11">
        <f>C300+LOOKUP($A300,'Input Data'!$D$23:$D$27,'Input Data'!$F$23:$F$27)*$C$1/3600</f>
        <v>4881.4555555555789</v>
      </c>
      <c r="D301" s="11">
        <f t="shared" ref="D301:D349" si="133">D300+H300+I300</f>
        <v>4697.5055555555709</v>
      </c>
      <c r="E301" s="9">
        <f>MIN('Input Data'!$C$12*LOOKUP($A301,'Input Data'!$B$58:$B$62,'Input Data'!$D$58:$D$62)/3600*$C$1,IF($A301&lt;'Input Data'!$C$16,0,LOOKUP($A301-'Input Data'!$C$16+$C$1,$A$5:$A$505,C$5:C$505)-D301))</f>
        <v>10.219444444444889</v>
      </c>
      <c r="F301" s="10">
        <f>LOOKUP($A301,'Input Data'!$C$33:$C$37,'Input Data'!$E$33:$E$37)</f>
        <v>0</v>
      </c>
      <c r="G301" s="11">
        <f t="shared" ref="G301:G349" si="134">MIN(1,J301/(MAX(epsilon,E301*F301)),M301/(MAX(epsilon,E301*(1-F301))))</f>
        <v>1</v>
      </c>
      <c r="H301" s="11">
        <f t="shared" ref="H301:H303" si="135">E301*F301*G301</f>
        <v>0</v>
      </c>
      <c r="I301" s="12">
        <f t="shared" ref="I301:I349" si="136">E301*(1-F301)*G301</f>
        <v>10.219444444444889</v>
      </c>
      <c r="J301" s="7">
        <f>MIN('Input Data'!$D$12*LOOKUP($A301,'Input Data'!$B$58:$B$62,'Input Data'!$E$58:$E$62)/3600*$C$1,IF($A301&lt;'Input Data'!$D$17,infinity,'Input Data'!$D$11*'Input Data'!$D$13+LOOKUP($A301-'Input Data'!$D$17+$C$1,$A$5:$A$505,$L$5:$L$505)-K301))</f>
        <v>5.5555555555555554</v>
      </c>
      <c r="K301" s="11">
        <f t="shared" ref="K301:K349" si="137">K300+H300</f>
        <v>0</v>
      </c>
      <c r="L301" s="11">
        <f>IF($A301&lt;'Input Data'!$D$16,0,LOOKUP($A301-'Input Data'!$D$16,$A$5:$A$505,$K$5:$K$505))</f>
        <v>0</v>
      </c>
      <c r="M301" s="7">
        <f>MIN('Input Data'!$E$12*LOOKUP($A301,'Input Data'!$B$58:$B$62,'Input Data'!$F$58:$F$62)/3600*$C$1,IF($A301&lt;'Input Data'!$E$17,infinity,'Input Data'!$E$11*'Input Data'!$E$13+LOOKUP($A301-'Input Data'!$E$17+$C$1,$A$5:$A$505,$O$5:$O$505))-N301)</f>
        <v>22.222222222222221</v>
      </c>
      <c r="N301" s="11">
        <f t="shared" ref="N301:N349" si="138">N300+I300</f>
        <v>4697.5055555555709</v>
      </c>
      <c r="O301" s="11">
        <f t="shared" ref="O301:O349" si="139">O300+S300+T300</f>
        <v>4454.8872180451181</v>
      </c>
      <c r="P301" s="9">
        <f>MIN('Input Data'!$E$12*LOOKUP($A301,'Input Data'!$B$58:$B$62,'Input Data'!$F$58:$F$62)/3600*$C$1,IF($A301&lt;'Input Data'!$E$16,0,LOOKUP($A301-'Input Data'!$E$16+$C$1,$A$5:$A$505,N$5:N$505)-O301))</f>
        <v>22.222222222222221</v>
      </c>
      <c r="Q301" s="10">
        <f>LOOKUP($A301,'Input Data'!$C$33:$C$37,'Input Data'!$F$33:$F$37)</f>
        <v>0.02</v>
      </c>
      <c r="R301" s="34">
        <f t="shared" ref="R301:R349" si="140">MIN(1,U301/(MAX(epsilon,P301*Q301)),X301/(MAX(epsilon,P301*(1-Q301))))</f>
        <v>0.68877551020408168</v>
      </c>
      <c r="S301" s="11">
        <f t="shared" ref="S301:S349" si="141">P301*Q301*R301</f>
        <v>0.30612244897959184</v>
      </c>
      <c r="T301" s="11">
        <f t="shared" ref="T301:T349" si="142">P301*(1-Q301)*R301</f>
        <v>14.999999999999998</v>
      </c>
      <c r="U301" s="7">
        <f>MIN('Input Data'!$F$12*LOOKUP($A301,'Input Data'!$B$58:$B$62,'Input Data'!$G$58:$G$62)/3600*$C$1,IF($A301&lt;'Input Data'!$F$17,infinity,'Input Data'!$F$11*'Input Data'!$F$13+LOOKUP($A301-'Input Data'!$F$17+$C$1,$A$5:$A$505,$W$5:$W$505)-V301))</f>
        <v>5.5555555555555554</v>
      </c>
      <c r="V301" s="11">
        <f t="shared" ref="V301:V349" si="143">V300+S300</f>
        <v>89.09774436090261</v>
      </c>
      <c r="W301" s="11">
        <f>IF($A301&lt;'Input Data'!$F$16,0,LOOKUP($A301-'Input Data'!$F$16,$A$5:$A$505,$V$5:$V$505))</f>
        <v>87.873254564984236</v>
      </c>
      <c r="X301" s="7">
        <f>MIN('Input Data'!$G$12*LOOKUP($A301,'Input Data'!$B$58:$B$62,'Input Data'!$H$58:$H$62)/3600*$C$1,IF($A301&lt;'Input Data'!$G$17,infinity,'Input Data'!$G$11*'Input Data'!$G$13+LOOKUP($A301-'Input Data'!$G$17+$C$1,$A$5:$A$505,$Z$5:$Z$505)-Y301))</f>
        <v>15</v>
      </c>
      <c r="Y301" s="11">
        <f t="shared" ref="Y301:Y349" si="144">Y300+T300</f>
        <v>4365.7894736842109</v>
      </c>
      <c r="Z301" s="11">
        <f t="shared" ref="Z301:Z349" si="145">Z300+AD300+AE300</f>
        <v>3990</v>
      </c>
      <c r="AA301" s="9">
        <f>MIN('Input Data'!$G$12*LOOKUP($A301,'Input Data'!$B$58:$B$62,'Input Data'!$H$58:$H$62)/3600*$C$1,IF($A301&lt;'Input Data'!$G$16,0,LOOKUP($A301-'Input Data'!$G$16+$C$1,$A$5:$A$505,Y$5:Y$505)-Z301))</f>
        <v>22.222222222222221</v>
      </c>
      <c r="AB301" s="10">
        <f>LOOKUP($A301,'Input Data'!$C$33:$C$37,'Input Data'!$G$33:$G$37)</f>
        <v>0</v>
      </c>
      <c r="AC301" s="11">
        <f t="shared" ref="AC301:AC349" si="146">MIN(1,AF301/(MAX(epsilon,AA301*AB301)),AI301/(MAX(epsilon,AA301*(1-AB301))))</f>
        <v>0.67500000000000004</v>
      </c>
      <c r="AD301" s="11">
        <f t="shared" ref="AD301:AD349" si="147">AA301*AB301*AC301</f>
        <v>0</v>
      </c>
      <c r="AE301" s="12">
        <f t="shared" ref="AE301:AE349" si="148">AA301*(1-AB301)*AC301</f>
        <v>15</v>
      </c>
      <c r="AF301" s="7">
        <f>MIN('Input Data'!$H$12*LOOKUP($A301,'Input Data'!$B$58:$B$62,'Input Data'!$I$58:$I$62)/3600*$C$1,IF($A301&lt;'Input Data'!$H$17,infinity,'Input Data'!$H$11*'Input Data'!$H$13+LOOKUP($A301-'Input Data'!$H$17+$C$1,$A$5:$A$505,AH$5:AH$505)-AG301))</f>
        <v>5.5555555555555554</v>
      </c>
      <c r="AG301" s="11">
        <f t="shared" ref="AG301:AG349" si="149">AG300+AD300</f>
        <v>0</v>
      </c>
      <c r="AH301" s="11">
        <f>IF($A301&lt;'Input Data'!$H$16,0,LOOKUP($A301-'Input Data'!$H$16,$A$5:$A$505,AG$5:AG$505))</f>
        <v>0</v>
      </c>
      <c r="AI301" s="7">
        <f>MIN('Input Data'!$I$12*LOOKUP($A301,'Input Data'!$B$58:$B$62,'Input Data'!$J$58:$J$62)/3600*$C$1,IF($A301&lt;'Input Data'!$I$17,infinity,'Input Data'!$I$11*'Input Data'!$I$13+LOOKUP($A301-'Input Data'!$I$17+$C$1,$A$5:$A$505,AK$5:AK$505))-AJ301)</f>
        <v>15</v>
      </c>
      <c r="AJ301" s="11">
        <f t="shared" ref="AJ301:AJ349" si="150">AJ300+AE300</f>
        <v>3990</v>
      </c>
      <c r="AK301" s="34">
        <f>IF($A301&lt;'Input Data'!$I$16,0,LOOKUP($A301-'Input Data'!$I$16,$A$5:$A$505,AJ$5:AJ$505))</f>
        <v>3900</v>
      </c>
      <c r="AL301" s="17">
        <f>MIN('Input Data'!$I$12*LOOKUP($A301,'Input Data'!$B$58:$B$62,'Input Data'!$J$58:$J$62)/3600*$C$1,IF($A301&lt;'Input Data'!$I$16,0,LOOKUP($A301-'Input Data'!$I$16+$C$1,$A$5:$A$505,AJ$5:AJ$505)-AK301))</f>
        <v>15</v>
      </c>
    </row>
    <row r="302" spans="1:38" x14ac:dyDescent="0.3">
      <c r="A302" s="9">
        <f t="shared" si="132"/>
        <v>2970</v>
      </c>
      <c r="B302" s="10">
        <f>MIN('Input Data'!$C$12*LOOKUP($A302,'Input Data'!$B$58:$B$62,'Input Data'!$D$58:$D$62)/3600*$C$1,IF($A302&lt;'Input Data'!$C$17,infinity,'Input Data'!$C$11*'Input Data'!$C$13+LOOKUP($A302-'Input Data'!$C$17+$C$1,$A$5:$A$505,$D$5:$D$505))-C302)</f>
        <v>22.222222222222221</v>
      </c>
      <c r="C302" s="11">
        <f>C301+LOOKUP($A301,'Input Data'!$D$23:$D$27,'Input Data'!$F$23:$F$27)*$C$1/3600</f>
        <v>4891.6750000000238</v>
      </c>
      <c r="D302" s="11">
        <f t="shared" si="133"/>
        <v>4707.7250000000158</v>
      </c>
      <c r="E302" s="9">
        <f>MIN('Input Data'!$C$12*LOOKUP($A302,'Input Data'!$B$58:$B$62,'Input Data'!$D$58:$D$62)/3600*$C$1,IF($A302&lt;'Input Data'!$C$16,0,LOOKUP($A302-'Input Data'!$C$16+$C$1,$A$5:$A$505,C$5:C$505)-D302))</f>
        <v>10.219444444444889</v>
      </c>
      <c r="F302" s="10">
        <f>LOOKUP($A302,'Input Data'!$C$33:$C$37,'Input Data'!$E$33:$E$37)</f>
        <v>0</v>
      </c>
      <c r="G302" s="11">
        <f t="shared" si="134"/>
        <v>1</v>
      </c>
      <c r="H302" s="11">
        <f t="shared" si="135"/>
        <v>0</v>
      </c>
      <c r="I302" s="12">
        <f t="shared" si="136"/>
        <v>10.219444444444889</v>
      </c>
      <c r="J302" s="7">
        <f>MIN('Input Data'!$D$12*LOOKUP($A302,'Input Data'!$B$58:$B$62,'Input Data'!$E$58:$E$62)/3600*$C$1,IF($A302&lt;'Input Data'!$D$17,infinity,'Input Data'!$D$11*'Input Data'!$D$13+LOOKUP($A302-'Input Data'!$D$17+$C$1,$A$5:$A$505,$L$5:$L$505)-K302))</f>
        <v>5.5555555555555554</v>
      </c>
      <c r="K302" s="11">
        <f t="shared" si="137"/>
        <v>0</v>
      </c>
      <c r="L302" s="11">
        <f>IF($A302&lt;'Input Data'!$D$16,0,LOOKUP($A302-'Input Data'!$D$16,$A$5:$A$505,$K$5:$K$505))</f>
        <v>0</v>
      </c>
      <c r="M302" s="7">
        <f>MIN('Input Data'!$E$12*LOOKUP($A302,'Input Data'!$B$58:$B$62,'Input Data'!$F$58:$F$62)/3600*$C$1,IF($A302&lt;'Input Data'!$E$17,infinity,'Input Data'!$E$11*'Input Data'!$E$13+LOOKUP($A302-'Input Data'!$E$17+$C$1,$A$5:$A$505,$O$5:$O$505))-N302)</f>
        <v>22.222222222222221</v>
      </c>
      <c r="N302" s="11">
        <f t="shared" si="138"/>
        <v>4707.7250000000158</v>
      </c>
      <c r="O302" s="11">
        <f t="shared" si="139"/>
        <v>4470.1933404940974</v>
      </c>
      <c r="P302" s="9">
        <f>MIN('Input Data'!$E$12*LOOKUP($A302,'Input Data'!$B$58:$B$62,'Input Data'!$F$58:$F$62)/3600*$C$1,IF($A302&lt;'Input Data'!$E$16,0,LOOKUP($A302-'Input Data'!$E$16+$C$1,$A$5:$A$505,N$5:N$505)-O302))</f>
        <v>22.222222222222221</v>
      </c>
      <c r="Q302" s="10">
        <f>LOOKUP($A302,'Input Data'!$C$33:$C$37,'Input Data'!$F$33:$F$37)</f>
        <v>0.02</v>
      </c>
      <c r="R302" s="34">
        <f t="shared" si="140"/>
        <v>0.68877551020408168</v>
      </c>
      <c r="S302" s="8">
        <f t="shared" si="141"/>
        <v>0.30612244897959184</v>
      </c>
      <c r="T302" s="11">
        <f t="shared" si="142"/>
        <v>14.999999999999998</v>
      </c>
      <c r="U302" s="7">
        <f>MIN('Input Data'!$F$12*LOOKUP($A302,'Input Data'!$B$58:$B$62,'Input Data'!$G$58:$G$62)/3600*$C$1,IF($A302&lt;'Input Data'!$F$17,infinity,'Input Data'!$F$11*'Input Data'!$F$13+LOOKUP($A302-'Input Data'!$F$17+$C$1,$A$5:$A$505,$W$5:$W$505)-V302))</f>
        <v>5.5555555555555554</v>
      </c>
      <c r="V302" s="11">
        <f t="shared" si="143"/>
        <v>89.403866809882203</v>
      </c>
      <c r="W302" s="11">
        <f>IF($A302&lt;'Input Data'!$F$16,0,LOOKUP($A302-'Input Data'!$F$16,$A$5:$A$505,$V$5:$V$505))</f>
        <v>88.17937701396383</v>
      </c>
      <c r="X302" s="7">
        <f>MIN('Input Data'!$G$12*LOOKUP($A302,'Input Data'!$B$58:$B$62,'Input Data'!$H$58:$H$62)/3600*$C$1,IF($A302&lt;'Input Data'!$G$17,infinity,'Input Data'!$G$11*'Input Data'!$G$13+LOOKUP($A302-'Input Data'!$G$17+$C$1,$A$5:$A$505,$Z$5:$Z$505)-Y302))</f>
        <v>15</v>
      </c>
      <c r="Y302" s="11">
        <f t="shared" si="144"/>
        <v>4380.7894736842109</v>
      </c>
      <c r="Z302" s="11">
        <f t="shared" si="145"/>
        <v>4005</v>
      </c>
      <c r="AA302" s="9">
        <f>MIN('Input Data'!$G$12*LOOKUP($A302,'Input Data'!$B$58:$B$62,'Input Data'!$H$58:$H$62)/3600*$C$1,IF($A302&lt;'Input Data'!$G$16,0,LOOKUP($A302-'Input Data'!$G$16+$C$1,$A$5:$A$505,Y$5:Y$505)-Z302))</f>
        <v>22.222222222222221</v>
      </c>
      <c r="AB302" s="10">
        <f>LOOKUP($A302,'Input Data'!$C$33:$C$37,'Input Data'!$G$33:$G$37)</f>
        <v>0</v>
      </c>
      <c r="AC302" s="11">
        <f t="shared" si="146"/>
        <v>0.67500000000000004</v>
      </c>
      <c r="AD302" s="11">
        <f t="shared" si="147"/>
        <v>0</v>
      </c>
      <c r="AE302" s="12">
        <f t="shared" si="148"/>
        <v>15</v>
      </c>
      <c r="AF302" s="7">
        <f>MIN('Input Data'!$H$12*LOOKUP($A302,'Input Data'!$B$58:$B$62,'Input Data'!$I$58:$I$62)/3600*$C$1,IF($A302&lt;'Input Data'!$H$17,infinity,'Input Data'!$H$11*'Input Data'!$H$13+LOOKUP($A302-'Input Data'!$H$17+$C$1,$A$5:$A$505,AH$5:AH$505)-AG302))</f>
        <v>5.5555555555555554</v>
      </c>
      <c r="AG302" s="11">
        <f t="shared" si="149"/>
        <v>0</v>
      </c>
      <c r="AH302" s="11">
        <f>IF($A302&lt;'Input Data'!$H$16,0,LOOKUP($A302-'Input Data'!$H$16,$A$5:$A$505,AG$5:AG$505))</f>
        <v>0</v>
      </c>
      <c r="AI302" s="7">
        <f>MIN('Input Data'!$I$12*LOOKUP($A302,'Input Data'!$B$58:$B$62,'Input Data'!$J$58:$J$62)/3600*$C$1,IF($A302&lt;'Input Data'!$I$17,infinity,'Input Data'!$I$11*'Input Data'!$I$13+LOOKUP($A302-'Input Data'!$I$17+$C$1,$A$5:$A$505,AK$5:AK$505))-AJ302)</f>
        <v>15</v>
      </c>
      <c r="AJ302" s="11">
        <f t="shared" si="150"/>
        <v>4005</v>
      </c>
      <c r="AK302" s="34">
        <f>IF($A302&lt;'Input Data'!$I$16,0,LOOKUP($A302-'Input Data'!$I$16,$A$5:$A$505,AJ$5:AJ$505))</f>
        <v>3915</v>
      </c>
      <c r="AL302" s="17">
        <f>MIN('Input Data'!$I$12*LOOKUP($A302,'Input Data'!$B$58:$B$62,'Input Data'!$J$58:$J$62)/3600*$C$1,IF($A302&lt;'Input Data'!$I$16,0,LOOKUP($A302-'Input Data'!$I$16+$C$1,$A$5:$A$505,AJ$5:AJ$505)-AK302))</f>
        <v>15</v>
      </c>
    </row>
    <row r="303" spans="1:38" x14ac:dyDescent="0.3">
      <c r="A303" s="9">
        <f t="shared" si="132"/>
        <v>2980</v>
      </c>
      <c r="B303" s="10">
        <f>MIN('Input Data'!$C$12*LOOKUP($A303,'Input Data'!$B$58:$B$62,'Input Data'!$D$58:$D$62)/3600*$C$1,IF($A303&lt;'Input Data'!$C$17,infinity,'Input Data'!$C$11*'Input Data'!$C$13+LOOKUP($A303-'Input Data'!$C$17+$C$1,$A$5:$A$505,$D$5:$D$505))-C303)</f>
        <v>22.222222222222221</v>
      </c>
      <c r="C303" s="11">
        <f>C302+LOOKUP($A302,'Input Data'!$D$23:$D$27,'Input Data'!$F$23:$F$27)*$C$1/3600</f>
        <v>4901.8944444444687</v>
      </c>
      <c r="D303" s="11">
        <f t="shared" si="133"/>
        <v>4717.9444444444607</v>
      </c>
      <c r="E303" s="9">
        <f>MIN('Input Data'!$C$12*LOOKUP($A303,'Input Data'!$B$58:$B$62,'Input Data'!$D$58:$D$62)/3600*$C$1,IF($A303&lt;'Input Data'!$C$16,0,LOOKUP($A303-'Input Data'!$C$16+$C$1,$A$5:$A$505,C$5:C$505)-D303))</f>
        <v>10.219444444444889</v>
      </c>
      <c r="F303" s="10">
        <f>LOOKUP($A303,'Input Data'!$C$33:$C$37,'Input Data'!$E$33:$E$37)</f>
        <v>0</v>
      </c>
      <c r="G303" s="11">
        <f t="shared" si="134"/>
        <v>1</v>
      </c>
      <c r="H303" s="11">
        <f t="shared" si="135"/>
        <v>0</v>
      </c>
      <c r="I303" s="12">
        <f t="shared" si="136"/>
        <v>10.219444444444889</v>
      </c>
      <c r="J303" s="7">
        <f>MIN('Input Data'!$D$12*LOOKUP($A303,'Input Data'!$B$58:$B$62,'Input Data'!$E$58:$E$62)/3600*$C$1,IF($A303&lt;'Input Data'!$D$17,infinity,'Input Data'!$D$11*'Input Data'!$D$13+LOOKUP($A303-'Input Data'!$D$17+$C$1,$A$5:$A$505,$L$5:$L$505)-K303))</f>
        <v>5.5555555555555554</v>
      </c>
      <c r="K303" s="11">
        <f t="shared" si="137"/>
        <v>0</v>
      </c>
      <c r="L303" s="11">
        <f>IF($A303&lt;'Input Data'!$D$16,0,LOOKUP($A303-'Input Data'!$D$16,$A$5:$A$505,$K$5:$K$505))</f>
        <v>0</v>
      </c>
      <c r="M303" s="7">
        <f>MIN('Input Data'!$E$12*LOOKUP($A303,'Input Data'!$B$58:$B$62,'Input Data'!$F$58:$F$62)/3600*$C$1,IF($A303&lt;'Input Data'!$E$17,infinity,'Input Data'!$E$11*'Input Data'!$E$13+LOOKUP($A303-'Input Data'!$E$17+$C$1,$A$5:$A$505,$O$5:$O$505))-N303)</f>
        <v>22.222222222222221</v>
      </c>
      <c r="N303" s="11">
        <f t="shared" si="138"/>
        <v>4717.9444444444607</v>
      </c>
      <c r="O303" s="11">
        <f t="shared" si="139"/>
        <v>4485.4994629430767</v>
      </c>
      <c r="P303" s="9">
        <f>MIN('Input Data'!$E$12*LOOKUP($A303,'Input Data'!$B$58:$B$62,'Input Data'!$F$58:$F$62)/3600*$C$1,IF($A303&lt;'Input Data'!$E$16,0,LOOKUP($A303-'Input Data'!$E$16+$C$1,$A$5:$A$505,N$5:N$505)-O303))</f>
        <v>22.222222222222221</v>
      </c>
      <c r="Q303" s="10">
        <f>LOOKUP($A303,'Input Data'!$C$33:$C$37,'Input Data'!$F$33:$F$37)</f>
        <v>0.02</v>
      </c>
      <c r="R303" s="34">
        <f t="shared" si="140"/>
        <v>0.68877551020408168</v>
      </c>
      <c r="S303" s="8">
        <f t="shared" si="141"/>
        <v>0.30612244897959184</v>
      </c>
      <c r="T303" s="11">
        <f t="shared" si="142"/>
        <v>14.999999999999998</v>
      </c>
      <c r="U303" s="7">
        <f>MIN('Input Data'!$F$12*LOOKUP($A303,'Input Data'!$B$58:$B$62,'Input Data'!$G$58:$G$62)/3600*$C$1,IF($A303&lt;'Input Data'!$F$17,infinity,'Input Data'!$F$11*'Input Data'!$F$13+LOOKUP($A303-'Input Data'!$F$17+$C$1,$A$5:$A$505,$W$5:$W$505)-V303))</f>
        <v>5.5555555555555554</v>
      </c>
      <c r="V303" s="11">
        <f t="shared" si="143"/>
        <v>89.709989258861796</v>
      </c>
      <c r="W303" s="11">
        <f>IF($A303&lt;'Input Data'!$F$16,0,LOOKUP($A303-'Input Data'!$F$16,$A$5:$A$505,$V$5:$V$505))</f>
        <v>88.485499462943423</v>
      </c>
      <c r="X303" s="7">
        <f>MIN('Input Data'!$G$12*LOOKUP($A303,'Input Data'!$B$58:$B$62,'Input Data'!$H$58:$H$62)/3600*$C$1,IF($A303&lt;'Input Data'!$G$17,infinity,'Input Data'!$G$11*'Input Data'!$G$13+LOOKUP($A303-'Input Data'!$G$17+$C$1,$A$5:$A$505,$Z$5:$Z$505)-Y303))</f>
        <v>15</v>
      </c>
      <c r="Y303" s="11">
        <f t="shared" si="144"/>
        <v>4395.7894736842109</v>
      </c>
      <c r="Z303" s="11">
        <f t="shared" si="145"/>
        <v>4020</v>
      </c>
      <c r="AA303" s="9">
        <f>MIN('Input Data'!$G$12*LOOKUP($A303,'Input Data'!$B$58:$B$62,'Input Data'!$H$58:$H$62)/3600*$C$1,IF($A303&lt;'Input Data'!$G$16,0,LOOKUP($A303-'Input Data'!$G$16+$C$1,$A$5:$A$505,Y$5:Y$505)-Z303))</f>
        <v>22.222222222222221</v>
      </c>
      <c r="AB303" s="10">
        <f>LOOKUP($A303,'Input Data'!$C$33:$C$37,'Input Data'!$G$33:$G$37)</f>
        <v>0</v>
      </c>
      <c r="AC303" s="11">
        <f t="shared" si="146"/>
        <v>0.67500000000000004</v>
      </c>
      <c r="AD303" s="11">
        <f t="shared" si="147"/>
        <v>0</v>
      </c>
      <c r="AE303" s="12">
        <f t="shared" si="148"/>
        <v>15</v>
      </c>
      <c r="AF303" s="7">
        <f>MIN('Input Data'!$H$12*LOOKUP($A303,'Input Data'!$B$58:$B$62,'Input Data'!$I$58:$I$62)/3600*$C$1,IF($A303&lt;'Input Data'!$H$17,infinity,'Input Data'!$H$11*'Input Data'!$H$13+LOOKUP($A303-'Input Data'!$H$17+$C$1,$A$5:$A$505,AH$5:AH$505)-AG303))</f>
        <v>5.5555555555555554</v>
      </c>
      <c r="AG303" s="11">
        <f t="shared" si="149"/>
        <v>0</v>
      </c>
      <c r="AH303" s="11">
        <f>IF($A303&lt;'Input Data'!$H$16,0,LOOKUP($A303-'Input Data'!$H$16,$A$5:$A$505,AG$5:AG$505))</f>
        <v>0</v>
      </c>
      <c r="AI303" s="7">
        <f>MIN('Input Data'!$I$12*LOOKUP($A303,'Input Data'!$B$58:$B$62,'Input Data'!$J$58:$J$62)/3600*$C$1,IF($A303&lt;'Input Data'!$I$17,infinity,'Input Data'!$I$11*'Input Data'!$I$13+LOOKUP($A303-'Input Data'!$I$17+$C$1,$A$5:$A$505,AK$5:AK$505))-AJ303)</f>
        <v>15</v>
      </c>
      <c r="AJ303" s="11">
        <f t="shared" si="150"/>
        <v>4020</v>
      </c>
      <c r="AK303" s="34">
        <f>IF($A303&lt;'Input Data'!$I$16,0,LOOKUP($A303-'Input Data'!$I$16,$A$5:$A$505,AJ$5:AJ$505))</f>
        <v>3930</v>
      </c>
      <c r="AL303" s="17">
        <f>MIN('Input Data'!$I$12*LOOKUP($A303,'Input Data'!$B$58:$B$62,'Input Data'!$J$58:$J$62)/3600*$C$1,IF($A303&lt;'Input Data'!$I$16,0,LOOKUP($A303-'Input Data'!$I$16+$C$1,$A$5:$A$505,AJ$5:AJ$505)-AK303))</f>
        <v>15</v>
      </c>
    </row>
    <row r="304" spans="1:38" x14ac:dyDescent="0.3">
      <c r="A304" s="9">
        <f t="shared" si="132"/>
        <v>2990</v>
      </c>
      <c r="B304" s="10">
        <f>MIN('Input Data'!$C$12*LOOKUP($A304,'Input Data'!$B$58:$B$62,'Input Data'!$D$58:$D$62)/3600*$C$1,IF($A304&lt;'Input Data'!$C$17,infinity,'Input Data'!$C$11*'Input Data'!$C$13+LOOKUP($A304-'Input Data'!$C$17+$C$1,$A$5:$A$505,$D$5:$D$505))-C304)</f>
        <v>22.222222222222221</v>
      </c>
      <c r="C304" s="11">
        <f>C303+LOOKUP($A303,'Input Data'!$D$23:$D$27,'Input Data'!$F$23:$F$27)*$C$1/3600</f>
        <v>4912.1138888889136</v>
      </c>
      <c r="D304" s="11">
        <f t="shared" si="133"/>
        <v>4728.1638888889056</v>
      </c>
      <c r="E304" s="9">
        <f>MIN('Input Data'!$C$12*LOOKUP($A304,'Input Data'!$B$58:$B$62,'Input Data'!$D$58:$D$62)/3600*$C$1,IF($A304&lt;'Input Data'!$C$16,0,LOOKUP($A304-'Input Data'!$C$16+$C$1,$A$5:$A$505,C$5:C$505)-D304))</f>
        <v>10.219444444444889</v>
      </c>
      <c r="F304" s="10">
        <f>LOOKUP($A304,'Input Data'!$C$33:$C$37,'Input Data'!$E$33:$E$37)</f>
        <v>0</v>
      </c>
      <c r="G304" s="11">
        <f t="shared" si="134"/>
        <v>1</v>
      </c>
      <c r="H304" s="11">
        <f>E304*F304*G304</f>
        <v>0</v>
      </c>
      <c r="I304" s="12">
        <f t="shared" si="136"/>
        <v>10.219444444444889</v>
      </c>
      <c r="J304" s="7">
        <f>MIN('Input Data'!$D$12*LOOKUP($A304,'Input Data'!$B$58:$B$62,'Input Data'!$E$58:$E$62)/3600*$C$1,IF($A304&lt;'Input Data'!$D$17,infinity,'Input Data'!$D$11*'Input Data'!$D$13+LOOKUP($A304-'Input Data'!$D$17+$C$1,$A$5:$A$505,$L$5:$L$505)-K304))</f>
        <v>5.5555555555555554</v>
      </c>
      <c r="K304" s="11">
        <f t="shared" si="137"/>
        <v>0</v>
      </c>
      <c r="L304" s="11">
        <f>IF($A304&lt;'Input Data'!$D$16,0,LOOKUP($A304-'Input Data'!$D$16,$A$5:$A$505,$K$5:$K$505))</f>
        <v>0</v>
      </c>
      <c r="M304" s="7">
        <f>MIN('Input Data'!$E$12*LOOKUP($A304,'Input Data'!$B$58:$B$62,'Input Data'!$F$58:$F$62)/3600*$C$1,IF($A304&lt;'Input Data'!$E$17,infinity,'Input Data'!$E$11*'Input Data'!$E$13+LOOKUP($A304-'Input Data'!$E$17+$C$1,$A$5:$A$505,$O$5:$O$505))-N304)</f>
        <v>22.222222222222221</v>
      </c>
      <c r="N304" s="11">
        <f t="shared" si="138"/>
        <v>4728.1638888889056</v>
      </c>
      <c r="O304" s="11">
        <f t="shared" si="139"/>
        <v>4500.8055853920559</v>
      </c>
      <c r="P304" s="9">
        <f>MIN('Input Data'!$E$12*LOOKUP($A304,'Input Data'!$B$58:$B$62,'Input Data'!$F$58:$F$62)/3600*$C$1,IF($A304&lt;'Input Data'!$E$16,0,LOOKUP($A304-'Input Data'!$E$16+$C$1,$A$5:$A$505,N$5:N$505)-O304))</f>
        <v>22.222222222222221</v>
      </c>
      <c r="Q304" s="10">
        <f>LOOKUP($A304,'Input Data'!$C$33:$C$37,'Input Data'!$F$33:$F$37)</f>
        <v>0.02</v>
      </c>
      <c r="R304" s="34">
        <f t="shared" si="140"/>
        <v>0.68877551020408168</v>
      </c>
      <c r="S304" s="8">
        <f t="shared" si="141"/>
        <v>0.30612244897959184</v>
      </c>
      <c r="T304" s="11">
        <f t="shared" si="142"/>
        <v>14.999999999999998</v>
      </c>
      <c r="U304" s="7">
        <f>MIN('Input Data'!$F$12*LOOKUP($A304,'Input Data'!$B$58:$B$62,'Input Data'!$G$58:$G$62)/3600*$C$1,IF($A304&lt;'Input Data'!$F$17,infinity,'Input Data'!$F$11*'Input Data'!$F$13+LOOKUP($A304-'Input Data'!$F$17+$C$1,$A$5:$A$505,$W$5:$W$505)-V304))</f>
        <v>5.5555555555555554</v>
      </c>
      <c r="V304" s="11">
        <f t="shared" si="143"/>
        <v>90.016111707841389</v>
      </c>
      <c r="W304" s="11">
        <f>IF($A304&lt;'Input Data'!$F$16,0,LOOKUP($A304-'Input Data'!$F$16,$A$5:$A$505,$V$5:$V$505))</f>
        <v>88.791621911923016</v>
      </c>
      <c r="X304" s="7">
        <f>MIN('Input Data'!$G$12*LOOKUP($A304,'Input Data'!$B$58:$B$62,'Input Data'!$H$58:$H$62)/3600*$C$1,IF($A304&lt;'Input Data'!$G$17,infinity,'Input Data'!$G$11*'Input Data'!$G$13+LOOKUP($A304-'Input Data'!$G$17+$C$1,$A$5:$A$505,$Z$5:$Z$505)-Y304))</f>
        <v>15</v>
      </c>
      <c r="Y304" s="11">
        <f t="shared" si="144"/>
        <v>4410.7894736842109</v>
      </c>
      <c r="Z304" s="11">
        <f t="shared" si="145"/>
        <v>4035</v>
      </c>
      <c r="AA304" s="9">
        <f>MIN('Input Data'!$G$12*LOOKUP($A304,'Input Data'!$B$58:$B$62,'Input Data'!$H$58:$H$62)/3600*$C$1,IF($A304&lt;'Input Data'!$G$16,0,LOOKUP($A304-'Input Data'!$G$16+$C$1,$A$5:$A$505,Y$5:Y$505)-Z304))</f>
        <v>22.222222222222221</v>
      </c>
      <c r="AB304" s="10">
        <f>LOOKUP($A304,'Input Data'!$C$33:$C$37,'Input Data'!$G$33:$G$37)</f>
        <v>0</v>
      </c>
      <c r="AC304" s="11">
        <f t="shared" si="146"/>
        <v>0.67500000000000004</v>
      </c>
      <c r="AD304" s="11">
        <f t="shared" si="147"/>
        <v>0</v>
      </c>
      <c r="AE304" s="12">
        <f t="shared" si="148"/>
        <v>15</v>
      </c>
      <c r="AF304" s="7">
        <f>MIN('Input Data'!$H$12*LOOKUP($A304,'Input Data'!$B$58:$B$62,'Input Data'!$I$58:$I$62)/3600*$C$1,IF($A304&lt;'Input Data'!$H$17,infinity,'Input Data'!$H$11*'Input Data'!$H$13+LOOKUP($A304-'Input Data'!$H$17+$C$1,$A$5:$A$505,AH$5:AH$505)-AG304))</f>
        <v>5.5555555555555554</v>
      </c>
      <c r="AG304" s="11">
        <f t="shared" si="149"/>
        <v>0</v>
      </c>
      <c r="AH304" s="11">
        <f>IF($A304&lt;'Input Data'!$H$16,0,LOOKUP($A304-'Input Data'!$H$16,$A$5:$A$505,AG$5:AG$505))</f>
        <v>0</v>
      </c>
      <c r="AI304" s="7">
        <f>MIN('Input Data'!$I$12*LOOKUP($A304,'Input Data'!$B$58:$B$62,'Input Data'!$J$58:$J$62)/3600*$C$1,IF($A304&lt;'Input Data'!$I$17,infinity,'Input Data'!$I$11*'Input Data'!$I$13+LOOKUP($A304-'Input Data'!$I$17+$C$1,$A$5:$A$505,AK$5:AK$505))-AJ304)</f>
        <v>15</v>
      </c>
      <c r="AJ304" s="11">
        <f t="shared" si="150"/>
        <v>4035</v>
      </c>
      <c r="AK304" s="34">
        <f>IF($A304&lt;'Input Data'!$I$16,0,LOOKUP($A304-'Input Data'!$I$16,$A$5:$A$505,AJ$5:AJ$505))</f>
        <v>3945</v>
      </c>
      <c r="AL304" s="17">
        <f>MIN('Input Data'!$I$12*LOOKUP($A304,'Input Data'!$B$58:$B$62,'Input Data'!$J$58:$J$62)/3600*$C$1,IF($A304&lt;'Input Data'!$I$16,0,LOOKUP($A304-'Input Data'!$I$16+$C$1,$A$5:$A$505,AJ$5:AJ$505)-AK304))</f>
        <v>15</v>
      </c>
    </row>
    <row r="305" spans="1:38" x14ac:dyDescent="0.3">
      <c r="A305" s="9">
        <f t="shared" si="132"/>
        <v>3000</v>
      </c>
      <c r="B305" s="10">
        <f>MIN('Input Data'!$C$12*LOOKUP($A305,'Input Data'!$B$58:$B$62,'Input Data'!$D$58:$D$62)/3600*$C$1,IF($A305&lt;'Input Data'!$C$17,infinity,'Input Data'!$C$11*'Input Data'!$C$13+LOOKUP($A305-'Input Data'!$C$17+$C$1,$A$5:$A$505,$D$5:$D$505))-C305)</f>
        <v>22.222222222222221</v>
      </c>
      <c r="C305" s="11">
        <f>C304+LOOKUP($A304,'Input Data'!$D$23:$D$27,'Input Data'!$F$23:$F$27)*$C$1/3600</f>
        <v>4922.3333333333585</v>
      </c>
      <c r="D305" s="11">
        <f t="shared" si="133"/>
        <v>4738.3833333333505</v>
      </c>
      <c r="E305" s="9">
        <f>MIN('Input Data'!$C$12*LOOKUP($A305,'Input Data'!$B$58:$B$62,'Input Data'!$D$58:$D$62)/3600*$C$1,IF($A305&lt;'Input Data'!$C$16,0,LOOKUP($A305-'Input Data'!$C$16+$C$1,$A$5:$A$505,C$5:C$505)-D305))</f>
        <v>10.219444444444889</v>
      </c>
      <c r="F305" s="10">
        <f>LOOKUP($A305,'Input Data'!$C$33:$C$37,'Input Data'!$E$33:$E$37)</f>
        <v>0</v>
      </c>
      <c r="G305" s="11">
        <f t="shared" si="134"/>
        <v>1</v>
      </c>
      <c r="H305" s="11">
        <f t="shared" ref="H305" si="151">E305*F305*G305</f>
        <v>0</v>
      </c>
      <c r="I305" s="12">
        <f t="shared" si="136"/>
        <v>10.219444444444889</v>
      </c>
      <c r="J305" s="7">
        <f>MIN('Input Data'!$D$12*LOOKUP($A305,'Input Data'!$B$58:$B$62,'Input Data'!$E$58:$E$62)/3600*$C$1,IF($A305&lt;'Input Data'!$D$17,infinity,'Input Data'!$D$11*'Input Data'!$D$13+LOOKUP($A305-'Input Data'!$D$17+$C$1,$A$5:$A$505,$L$5:$L$505)-K305))</f>
        <v>5.5555555555555554</v>
      </c>
      <c r="K305" s="11">
        <f t="shared" si="137"/>
        <v>0</v>
      </c>
      <c r="L305" s="11">
        <f>IF($A305&lt;'Input Data'!$D$16,0,LOOKUP($A305-'Input Data'!$D$16,$A$5:$A$505,$K$5:$K$505))</f>
        <v>0</v>
      </c>
      <c r="M305" s="7">
        <f>MIN('Input Data'!$E$12*LOOKUP($A305,'Input Data'!$B$58:$B$62,'Input Data'!$F$58:$F$62)/3600*$C$1,IF($A305&lt;'Input Data'!$E$17,infinity,'Input Data'!$E$11*'Input Data'!$E$13+LOOKUP($A305-'Input Data'!$E$17+$C$1,$A$5:$A$505,$O$5:$O$505))-N305)</f>
        <v>22.222222222222221</v>
      </c>
      <c r="N305" s="11">
        <f t="shared" si="138"/>
        <v>4738.3833333333505</v>
      </c>
      <c r="O305" s="11">
        <f t="shared" si="139"/>
        <v>4516.1117078410352</v>
      </c>
      <c r="P305" s="9">
        <f>MIN('Input Data'!$E$12*LOOKUP($A305,'Input Data'!$B$58:$B$62,'Input Data'!$F$58:$F$62)/3600*$C$1,IF($A305&lt;'Input Data'!$E$16,0,LOOKUP($A305-'Input Data'!$E$16+$C$1,$A$5:$A$505,N$5:N$505)-O305))</f>
        <v>22.222222222222221</v>
      </c>
      <c r="Q305" s="10">
        <f>LOOKUP($A305,'Input Data'!$C$33:$C$37,'Input Data'!$F$33:$F$37)</f>
        <v>0.02</v>
      </c>
      <c r="R305" s="34">
        <f t="shared" si="140"/>
        <v>0.68877551020408168</v>
      </c>
      <c r="S305" s="8">
        <f t="shared" si="141"/>
        <v>0.30612244897959184</v>
      </c>
      <c r="T305" s="11">
        <f t="shared" si="142"/>
        <v>14.999999999999998</v>
      </c>
      <c r="U305" s="7">
        <f>MIN('Input Data'!$F$12*LOOKUP($A305,'Input Data'!$B$58:$B$62,'Input Data'!$G$58:$G$62)/3600*$C$1,IF($A305&lt;'Input Data'!$F$17,infinity,'Input Data'!$F$11*'Input Data'!$F$13+LOOKUP($A305-'Input Data'!$F$17+$C$1,$A$5:$A$505,$W$5:$W$505)-V305))</f>
        <v>5.5555555555555554</v>
      </c>
      <c r="V305" s="11">
        <f t="shared" si="143"/>
        <v>90.322234156820983</v>
      </c>
      <c r="W305" s="11">
        <f>IF($A305&lt;'Input Data'!$F$16,0,LOOKUP($A305-'Input Data'!$F$16,$A$5:$A$505,$V$5:$V$505))</f>
        <v>89.09774436090261</v>
      </c>
      <c r="X305" s="7">
        <f>MIN('Input Data'!$G$12*LOOKUP($A305,'Input Data'!$B$58:$B$62,'Input Data'!$H$58:$H$62)/3600*$C$1,IF($A305&lt;'Input Data'!$G$17,infinity,'Input Data'!$G$11*'Input Data'!$G$13+LOOKUP($A305-'Input Data'!$G$17+$C$1,$A$5:$A$505,$Z$5:$Z$505)-Y305))</f>
        <v>15</v>
      </c>
      <c r="Y305" s="11">
        <f t="shared" si="144"/>
        <v>4425.7894736842109</v>
      </c>
      <c r="Z305" s="11">
        <f t="shared" si="145"/>
        <v>4050</v>
      </c>
      <c r="AA305" s="9">
        <f>MIN('Input Data'!$G$12*LOOKUP($A305,'Input Data'!$B$58:$B$62,'Input Data'!$H$58:$H$62)/3600*$C$1,IF($A305&lt;'Input Data'!$G$16,0,LOOKUP($A305-'Input Data'!$G$16+$C$1,$A$5:$A$505,Y$5:Y$505)-Z305))</f>
        <v>22.222222222222221</v>
      </c>
      <c r="AB305" s="10">
        <f>LOOKUP($A305,'Input Data'!$C$33:$C$37,'Input Data'!$G$33:$G$37)</f>
        <v>0</v>
      </c>
      <c r="AC305" s="11">
        <f t="shared" si="146"/>
        <v>0.67500000000000004</v>
      </c>
      <c r="AD305" s="11">
        <f t="shared" si="147"/>
        <v>0</v>
      </c>
      <c r="AE305" s="12">
        <f t="shared" si="148"/>
        <v>15</v>
      </c>
      <c r="AF305" s="7">
        <f>MIN('Input Data'!$H$12*LOOKUP($A305,'Input Data'!$B$58:$B$62,'Input Data'!$I$58:$I$62)/3600*$C$1,IF($A305&lt;'Input Data'!$H$17,infinity,'Input Data'!$H$11*'Input Data'!$H$13+LOOKUP($A305-'Input Data'!$H$17+$C$1,$A$5:$A$505,AH$5:AH$505)-AG305))</f>
        <v>5.5555555555555554</v>
      </c>
      <c r="AG305" s="11">
        <f t="shared" si="149"/>
        <v>0</v>
      </c>
      <c r="AH305" s="11">
        <f>IF($A305&lt;'Input Data'!$H$16,0,LOOKUP($A305-'Input Data'!$H$16,$A$5:$A$505,AG$5:AG$505))</f>
        <v>0</v>
      </c>
      <c r="AI305" s="7">
        <f>MIN('Input Data'!$I$12*LOOKUP($A305,'Input Data'!$B$58:$B$62,'Input Data'!$J$58:$J$62)/3600*$C$1,IF($A305&lt;'Input Data'!$I$17,infinity,'Input Data'!$I$11*'Input Data'!$I$13+LOOKUP($A305-'Input Data'!$I$17+$C$1,$A$5:$A$505,AK$5:AK$505))-AJ305)</f>
        <v>15</v>
      </c>
      <c r="AJ305" s="11">
        <f t="shared" si="150"/>
        <v>4050</v>
      </c>
      <c r="AK305" s="34">
        <f>IF($A305&lt;'Input Data'!$I$16,0,LOOKUP($A305-'Input Data'!$I$16,$A$5:$A$505,AJ$5:AJ$505))</f>
        <v>3960</v>
      </c>
      <c r="AL305" s="17">
        <f>MIN('Input Data'!$I$12*LOOKUP($A305,'Input Data'!$B$58:$B$62,'Input Data'!$J$58:$J$62)/3600*$C$1,IF($A305&lt;'Input Data'!$I$16,0,LOOKUP($A305-'Input Data'!$I$16+$C$1,$A$5:$A$505,AJ$5:AJ$505)-AK305))</f>
        <v>15</v>
      </c>
    </row>
    <row r="306" spans="1:38" x14ac:dyDescent="0.3">
      <c r="A306" s="9">
        <f t="shared" si="132"/>
        <v>3010</v>
      </c>
      <c r="B306" s="10">
        <f>MIN('Input Data'!$C$12*LOOKUP($A306,'Input Data'!$B$58:$B$62,'Input Data'!$D$58:$D$62)/3600*$C$1,IF($A306&lt;'Input Data'!$C$17,infinity,'Input Data'!$C$11*'Input Data'!$C$13+LOOKUP($A306-'Input Data'!$C$17+$C$1,$A$5:$A$505,$D$5:$D$505))-C306)</f>
        <v>22.222222222222221</v>
      </c>
      <c r="C306" s="11">
        <f>C305+LOOKUP($A305,'Input Data'!$D$23:$D$27,'Input Data'!$F$23:$F$27)*$C$1/3600</f>
        <v>4932.5527777778034</v>
      </c>
      <c r="D306" s="11">
        <f t="shared" si="133"/>
        <v>4748.6027777777954</v>
      </c>
      <c r="E306" s="9">
        <f>MIN('Input Data'!$C$12*LOOKUP($A306,'Input Data'!$B$58:$B$62,'Input Data'!$D$58:$D$62)/3600*$C$1,IF($A306&lt;'Input Data'!$C$16,0,LOOKUP($A306-'Input Data'!$C$16+$C$1,$A$5:$A$505,C$5:C$505)-D306))</f>
        <v>10.219444444444889</v>
      </c>
      <c r="F306" s="10">
        <f>LOOKUP($A306,'Input Data'!$C$33:$C$37,'Input Data'!$E$33:$E$37)</f>
        <v>0</v>
      </c>
      <c r="G306" s="11">
        <f t="shared" si="134"/>
        <v>1</v>
      </c>
      <c r="H306" s="11">
        <f>E306*F306*G306</f>
        <v>0</v>
      </c>
      <c r="I306" s="12">
        <f t="shared" si="136"/>
        <v>10.219444444444889</v>
      </c>
      <c r="J306" s="7">
        <f>MIN('Input Data'!$D$12*LOOKUP($A306,'Input Data'!$B$58:$B$62,'Input Data'!$E$58:$E$62)/3600*$C$1,IF($A306&lt;'Input Data'!$D$17,infinity,'Input Data'!$D$11*'Input Data'!$D$13+LOOKUP($A306-'Input Data'!$D$17+$C$1,$A$5:$A$505,$L$5:$L$505)-K306))</f>
        <v>5.5555555555555554</v>
      </c>
      <c r="K306" s="11">
        <f t="shared" si="137"/>
        <v>0</v>
      </c>
      <c r="L306" s="11">
        <f>IF($A306&lt;'Input Data'!$D$16,0,LOOKUP($A306-'Input Data'!$D$16,$A$5:$A$505,$K$5:$K$505))</f>
        <v>0</v>
      </c>
      <c r="M306" s="7">
        <f>MIN('Input Data'!$E$12*LOOKUP($A306,'Input Data'!$B$58:$B$62,'Input Data'!$F$58:$F$62)/3600*$C$1,IF($A306&lt;'Input Data'!$E$17,infinity,'Input Data'!$E$11*'Input Data'!$E$13+LOOKUP($A306-'Input Data'!$E$17+$C$1,$A$5:$A$505,$O$5:$O$505))-N306)</f>
        <v>22.222222222222221</v>
      </c>
      <c r="N306" s="11">
        <f t="shared" si="138"/>
        <v>4748.6027777777954</v>
      </c>
      <c r="O306" s="11">
        <f t="shared" si="139"/>
        <v>4531.4178302900145</v>
      </c>
      <c r="P306" s="9">
        <f>MIN('Input Data'!$E$12*LOOKUP($A306,'Input Data'!$B$58:$B$62,'Input Data'!$F$58:$F$62)/3600*$C$1,IF($A306&lt;'Input Data'!$E$16,0,LOOKUP($A306-'Input Data'!$E$16+$C$1,$A$5:$A$505,N$5:N$505)-O306))</f>
        <v>22.222222222222221</v>
      </c>
      <c r="Q306" s="10">
        <f>LOOKUP($A306,'Input Data'!$C$33:$C$37,'Input Data'!$F$33:$F$37)</f>
        <v>0.02</v>
      </c>
      <c r="R306" s="34">
        <f t="shared" si="140"/>
        <v>0.68877551020408168</v>
      </c>
      <c r="S306" s="8">
        <f t="shared" si="141"/>
        <v>0.30612244897959184</v>
      </c>
      <c r="T306" s="11">
        <f t="shared" si="142"/>
        <v>14.999999999999998</v>
      </c>
      <c r="U306" s="7">
        <f>MIN('Input Data'!$F$12*LOOKUP($A306,'Input Data'!$B$58:$B$62,'Input Data'!$G$58:$G$62)/3600*$C$1,IF($A306&lt;'Input Data'!$F$17,infinity,'Input Data'!$F$11*'Input Data'!$F$13+LOOKUP($A306-'Input Data'!$F$17+$C$1,$A$5:$A$505,$W$5:$W$505)-V306))</f>
        <v>5.5555555555555554</v>
      </c>
      <c r="V306" s="11">
        <f t="shared" si="143"/>
        <v>90.628356605800576</v>
      </c>
      <c r="W306" s="11">
        <f>IF($A306&lt;'Input Data'!$F$16,0,LOOKUP($A306-'Input Data'!$F$16,$A$5:$A$505,$V$5:$V$505))</f>
        <v>89.403866809882203</v>
      </c>
      <c r="X306" s="7">
        <f>MIN('Input Data'!$G$12*LOOKUP($A306,'Input Data'!$B$58:$B$62,'Input Data'!$H$58:$H$62)/3600*$C$1,IF($A306&lt;'Input Data'!$G$17,infinity,'Input Data'!$G$11*'Input Data'!$G$13+LOOKUP($A306-'Input Data'!$G$17+$C$1,$A$5:$A$505,$Z$5:$Z$505)-Y306))</f>
        <v>15</v>
      </c>
      <c r="Y306" s="11">
        <f t="shared" si="144"/>
        <v>4440.7894736842109</v>
      </c>
      <c r="Z306" s="11">
        <f t="shared" si="145"/>
        <v>4065</v>
      </c>
      <c r="AA306" s="9">
        <f>MIN('Input Data'!$G$12*LOOKUP($A306,'Input Data'!$B$58:$B$62,'Input Data'!$H$58:$H$62)/3600*$C$1,IF($A306&lt;'Input Data'!$G$16,0,LOOKUP($A306-'Input Data'!$G$16+$C$1,$A$5:$A$505,Y$5:Y$505)-Z306))</f>
        <v>22.222222222222221</v>
      </c>
      <c r="AB306" s="10">
        <f>LOOKUP($A306,'Input Data'!$C$33:$C$37,'Input Data'!$G$33:$G$37)</f>
        <v>0</v>
      </c>
      <c r="AC306" s="11">
        <f t="shared" si="146"/>
        <v>0.67500000000000004</v>
      </c>
      <c r="AD306" s="11">
        <f t="shared" si="147"/>
        <v>0</v>
      </c>
      <c r="AE306" s="12">
        <f t="shared" si="148"/>
        <v>15</v>
      </c>
      <c r="AF306" s="7">
        <f>MIN('Input Data'!$H$12*LOOKUP($A306,'Input Data'!$B$58:$B$62,'Input Data'!$I$58:$I$62)/3600*$C$1,IF($A306&lt;'Input Data'!$H$17,infinity,'Input Data'!$H$11*'Input Data'!$H$13+LOOKUP($A306-'Input Data'!$H$17+$C$1,$A$5:$A$505,AH$5:AH$505)-AG306))</f>
        <v>5.5555555555555554</v>
      </c>
      <c r="AG306" s="11">
        <f t="shared" si="149"/>
        <v>0</v>
      </c>
      <c r="AH306" s="11">
        <f>IF($A306&lt;'Input Data'!$H$16,0,LOOKUP($A306-'Input Data'!$H$16,$A$5:$A$505,AG$5:AG$505))</f>
        <v>0</v>
      </c>
      <c r="AI306" s="7">
        <f>MIN('Input Data'!$I$12*LOOKUP($A306,'Input Data'!$B$58:$B$62,'Input Data'!$J$58:$J$62)/3600*$C$1,IF($A306&lt;'Input Data'!$I$17,infinity,'Input Data'!$I$11*'Input Data'!$I$13+LOOKUP($A306-'Input Data'!$I$17+$C$1,$A$5:$A$505,AK$5:AK$505))-AJ306)</f>
        <v>15</v>
      </c>
      <c r="AJ306" s="11">
        <f t="shared" si="150"/>
        <v>4065</v>
      </c>
      <c r="AK306" s="34">
        <f>IF($A306&lt;'Input Data'!$I$16,0,LOOKUP($A306-'Input Data'!$I$16,$A$5:$A$505,AJ$5:AJ$505))</f>
        <v>3975</v>
      </c>
      <c r="AL306" s="17">
        <f>MIN('Input Data'!$I$12*LOOKUP($A306,'Input Data'!$B$58:$B$62,'Input Data'!$J$58:$J$62)/3600*$C$1,IF($A306&lt;'Input Data'!$I$16,0,LOOKUP($A306-'Input Data'!$I$16+$C$1,$A$5:$A$505,AJ$5:AJ$505)-AK306))</f>
        <v>15</v>
      </c>
    </row>
    <row r="307" spans="1:38" x14ac:dyDescent="0.3">
      <c r="A307" s="9">
        <f t="shared" si="132"/>
        <v>3020</v>
      </c>
      <c r="B307" s="10">
        <f>MIN('Input Data'!$C$12*LOOKUP($A307,'Input Data'!$B$58:$B$62,'Input Data'!$D$58:$D$62)/3600*$C$1,IF($A307&lt;'Input Data'!$C$17,infinity,'Input Data'!$C$11*'Input Data'!$C$13+LOOKUP($A307-'Input Data'!$C$17+$C$1,$A$5:$A$505,$D$5:$D$505))-C307)</f>
        <v>22.222222222222221</v>
      </c>
      <c r="C307" s="11">
        <f>C306+LOOKUP($A306,'Input Data'!$D$23:$D$27,'Input Data'!$F$23:$F$27)*$C$1/3600</f>
        <v>4942.7722222222483</v>
      </c>
      <c r="D307" s="11">
        <f t="shared" si="133"/>
        <v>4758.8222222222403</v>
      </c>
      <c r="E307" s="9">
        <f>MIN('Input Data'!$C$12*LOOKUP($A307,'Input Data'!$B$58:$B$62,'Input Data'!$D$58:$D$62)/3600*$C$1,IF($A307&lt;'Input Data'!$C$16,0,LOOKUP($A307-'Input Data'!$C$16+$C$1,$A$5:$A$505,C$5:C$505)-D307))</f>
        <v>10.219444444444889</v>
      </c>
      <c r="F307" s="10">
        <f>LOOKUP($A307,'Input Data'!$C$33:$C$37,'Input Data'!$E$33:$E$37)</f>
        <v>0</v>
      </c>
      <c r="G307" s="11">
        <f t="shared" si="134"/>
        <v>1</v>
      </c>
      <c r="H307" s="11">
        <f t="shared" ref="H307:H349" si="152">E307*F307*G307</f>
        <v>0</v>
      </c>
      <c r="I307" s="12">
        <f t="shared" si="136"/>
        <v>10.219444444444889</v>
      </c>
      <c r="J307" s="7">
        <f>MIN('Input Data'!$D$12*LOOKUP($A307,'Input Data'!$B$58:$B$62,'Input Data'!$E$58:$E$62)/3600*$C$1,IF($A307&lt;'Input Data'!$D$17,infinity,'Input Data'!$D$11*'Input Data'!$D$13+LOOKUP($A307-'Input Data'!$D$17+$C$1,$A$5:$A$505,$L$5:$L$505)-K307))</f>
        <v>5.5555555555555554</v>
      </c>
      <c r="K307" s="11">
        <f t="shared" si="137"/>
        <v>0</v>
      </c>
      <c r="L307" s="11">
        <f>IF($A307&lt;'Input Data'!$D$16,0,LOOKUP($A307-'Input Data'!$D$16,$A$5:$A$505,$K$5:$K$505))</f>
        <v>0</v>
      </c>
      <c r="M307" s="7">
        <f>MIN('Input Data'!$E$12*LOOKUP($A307,'Input Data'!$B$58:$B$62,'Input Data'!$F$58:$F$62)/3600*$C$1,IF($A307&lt;'Input Data'!$E$17,infinity,'Input Data'!$E$11*'Input Data'!$E$13+LOOKUP($A307-'Input Data'!$E$17+$C$1,$A$5:$A$505,$O$5:$O$505))-N307)</f>
        <v>22.222222222222221</v>
      </c>
      <c r="N307" s="11">
        <f t="shared" si="138"/>
        <v>4758.8222222222403</v>
      </c>
      <c r="O307" s="11">
        <f t="shared" si="139"/>
        <v>4546.7239527389938</v>
      </c>
      <c r="P307" s="9">
        <f>MIN('Input Data'!$E$12*LOOKUP($A307,'Input Data'!$B$58:$B$62,'Input Data'!$F$58:$F$62)/3600*$C$1,IF($A307&lt;'Input Data'!$E$16,0,LOOKUP($A307-'Input Data'!$E$16+$C$1,$A$5:$A$505,N$5:N$505)-O307))</f>
        <v>22.222222222222221</v>
      </c>
      <c r="Q307" s="10">
        <f>LOOKUP($A307,'Input Data'!$C$33:$C$37,'Input Data'!$F$33:$F$37)</f>
        <v>0.02</v>
      </c>
      <c r="R307" s="34">
        <f t="shared" si="140"/>
        <v>0.68877551020408168</v>
      </c>
      <c r="S307" s="8">
        <f t="shared" si="141"/>
        <v>0.30612244897959184</v>
      </c>
      <c r="T307" s="11">
        <f t="shared" si="142"/>
        <v>14.999999999999998</v>
      </c>
      <c r="U307" s="7">
        <f>MIN('Input Data'!$F$12*LOOKUP($A307,'Input Data'!$B$58:$B$62,'Input Data'!$G$58:$G$62)/3600*$C$1,IF($A307&lt;'Input Data'!$F$17,infinity,'Input Data'!$F$11*'Input Data'!$F$13+LOOKUP($A307-'Input Data'!$F$17+$C$1,$A$5:$A$505,$W$5:$W$505)-V307))</f>
        <v>5.5555555555555554</v>
      </c>
      <c r="V307" s="11">
        <f t="shared" si="143"/>
        <v>90.934479054780169</v>
      </c>
      <c r="W307" s="11">
        <f>IF($A307&lt;'Input Data'!$F$16,0,LOOKUP($A307-'Input Data'!$F$16,$A$5:$A$505,$V$5:$V$505))</f>
        <v>89.709989258861796</v>
      </c>
      <c r="X307" s="7">
        <f>MIN('Input Data'!$G$12*LOOKUP($A307,'Input Data'!$B$58:$B$62,'Input Data'!$H$58:$H$62)/3600*$C$1,IF($A307&lt;'Input Data'!$G$17,infinity,'Input Data'!$G$11*'Input Data'!$G$13+LOOKUP($A307-'Input Data'!$G$17+$C$1,$A$5:$A$505,$Z$5:$Z$505)-Y307))</f>
        <v>15</v>
      </c>
      <c r="Y307" s="11">
        <f t="shared" si="144"/>
        <v>4455.7894736842109</v>
      </c>
      <c r="Z307" s="11">
        <f t="shared" si="145"/>
        <v>4080</v>
      </c>
      <c r="AA307" s="9">
        <f>MIN('Input Data'!$G$12*LOOKUP($A307,'Input Data'!$B$58:$B$62,'Input Data'!$H$58:$H$62)/3600*$C$1,IF($A307&lt;'Input Data'!$G$16,0,LOOKUP($A307-'Input Data'!$G$16+$C$1,$A$5:$A$505,Y$5:Y$505)-Z307))</f>
        <v>22.222222222222221</v>
      </c>
      <c r="AB307" s="10">
        <f>LOOKUP($A307,'Input Data'!$C$33:$C$37,'Input Data'!$G$33:$G$37)</f>
        <v>0</v>
      </c>
      <c r="AC307" s="11">
        <f t="shared" si="146"/>
        <v>0.67500000000000004</v>
      </c>
      <c r="AD307" s="11">
        <f t="shared" si="147"/>
        <v>0</v>
      </c>
      <c r="AE307" s="12">
        <f t="shared" si="148"/>
        <v>15</v>
      </c>
      <c r="AF307" s="7">
        <f>MIN('Input Data'!$H$12*LOOKUP($A307,'Input Data'!$B$58:$B$62,'Input Data'!$I$58:$I$62)/3600*$C$1,IF($A307&lt;'Input Data'!$H$17,infinity,'Input Data'!$H$11*'Input Data'!$H$13+LOOKUP($A307-'Input Data'!$H$17+$C$1,$A$5:$A$505,AH$5:AH$505)-AG307))</f>
        <v>5.5555555555555554</v>
      </c>
      <c r="AG307" s="11">
        <f t="shared" si="149"/>
        <v>0</v>
      </c>
      <c r="AH307" s="11">
        <f>IF($A307&lt;'Input Data'!$H$16,0,LOOKUP($A307-'Input Data'!$H$16,$A$5:$A$505,AG$5:AG$505))</f>
        <v>0</v>
      </c>
      <c r="AI307" s="7">
        <f>MIN('Input Data'!$I$12*LOOKUP($A307,'Input Data'!$B$58:$B$62,'Input Data'!$J$58:$J$62)/3600*$C$1,IF($A307&lt;'Input Data'!$I$17,infinity,'Input Data'!$I$11*'Input Data'!$I$13+LOOKUP($A307-'Input Data'!$I$17+$C$1,$A$5:$A$505,AK$5:AK$505))-AJ307)</f>
        <v>15</v>
      </c>
      <c r="AJ307" s="11">
        <f t="shared" si="150"/>
        <v>4080</v>
      </c>
      <c r="AK307" s="34">
        <f>IF($A307&lt;'Input Data'!$I$16,0,LOOKUP($A307-'Input Data'!$I$16,$A$5:$A$505,AJ$5:AJ$505))</f>
        <v>3990</v>
      </c>
      <c r="AL307" s="17">
        <f>MIN('Input Data'!$I$12*LOOKUP($A307,'Input Data'!$B$58:$B$62,'Input Data'!$J$58:$J$62)/3600*$C$1,IF($A307&lt;'Input Data'!$I$16,0,LOOKUP($A307-'Input Data'!$I$16+$C$1,$A$5:$A$505,AJ$5:AJ$505)-AK307))</f>
        <v>15</v>
      </c>
    </row>
    <row r="308" spans="1:38" x14ac:dyDescent="0.3">
      <c r="A308" s="9">
        <f t="shared" si="132"/>
        <v>3030</v>
      </c>
      <c r="B308" s="10">
        <f>MIN('Input Data'!$C$12*LOOKUP($A308,'Input Data'!$B$58:$B$62,'Input Data'!$D$58:$D$62)/3600*$C$1,IF($A308&lt;'Input Data'!$C$17,infinity,'Input Data'!$C$11*'Input Data'!$C$13+LOOKUP($A308-'Input Data'!$C$17+$C$1,$A$5:$A$505,$D$5:$D$505))-C308)</f>
        <v>22.222222222222221</v>
      </c>
      <c r="C308" s="11">
        <f>C307+LOOKUP($A307,'Input Data'!$D$23:$D$27,'Input Data'!$F$23:$F$27)*$C$1/3600</f>
        <v>4952.9916666666932</v>
      </c>
      <c r="D308" s="11">
        <f t="shared" si="133"/>
        <v>4769.0416666666852</v>
      </c>
      <c r="E308" s="9">
        <f>MIN('Input Data'!$C$12*LOOKUP($A308,'Input Data'!$B$58:$B$62,'Input Data'!$D$58:$D$62)/3600*$C$1,IF($A308&lt;'Input Data'!$C$16,0,LOOKUP($A308-'Input Data'!$C$16+$C$1,$A$5:$A$505,C$5:C$505)-D308))</f>
        <v>10.219444444444889</v>
      </c>
      <c r="F308" s="10">
        <f>LOOKUP($A308,'Input Data'!$C$33:$C$37,'Input Data'!$E$33:$E$37)</f>
        <v>0</v>
      </c>
      <c r="G308" s="11">
        <f t="shared" si="134"/>
        <v>1</v>
      </c>
      <c r="H308" s="11">
        <f t="shared" si="152"/>
        <v>0</v>
      </c>
      <c r="I308" s="12">
        <f t="shared" si="136"/>
        <v>10.219444444444889</v>
      </c>
      <c r="J308" s="7">
        <f>MIN('Input Data'!$D$12*LOOKUP($A308,'Input Data'!$B$58:$B$62,'Input Data'!$E$58:$E$62)/3600*$C$1,IF($A308&lt;'Input Data'!$D$17,infinity,'Input Data'!$D$11*'Input Data'!$D$13+LOOKUP($A308-'Input Data'!$D$17+$C$1,$A$5:$A$505,$L$5:$L$505)-K308))</f>
        <v>5.5555555555555554</v>
      </c>
      <c r="K308" s="11">
        <f t="shared" si="137"/>
        <v>0</v>
      </c>
      <c r="L308" s="11">
        <f>IF($A308&lt;'Input Data'!$D$16,0,LOOKUP($A308-'Input Data'!$D$16,$A$5:$A$505,$K$5:$K$505))</f>
        <v>0</v>
      </c>
      <c r="M308" s="7">
        <f>MIN('Input Data'!$E$12*LOOKUP($A308,'Input Data'!$B$58:$B$62,'Input Data'!$F$58:$F$62)/3600*$C$1,IF($A308&lt;'Input Data'!$E$17,infinity,'Input Data'!$E$11*'Input Data'!$E$13+LOOKUP($A308-'Input Data'!$E$17+$C$1,$A$5:$A$505,$O$5:$O$505))-N308)</f>
        <v>22.222222222222221</v>
      </c>
      <c r="N308" s="11">
        <f t="shared" si="138"/>
        <v>4769.0416666666852</v>
      </c>
      <c r="O308" s="11">
        <f t="shared" si="139"/>
        <v>4562.0300751879731</v>
      </c>
      <c r="P308" s="9">
        <f>MIN('Input Data'!$E$12*LOOKUP($A308,'Input Data'!$B$58:$B$62,'Input Data'!$F$58:$F$62)/3600*$C$1,IF($A308&lt;'Input Data'!$E$16,0,LOOKUP($A308-'Input Data'!$E$16+$C$1,$A$5:$A$505,N$5:N$505)-O308))</f>
        <v>22.222222222222221</v>
      </c>
      <c r="Q308" s="10">
        <f>LOOKUP($A308,'Input Data'!$C$33:$C$37,'Input Data'!$F$33:$F$37)</f>
        <v>0.02</v>
      </c>
      <c r="R308" s="34">
        <f t="shared" si="140"/>
        <v>0.68877551020408168</v>
      </c>
      <c r="S308" s="8">
        <f t="shared" si="141"/>
        <v>0.30612244897959184</v>
      </c>
      <c r="T308" s="11">
        <f t="shared" si="142"/>
        <v>14.999999999999998</v>
      </c>
      <c r="U308" s="7">
        <f>MIN('Input Data'!$F$12*LOOKUP($A308,'Input Data'!$B$58:$B$62,'Input Data'!$G$58:$G$62)/3600*$C$1,IF($A308&lt;'Input Data'!$F$17,infinity,'Input Data'!$F$11*'Input Data'!$F$13+LOOKUP($A308-'Input Data'!$F$17+$C$1,$A$5:$A$505,$W$5:$W$505)-V308))</f>
        <v>5.5555555555555554</v>
      </c>
      <c r="V308" s="11">
        <f t="shared" si="143"/>
        <v>91.240601503759763</v>
      </c>
      <c r="W308" s="11">
        <f>IF($A308&lt;'Input Data'!$F$16,0,LOOKUP($A308-'Input Data'!$F$16,$A$5:$A$505,$V$5:$V$505))</f>
        <v>90.016111707841389</v>
      </c>
      <c r="X308" s="7">
        <f>MIN('Input Data'!$G$12*LOOKUP($A308,'Input Data'!$B$58:$B$62,'Input Data'!$H$58:$H$62)/3600*$C$1,IF($A308&lt;'Input Data'!$G$17,infinity,'Input Data'!$G$11*'Input Data'!$G$13+LOOKUP($A308-'Input Data'!$G$17+$C$1,$A$5:$A$505,$Z$5:$Z$505)-Y308))</f>
        <v>15</v>
      </c>
      <c r="Y308" s="11">
        <f t="shared" si="144"/>
        <v>4470.7894736842109</v>
      </c>
      <c r="Z308" s="11">
        <f t="shared" si="145"/>
        <v>4095</v>
      </c>
      <c r="AA308" s="9">
        <f>MIN('Input Data'!$G$12*LOOKUP($A308,'Input Data'!$B$58:$B$62,'Input Data'!$H$58:$H$62)/3600*$C$1,IF($A308&lt;'Input Data'!$G$16,0,LOOKUP($A308-'Input Data'!$G$16+$C$1,$A$5:$A$505,Y$5:Y$505)-Z308))</f>
        <v>22.222222222222221</v>
      </c>
      <c r="AB308" s="10">
        <f>LOOKUP($A308,'Input Data'!$C$33:$C$37,'Input Data'!$G$33:$G$37)</f>
        <v>0</v>
      </c>
      <c r="AC308" s="11">
        <f t="shared" si="146"/>
        <v>0.67500000000000004</v>
      </c>
      <c r="AD308" s="11">
        <f t="shared" si="147"/>
        <v>0</v>
      </c>
      <c r="AE308" s="12">
        <f t="shared" si="148"/>
        <v>15</v>
      </c>
      <c r="AF308" s="7">
        <f>MIN('Input Data'!$H$12*LOOKUP($A308,'Input Data'!$B$58:$B$62,'Input Data'!$I$58:$I$62)/3600*$C$1,IF($A308&lt;'Input Data'!$H$17,infinity,'Input Data'!$H$11*'Input Data'!$H$13+LOOKUP($A308-'Input Data'!$H$17+$C$1,$A$5:$A$505,AH$5:AH$505)-AG308))</f>
        <v>5.5555555555555554</v>
      </c>
      <c r="AG308" s="11">
        <f t="shared" si="149"/>
        <v>0</v>
      </c>
      <c r="AH308" s="11">
        <f>IF($A308&lt;'Input Data'!$H$16,0,LOOKUP($A308-'Input Data'!$H$16,$A$5:$A$505,AG$5:AG$505))</f>
        <v>0</v>
      </c>
      <c r="AI308" s="7">
        <f>MIN('Input Data'!$I$12*LOOKUP($A308,'Input Data'!$B$58:$B$62,'Input Data'!$J$58:$J$62)/3600*$C$1,IF($A308&lt;'Input Data'!$I$17,infinity,'Input Data'!$I$11*'Input Data'!$I$13+LOOKUP($A308-'Input Data'!$I$17+$C$1,$A$5:$A$505,AK$5:AK$505))-AJ308)</f>
        <v>15</v>
      </c>
      <c r="AJ308" s="11">
        <f t="shared" si="150"/>
        <v>4095</v>
      </c>
      <c r="AK308" s="34">
        <f>IF($A308&lt;'Input Data'!$I$16,0,LOOKUP($A308-'Input Data'!$I$16,$A$5:$A$505,AJ$5:AJ$505))</f>
        <v>4005</v>
      </c>
      <c r="AL308" s="17">
        <f>MIN('Input Data'!$I$12*LOOKUP($A308,'Input Data'!$B$58:$B$62,'Input Data'!$J$58:$J$62)/3600*$C$1,IF($A308&lt;'Input Data'!$I$16,0,LOOKUP($A308-'Input Data'!$I$16+$C$1,$A$5:$A$505,AJ$5:AJ$505)-AK308))</f>
        <v>15</v>
      </c>
    </row>
    <row r="309" spans="1:38" x14ac:dyDescent="0.3">
      <c r="A309" s="9">
        <f t="shared" si="132"/>
        <v>3040</v>
      </c>
      <c r="B309" s="10">
        <f>MIN('Input Data'!$C$12*LOOKUP($A309,'Input Data'!$B$58:$B$62,'Input Data'!$D$58:$D$62)/3600*$C$1,IF($A309&lt;'Input Data'!$C$17,infinity,'Input Data'!$C$11*'Input Data'!$C$13+LOOKUP($A309-'Input Data'!$C$17+$C$1,$A$5:$A$505,$D$5:$D$505))-C309)</f>
        <v>22.222222222222221</v>
      </c>
      <c r="C309" s="11">
        <f>C308+LOOKUP($A308,'Input Data'!$D$23:$D$27,'Input Data'!$F$23:$F$27)*$C$1/3600</f>
        <v>4963.2111111111381</v>
      </c>
      <c r="D309" s="11">
        <f t="shared" si="133"/>
        <v>4779.26111111113</v>
      </c>
      <c r="E309" s="9">
        <f>MIN('Input Data'!$C$12*LOOKUP($A309,'Input Data'!$B$58:$B$62,'Input Data'!$D$58:$D$62)/3600*$C$1,IF($A309&lt;'Input Data'!$C$16,0,LOOKUP($A309-'Input Data'!$C$16+$C$1,$A$5:$A$505,C$5:C$505)-D309))</f>
        <v>10.219444444444889</v>
      </c>
      <c r="F309" s="10">
        <f>LOOKUP($A309,'Input Data'!$C$33:$C$37,'Input Data'!$E$33:$E$37)</f>
        <v>0</v>
      </c>
      <c r="G309" s="11">
        <f t="shared" si="134"/>
        <v>1</v>
      </c>
      <c r="H309" s="11">
        <f t="shared" si="152"/>
        <v>0</v>
      </c>
      <c r="I309" s="12">
        <f t="shared" si="136"/>
        <v>10.219444444444889</v>
      </c>
      <c r="J309" s="7">
        <f>MIN('Input Data'!$D$12*LOOKUP($A309,'Input Data'!$B$58:$B$62,'Input Data'!$E$58:$E$62)/3600*$C$1,IF($A309&lt;'Input Data'!$D$17,infinity,'Input Data'!$D$11*'Input Data'!$D$13+LOOKUP($A309-'Input Data'!$D$17+$C$1,$A$5:$A$505,$L$5:$L$505)-K309))</f>
        <v>5.5555555555555554</v>
      </c>
      <c r="K309" s="11">
        <f t="shared" si="137"/>
        <v>0</v>
      </c>
      <c r="L309" s="11">
        <f>IF($A309&lt;'Input Data'!$D$16,0,LOOKUP($A309-'Input Data'!$D$16,$A$5:$A$505,$K$5:$K$505))</f>
        <v>0</v>
      </c>
      <c r="M309" s="7">
        <f>MIN('Input Data'!$E$12*LOOKUP($A309,'Input Data'!$B$58:$B$62,'Input Data'!$F$58:$F$62)/3600*$C$1,IF($A309&lt;'Input Data'!$E$17,infinity,'Input Data'!$E$11*'Input Data'!$E$13+LOOKUP($A309-'Input Data'!$E$17+$C$1,$A$5:$A$505,$O$5:$O$505))-N309)</f>
        <v>22.222222222222221</v>
      </c>
      <c r="N309" s="11">
        <f t="shared" si="138"/>
        <v>4779.26111111113</v>
      </c>
      <c r="O309" s="11">
        <f t="shared" si="139"/>
        <v>4577.3361976369524</v>
      </c>
      <c r="P309" s="9">
        <f>MIN('Input Data'!$E$12*LOOKUP($A309,'Input Data'!$B$58:$B$62,'Input Data'!$F$58:$F$62)/3600*$C$1,IF($A309&lt;'Input Data'!$E$16,0,LOOKUP($A309-'Input Data'!$E$16+$C$1,$A$5:$A$505,N$5:N$505)-O309))</f>
        <v>22.222222222222221</v>
      </c>
      <c r="Q309" s="10">
        <f>LOOKUP($A309,'Input Data'!$C$33:$C$37,'Input Data'!$F$33:$F$37)</f>
        <v>0.02</v>
      </c>
      <c r="R309" s="34">
        <f t="shared" si="140"/>
        <v>0.68877551020408168</v>
      </c>
      <c r="S309" s="8">
        <f t="shared" si="141"/>
        <v>0.30612244897959184</v>
      </c>
      <c r="T309" s="11">
        <f t="shared" si="142"/>
        <v>14.999999999999998</v>
      </c>
      <c r="U309" s="7">
        <f>MIN('Input Data'!$F$12*LOOKUP($A309,'Input Data'!$B$58:$B$62,'Input Data'!$G$58:$G$62)/3600*$C$1,IF($A309&lt;'Input Data'!$F$17,infinity,'Input Data'!$F$11*'Input Data'!$F$13+LOOKUP($A309-'Input Data'!$F$17+$C$1,$A$5:$A$505,$W$5:$W$505)-V309))</f>
        <v>5.5555555555555554</v>
      </c>
      <c r="V309" s="11">
        <f t="shared" si="143"/>
        <v>91.546723952739356</v>
      </c>
      <c r="W309" s="11">
        <f>IF($A309&lt;'Input Data'!$F$16,0,LOOKUP($A309-'Input Data'!$F$16,$A$5:$A$505,$V$5:$V$505))</f>
        <v>90.322234156820983</v>
      </c>
      <c r="X309" s="7">
        <f>MIN('Input Data'!$G$12*LOOKUP($A309,'Input Data'!$B$58:$B$62,'Input Data'!$H$58:$H$62)/3600*$C$1,IF($A309&lt;'Input Data'!$G$17,infinity,'Input Data'!$G$11*'Input Data'!$G$13+LOOKUP($A309-'Input Data'!$G$17+$C$1,$A$5:$A$505,$Z$5:$Z$505)-Y309))</f>
        <v>15</v>
      </c>
      <c r="Y309" s="11">
        <f t="shared" si="144"/>
        <v>4485.7894736842109</v>
      </c>
      <c r="Z309" s="11">
        <f t="shared" si="145"/>
        <v>4110</v>
      </c>
      <c r="AA309" s="9">
        <f>MIN('Input Data'!$G$12*LOOKUP($A309,'Input Data'!$B$58:$B$62,'Input Data'!$H$58:$H$62)/3600*$C$1,IF($A309&lt;'Input Data'!$G$16,0,LOOKUP($A309-'Input Data'!$G$16+$C$1,$A$5:$A$505,Y$5:Y$505)-Z309))</f>
        <v>22.222222222222221</v>
      </c>
      <c r="AB309" s="10">
        <f>LOOKUP($A309,'Input Data'!$C$33:$C$37,'Input Data'!$G$33:$G$37)</f>
        <v>0</v>
      </c>
      <c r="AC309" s="11">
        <f t="shared" si="146"/>
        <v>0.67500000000000004</v>
      </c>
      <c r="AD309" s="11">
        <f t="shared" si="147"/>
        <v>0</v>
      </c>
      <c r="AE309" s="12">
        <f t="shared" si="148"/>
        <v>15</v>
      </c>
      <c r="AF309" s="7">
        <f>MIN('Input Data'!$H$12*LOOKUP($A309,'Input Data'!$B$58:$B$62,'Input Data'!$I$58:$I$62)/3600*$C$1,IF($A309&lt;'Input Data'!$H$17,infinity,'Input Data'!$H$11*'Input Data'!$H$13+LOOKUP($A309-'Input Data'!$H$17+$C$1,$A$5:$A$505,AH$5:AH$505)-AG309))</f>
        <v>5.5555555555555554</v>
      </c>
      <c r="AG309" s="11">
        <f t="shared" si="149"/>
        <v>0</v>
      </c>
      <c r="AH309" s="11">
        <f>IF($A309&lt;'Input Data'!$H$16,0,LOOKUP($A309-'Input Data'!$H$16,$A$5:$A$505,AG$5:AG$505))</f>
        <v>0</v>
      </c>
      <c r="AI309" s="7">
        <f>MIN('Input Data'!$I$12*LOOKUP($A309,'Input Data'!$B$58:$B$62,'Input Data'!$J$58:$J$62)/3600*$C$1,IF($A309&lt;'Input Data'!$I$17,infinity,'Input Data'!$I$11*'Input Data'!$I$13+LOOKUP($A309-'Input Data'!$I$17+$C$1,$A$5:$A$505,AK$5:AK$505))-AJ309)</f>
        <v>15</v>
      </c>
      <c r="AJ309" s="11">
        <f t="shared" si="150"/>
        <v>4110</v>
      </c>
      <c r="AK309" s="34">
        <f>IF($A309&lt;'Input Data'!$I$16,0,LOOKUP($A309-'Input Data'!$I$16,$A$5:$A$505,AJ$5:AJ$505))</f>
        <v>4020</v>
      </c>
      <c r="AL309" s="17">
        <f>MIN('Input Data'!$I$12*LOOKUP($A309,'Input Data'!$B$58:$B$62,'Input Data'!$J$58:$J$62)/3600*$C$1,IF($A309&lt;'Input Data'!$I$16,0,LOOKUP($A309-'Input Data'!$I$16+$C$1,$A$5:$A$505,AJ$5:AJ$505)-AK309))</f>
        <v>15</v>
      </c>
    </row>
    <row r="310" spans="1:38" x14ac:dyDescent="0.3">
      <c r="A310" s="9">
        <f t="shared" si="132"/>
        <v>3050</v>
      </c>
      <c r="B310" s="10">
        <f>MIN('Input Data'!$C$12*LOOKUP($A310,'Input Data'!$B$58:$B$62,'Input Data'!$D$58:$D$62)/3600*$C$1,IF($A310&lt;'Input Data'!$C$17,infinity,'Input Data'!$C$11*'Input Data'!$C$13+LOOKUP($A310-'Input Data'!$C$17+$C$1,$A$5:$A$505,$D$5:$D$505))-C310)</f>
        <v>22.222222222222221</v>
      </c>
      <c r="C310" s="11">
        <f>C309+LOOKUP($A309,'Input Data'!$D$23:$D$27,'Input Data'!$F$23:$F$27)*$C$1/3600</f>
        <v>4973.4305555555829</v>
      </c>
      <c r="D310" s="11">
        <f t="shared" si="133"/>
        <v>4789.4805555555749</v>
      </c>
      <c r="E310" s="9">
        <f>MIN('Input Data'!$C$12*LOOKUP($A310,'Input Data'!$B$58:$B$62,'Input Data'!$D$58:$D$62)/3600*$C$1,IF($A310&lt;'Input Data'!$C$16,0,LOOKUP($A310-'Input Data'!$C$16+$C$1,$A$5:$A$505,C$5:C$505)-D310))</f>
        <v>10.219444444444889</v>
      </c>
      <c r="F310" s="10">
        <f>LOOKUP($A310,'Input Data'!$C$33:$C$37,'Input Data'!$E$33:$E$37)</f>
        <v>0</v>
      </c>
      <c r="G310" s="11">
        <f t="shared" si="134"/>
        <v>1</v>
      </c>
      <c r="H310" s="11">
        <f t="shared" si="152"/>
        <v>0</v>
      </c>
      <c r="I310" s="12">
        <f t="shared" si="136"/>
        <v>10.219444444444889</v>
      </c>
      <c r="J310" s="7">
        <f>MIN('Input Data'!$D$12*LOOKUP($A310,'Input Data'!$B$58:$B$62,'Input Data'!$E$58:$E$62)/3600*$C$1,IF($A310&lt;'Input Data'!$D$17,infinity,'Input Data'!$D$11*'Input Data'!$D$13+LOOKUP($A310-'Input Data'!$D$17+$C$1,$A$5:$A$505,$L$5:$L$505)-K310))</f>
        <v>5.5555555555555554</v>
      </c>
      <c r="K310" s="11">
        <f t="shared" si="137"/>
        <v>0</v>
      </c>
      <c r="L310" s="11">
        <f>IF($A310&lt;'Input Data'!$D$16,0,LOOKUP($A310-'Input Data'!$D$16,$A$5:$A$505,$K$5:$K$505))</f>
        <v>0</v>
      </c>
      <c r="M310" s="7">
        <f>MIN('Input Data'!$E$12*LOOKUP($A310,'Input Data'!$B$58:$B$62,'Input Data'!$F$58:$F$62)/3600*$C$1,IF($A310&lt;'Input Data'!$E$17,infinity,'Input Data'!$E$11*'Input Data'!$E$13+LOOKUP($A310-'Input Data'!$E$17+$C$1,$A$5:$A$505,$O$5:$O$505))-N310)</f>
        <v>22.222222222222221</v>
      </c>
      <c r="N310" s="11">
        <f t="shared" si="138"/>
        <v>4789.4805555555749</v>
      </c>
      <c r="O310" s="11">
        <f t="shared" si="139"/>
        <v>4592.6423200859317</v>
      </c>
      <c r="P310" s="9">
        <f>MIN('Input Data'!$E$12*LOOKUP($A310,'Input Data'!$B$58:$B$62,'Input Data'!$F$58:$F$62)/3600*$C$1,IF($A310&lt;'Input Data'!$E$16,0,LOOKUP($A310-'Input Data'!$E$16+$C$1,$A$5:$A$505,N$5:N$505)-O310))</f>
        <v>22.222222222222221</v>
      </c>
      <c r="Q310" s="10">
        <f>LOOKUP($A310,'Input Data'!$C$33:$C$37,'Input Data'!$F$33:$F$37)</f>
        <v>0.02</v>
      </c>
      <c r="R310" s="34">
        <f t="shared" si="140"/>
        <v>0.68877551020408168</v>
      </c>
      <c r="S310" s="8">
        <f t="shared" si="141"/>
        <v>0.30612244897959184</v>
      </c>
      <c r="T310" s="11">
        <f t="shared" si="142"/>
        <v>14.999999999999998</v>
      </c>
      <c r="U310" s="7">
        <f>MIN('Input Data'!$F$12*LOOKUP($A310,'Input Data'!$B$58:$B$62,'Input Data'!$G$58:$G$62)/3600*$C$1,IF($A310&lt;'Input Data'!$F$17,infinity,'Input Data'!$F$11*'Input Data'!$F$13+LOOKUP($A310-'Input Data'!$F$17+$C$1,$A$5:$A$505,$W$5:$W$505)-V310))</f>
        <v>5.5555555555555554</v>
      </c>
      <c r="V310" s="11">
        <f t="shared" si="143"/>
        <v>91.852846401718949</v>
      </c>
      <c r="W310" s="11">
        <f>IF($A310&lt;'Input Data'!$F$16,0,LOOKUP($A310-'Input Data'!$F$16,$A$5:$A$505,$V$5:$V$505))</f>
        <v>90.628356605800576</v>
      </c>
      <c r="X310" s="7">
        <f>MIN('Input Data'!$G$12*LOOKUP($A310,'Input Data'!$B$58:$B$62,'Input Data'!$H$58:$H$62)/3600*$C$1,IF($A310&lt;'Input Data'!$G$17,infinity,'Input Data'!$G$11*'Input Data'!$G$13+LOOKUP($A310-'Input Data'!$G$17+$C$1,$A$5:$A$505,$Z$5:$Z$505)-Y310))</f>
        <v>15</v>
      </c>
      <c r="Y310" s="11">
        <f t="shared" si="144"/>
        <v>4500.7894736842109</v>
      </c>
      <c r="Z310" s="11">
        <f t="shared" si="145"/>
        <v>4125</v>
      </c>
      <c r="AA310" s="9">
        <f>MIN('Input Data'!$G$12*LOOKUP($A310,'Input Data'!$B$58:$B$62,'Input Data'!$H$58:$H$62)/3600*$C$1,IF($A310&lt;'Input Data'!$G$16,0,LOOKUP($A310-'Input Data'!$G$16+$C$1,$A$5:$A$505,Y$5:Y$505)-Z310))</f>
        <v>22.222222222222221</v>
      </c>
      <c r="AB310" s="10">
        <f>LOOKUP($A310,'Input Data'!$C$33:$C$37,'Input Data'!$G$33:$G$37)</f>
        <v>0</v>
      </c>
      <c r="AC310" s="11">
        <f t="shared" si="146"/>
        <v>0.67500000000000004</v>
      </c>
      <c r="AD310" s="11">
        <f t="shared" si="147"/>
        <v>0</v>
      </c>
      <c r="AE310" s="12">
        <f t="shared" si="148"/>
        <v>15</v>
      </c>
      <c r="AF310" s="7">
        <f>MIN('Input Data'!$H$12*LOOKUP($A310,'Input Data'!$B$58:$B$62,'Input Data'!$I$58:$I$62)/3600*$C$1,IF($A310&lt;'Input Data'!$H$17,infinity,'Input Data'!$H$11*'Input Data'!$H$13+LOOKUP($A310-'Input Data'!$H$17+$C$1,$A$5:$A$505,AH$5:AH$505)-AG310))</f>
        <v>5.5555555555555554</v>
      </c>
      <c r="AG310" s="11">
        <f t="shared" si="149"/>
        <v>0</v>
      </c>
      <c r="AH310" s="11">
        <f>IF($A310&lt;'Input Data'!$H$16,0,LOOKUP($A310-'Input Data'!$H$16,$A$5:$A$505,AG$5:AG$505))</f>
        <v>0</v>
      </c>
      <c r="AI310" s="7">
        <f>MIN('Input Data'!$I$12*LOOKUP($A310,'Input Data'!$B$58:$B$62,'Input Data'!$J$58:$J$62)/3600*$C$1,IF($A310&lt;'Input Data'!$I$17,infinity,'Input Data'!$I$11*'Input Data'!$I$13+LOOKUP($A310-'Input Data'!$I$17+$C$1,$A$5:$A$505,AK$5:AK$505))-AJ310)</f>
        <v>15</v>
      </c>
      <c r="AJ310" s="11">
        <f t="shared" si="150"/>
        <v>4125</v>
      </c>
      <c r="AK310" s="34">
        <f>IF($A310&lt;'Input Data'!$I$16,0,LOOKUP($A310-'Input Data'!$I$16,$A$5:$A$505,AJ$5:AJ$505))</f>
        <v>4035</v>
      </c>
      <c r="AL310" s="17">
        <f>MIN('Input Data'!$I$12*LOOKUP($A310,'Input Data'!$B$58:$B$62,'Input Data'!$J$58:$J$62)/3600*$C$1,IF($A310&lt;'Input Data'!$I$16,0,LOOKUP($A310-'Input Data'!$I$16+$C$1,$A$5:$A$505,AJ$5:AJ$505)-AK310))</f>
        <v>15</v>
      </c>
    </row>
    <row r="311" spans="1:38" x14ac:dyDescent="0.3">
      <c r="A311" s="9">
        <f t="shared" si="132"/>
        <v>3060</v>
      </c>
      <c r="B311" s="10">
        <f>MIN('Input Data'!$C$12*LOOKUP($A311,'Input Data'!$B$58:$B$62,'Input Data'!$D$58:$D$62)/3600*$C$1,IF($A311&lt;'Input Data'!$C$17,infinity,'Input Data'!$C$11*'Input Data'!$C$13+LOOKUP($A311-'Input Data'!$C$17+$C$1,$A$5:$A$505,$D$5:$D$505))-C311)</f>
        <v>22.222222222222221</v>
      </c>
      <c r="C311" s="11">
        <f>C310+LOOKUP($A310,'Input Data'!$D$23:$D$27,'Input Data'!$F$23:$F$27)*$C$1/3600</f>
        <v>4983.6500000000278</v>
      </c>
      <c r="D311" s="11">
        <f t="shared" si="133"/>
        <v>4799.7000000000198</v>
      </c>
      <c r="E311" s="9">
        <f>MIN('Input Data'!$C$12*LOOKUP($A311,'Input Data'!$B$58:$B$62,'Input Data'!$D$58:$D$62)/3600*$C$1,IF($A311&lt;'Input Data'!$C$16,0,LOOKUP($A311-'Input Data'!$C$16+$C$1,$A$5:$A$505,C$5:C$505)-D311))</f>
        <v>10.219444444444889</v>
      </c>
      <c r="F311" s="10">
        <f>LOOKUP($A311,'Input Data'!$C$33:$C$37,'Input Data'!$E$33:$E$37)</f>
        <v>0</v>
      </c>
      <c r="G311" s="11">
        <f t="shared" si="134"/>
        <v>1</v>
      </c>
      <c r="H311" s="11">
        <f t="shared" si="152"/>
        <v>0</v>
      </c>
      <c r="I311" s="12">
        <f t="shared" si="136"/>
        <v>10.219444444444889</v>
      </c>
      <c r="J311" s="7">
        <f>MIN('Input Data'!$D$12*LOOKUP($A311,'Input Data'!$B$58:$B$62,'Input Data'!$E$58:$E$62)/3600*$C$1,IF($A311&lt;'Input Data'!$D$17,infinity,'Input Data'!$D$11*'Input Data'!$D$13+LOOKUP($A311-'Input Data'!$D$17+$C$1,$A$5:$A$505,$L$5:$L$505)-K311))</f>
        <v>5.5555555555555554</v>
      </c>
      <c r="K311" s="11">
        <f t="shared" si="137"/>
        <v>0</v>
      </c>
      <c r="L311" s="11">
        <f>IF($A311&lt;'Input Data'!$D$16,0,LOOKUP($A311-'Input Data'!$D$16,$A$5:$A$505,$K$5:$K$505))</f>
        <v>0</v>
      </c>
      <c r="M311" s="7">
        <f>MIN('Input Data'!$E$12*LOOKUP($A311,'Input Data'!$B$58:$B$62,'Input Data'!$F$58:$F$62)/3600*$C$1,IF($A311&lt;'Input Data'!$E$17,infinity,'Input Data'!$E$11*'Input Data'!$E$13+LOOKUP($A311-'Input Data'!$E$17+$C$1,$A$5:$A$505,$O$5:$O$505))-N311)</f>
        <v>22.222222222222221</v>
      </c>
      <c r="N311" s="11">
        <f t="shared" si="138"/>
        <v>4799.7000000000198</v>
      </c>
      <c r="O311" s="11">
        <f t="shared" si="139"/>
        <v>4607.948442534911</v>
      </c>
      <c r="P311" s="9">
        <f>MIN('Input Data'!$E$12*LOOKUP($A311,'Input Data'!$B$58:$B$62,'Input Data'!$F$58:$F$62)/3600*$C$1,IF($A311&lt;'Input Data'!$E$16,0,LOOKUP($A311-'Input Data'!$E$16+$C$1,$A$5:$A$505,N$5:N$505)-O311))</f>
        <v>22.222222222222221</v>
      </c>
      <c r="Q311" s="10">
        <f>LOOKUP($A311,'Input Data'!$C$33:$C$37,'Input Data'!$F$33:$F$37)</f>
        <v>0.02</v>
      </c>
      <c r="R311" s="34">
        <f t="shared" si="140"/>
        <v>0.68877551020408168</v>
      </c>
      <c r="S311" s="8">
        <f t="shared" si="141"/>
        <v>0.30612244897959184</v>
      </c>
      <c r="T311" s="11">
        <f t="shared" si="142"/>
        <v>14.999999999999998</v>
      </c>
      <c r="U311" s="7">
        <f>MIN('Input Data'!$F$12*LOOKUP($A311,'Input Data'!$B$58:$B$62,'Input Data'!$G$58:$G$62)/3600*$C$1,IF($A311&lt;'Input Data'!$F$17,infinity,'Input Data'!$F$11*'Input Data'!$F$13+LOOKUP($A311-'Input Data'!$F$17+$C$1,$A$5:$A$505,$W$5:$W$505)-V311))</f>
        <v>5.5555555555555554</v>
      </c>
      <c r="V311" s="11">
        <f t="shared" si="143"/>
        <v>92.158968850698542</v>
      </c>
      <c r="W311" s="11">
        <f>IF($A311&lt;'Input Data'!$F$16,0,LOOKUP($A311-'Input Data'!$F$16,$A$5:$A$505,$V$5:$V$505))</f>
        <v>90.934479054780169</v>
      </c>
      <c r="X311" s="7">
        <f>MIN('Input Data'!$G$12*LOOKUP($A311,'Input Data'!$B$58:$B$62,'Input Data'!$H$58:$H$62)/3600*$C$1,IF($A311&lt;'Input Data'!$G$17,infinity,'Input Data'!$G$11*'Input Data'!$G$13+LOOKUP($A311-'Input Data'!$G$17+$C$1,$A$5:$A$505,$Z$5:$Z$505)-Y311))</f>
        <v>15</v>
      </c>
      <c r="Y311" s="11">
        <f t="shared" si="144"/>
        <v>4515.7894736842109</v>
      </c>
      <c r="Z311" s="11">
        <f t="shared" si="145"/>
        <v>4140</v>
      </c>
      <c r="AA311" s="9">
        <f>MIN('Input Data'!$G$12*LOOKUP($A311,'Input Data'!$B$58:$B$62,'Input Data'!$H$58:$H$62)/3600*$C$1,IF($A311&lt;'Input Data'!$G$16,0,LOOKUP($A311-'Input Data'!$G$16+$C$1,$A$5:$A$505,Y$5:Y$505)-Z311))</f>
        <v>22.222222222222221</v>
      </c>
      <c r="AB311" s="10">
        <f>LOOKUP($A311,'Input Data'!$C$33:$C$37,'Input Data'!$G$33:$G$37)</f>
        <v>0</v>
      </c>
      <c r="AC311" s="11">
        <f t="shared" si="146"/>
        <v>0.67500000000000004</v>
      </c>
      <c r="AD311" s="11">
        <f t="shared" si="147"/>
        <v>0</v>
      </c>
      <c r="AE311" s="12">
        <f t="shared" si="148"/>
        <v>15</v>
      </c>
      <c r="AF311" s="7">
        <f>MIN('Input Data'!$H$12*LOOKUP($A311,'Input Data'!$B$58:$B$62,'Input Data'!$I$58:$I$62)/3600*$C$1,IF($A311&lt;'Input Data'!$H$17,infinity,'Input Data'!$H$11*'Input Data'!$H$13+LOOKUP($A311-'Input Data'!$H$17+$C$1,$A$5:$A$505,AH$5:AH$505)-AG311))</f>
        <v>5.5555555555555554</v>
      </c>
      <c r="AG311" s="11">
        <f t="shared" si="149"/>
        <v>0</v>
      </c>
      <c r="AH311" s="11">
        <f>IF($A311&lt;'Input Data'!$H$16,0,LOOKUP($A311-'Input Data'!$H$16,$A$5:$A$505,AG$5:AG$505))</f>
        <v>0</v>
      </c>
      <c r="AI311" s="7">
        <f>MIN('Input Data'!$I$12*LOOKUP($A311,'Input Data'!$B$58:$B$62,'Input Data'!$J$58:$J$62)/3600*$C$1,IF($A311&lt;'Input Data'!$I$17,infinity,'Input Data'!$I$11*'Input Data'!$I$13+LOOKUP($A311-'Input Data'!$I$17+$C$1,$A$5:$A$505,AK$5:AK$505))-AJ311)</f>
        <v>15</v>
      </c>
      <c r="AJ311" s="11">
        <f t="shared" si="150"/>
        <v>4140</v>
      </c>
      <c r="AK311" s="34">
        <f>IF($A311&lt;'Input Data'!$I$16,0,LOOKUP($A311-'Input Data'!$I$16,$A$5:$A$505,AJ$5:AJ$505))</f>
        <v>4050</v>
      </c>
      <c r="AL311" s="17">
        <f>MIN('Input Data'!$I$12*LOOKUP($A311,'Input Data'!$B$58:$B$62,'Input Data'!$J$58:$J$62)/3600*$C$1,IF($A311&lt;'Input Data'!$I$16,0,LOOKUP($A311-'Input Data'!$I$16+$C$1,$A$5:$A$505,AJ$5:AJ$505)-AK311))</f>
        <v>15</v>
      </c>
    </row>
    <row r="312" spans="1:38" x14ac:dyDescent="0.3">
      <c r="A312" s="9">
        <f t="shared" si="132"/>
        <v>3070</v>
      </c>
      <c r="B312" s="10">
        <f>MIN('Input Data'!$C$12*LOOKUP($A312,'Input Data'!$B$58:$B$62,'Input Data'!$D$58:$D$62)/3600*$C$1,IF($A312&lt;'Input Data'!$C$17,infinity,'Input Data'!$C$11*'Input Data'!$C$13+LOOKUP($A312-'Input Data'!$C$17+$C$1,$A$5:$A$505,$D$5:$D$505))-C312)</f>
        <v>22.222222222222221</v>
      </c>
      <c r="C312" s="11">
        <f>C311+LOOKUP($A311,'Input Data'!$D$23:$D$27,'Input Data'!$F$23:$F$27)*$C$1/3600</f>
        <v>4993.8694444444727</v>
      </c>
      <c r="D312" s="11">
        <f t="shared" si="133"/>
        <v>4809.9194444444647</v>
      </c>
      <c r="E312" s="9">
        <f>MIN('Input Data'!$C$12*LOOKUP($A312,'Input Data'!$B$58:$B$62,'Input Data'!$D$58:$D$62)/3600*$C$1,IF($A312&lt;'Input Data'!$C$16,0,LOOKUP($A312-'Input Data'!$C$16+$C$1,$A$5:$A$505,C$5:C$505)-D312))</f>
        <v>10.219444444444889</v>
      </c>
      <c r="F312" s="10">
        <f>LOOKUP($A312,'Input Data'!$C$33:$C$37,'Input Data'!$E$33:$E$37)</f>
        <v>0</v>
      </c>
      <c r="G312" s="11">
        <f t="shared" si="134"/>
        <v>1</v>
      </c>
      <c r="H312" s="11">
        <f t="shared" si="152"/>
        <v>0</v>
      </c>
      <c r="I312" s="12">
        <f t="shared" si="136"/>
        <v>10.219444444444889</v>
      </c>
      <c r="J312" s="7">
        <f>MIN('Input Data'!$D$12*LOOKUP($A312,'Input Data'!$B$58:$B$62,'Input Data'!$E$58:$E$62)/3600*$C$1,IF($A312&lt;'Input Data'!$D$17,infinity,'Input Data'!$D$11*'Input Data'!$D$13+LOOKUP($A312-'Input Data'!$D$17+$C$1,$A$5:$A$505,$L$5:$L$505)-K312))</f>
        <v>5.5555555555555554</v>
      </c>
      <c r="K312" s="11">
        <f t="shared" si="137"/>
        <v>0</v>
      </c>
      <c r="L312" s="11">
        <f>IF($A312&lt;'Input Data'!$D$16,0,LOOKUP($A312-'Input Data'!$D$16,$A$5:$A$505,$K$5:$K$505))</f>
        <v>0</v>
      </c>
      <c r="M312" s="7">
        <f>MIN('Input Data'!$E$12*LOOKUP($A312,'Input Data'!$B$58:$B$62,'Input Data'!$F$58:$F$62)/3600*$C$1,IF($A312&lt;'Input Data'!$E$17,infinity,'Input Data'!$E$11*'Input Data'!$E$13+LOOKUP($A312-'Input Data'!$E$17+$C$1,$A$5:$A$505,$O$5:$O$505))-N312)</f>
        <v>22.222222222222221</v>
      </c>
      <c r="N312" s="11">
        <f t="shared" si="138"/>
        <v>4809.9194444444647</v>
      </c>
      <c r="O312" s="11">
        <f t="shared" si="139"/>
        <v>4623.2545649838903</v>
      </c>
      <c r="P312" s="9">
        <f>MIN('Input Data'!$E$12*LOOKUP($A312,'Input Data'!$B$58:$B$62,'Input Data'!$F$58:$F$62)/3600*$C$1,IF($A312&lt;'Input Data'!$E$16,0,LOOKUP($A312-'Input Data'!$E$16+$C$1,$A$5:$A$505,N$5:N$505)-O312))</f>
        <v>22.222222222222221</v>
      </c>
      <c r="Q312" s="10">
        <f>LOOKUP($A312,'Input Data'!$C$33:$C$37,'Input Data'!$F$33:$F$37)</f>
        <v>0.02</v>
      </c>
      <c r="R312" s="34">
        <f t="shared" si="140"/>
        <v>0.68877551020408168</v>
      </c>
      <c r="S312" s="8">
        <f t="shared" si="141"/>
        <v>0.30612244897959184</v>
      </c>
      <c r="T312" s="11">
        <f t="shared" si="142"/>
        <v>14.999999999999998</v>
      </c>
      <c r="U312" s="7">
        <f>MIN('Input Data'!$F$12*LOOKUP($A312,'Input Data'!$B$58:$B$62,'Input Data'!$G$58:$G$62)/3600*$C$1,IF($A312&lt;'Input Data'!$F$17,infinity,'Input Data'!$F$11*'Input Data'!$F$13+LOOKUP($A312-'Input Data'!$F$17+$C$1,$A$5:$A$505,$W$5:$W$505)-V312))</f>
        <v>5.5555555555555554</v>
      </c>
      <c r="V312" s="11">
        <f t="shared" si="143"/>
        <v>92.465091299678136</v>
      </c>
      <c r="W312" s="11">
        <f>IF($A312&lt;'Input Data'!$F$16,0,LOOKUP($A312-'Input Data'!$F$16,$A$5:$A$505,$V$5:$V$505))</f>
        <v>91.240601503759763</v>
      </c>
      <c r="X312" s="7">
        <f>MIN('Input Data'!$G$12*LOOKUP($A312,'Input Data'!$B$58:$B$62,'Input Data'!$H$58:$H$62)/3600*$C$1,IF($A312&lt;'Input Data'!$G$17,infinity,'Input Data'!$G$11*'Input Data'!$G$13+LOOKUP($A312-'Input Data'!$G$17+$C$1,$A$5:$A$505,$Z$5:$Z$505)-Y312))</f>
        <v>15</v>
      </c>
      <c r="Y312" s="11">
        <f t="shared" si="144"/>
        <v>4530.7894736842109</v>
      </c>
      <c r="Z312" s="11">
        <f t="shared" si="145"/>
        <v>4155</v>
      </c>
      <c r="AA312" s="9">
        <f>MIN('Input Data'!$G$12*LOOKUP($A312,'Input Data'!$B$58:$B$62,'Input Data'!$H$58:$H$62)/3600*$C$1,IF($A312&lt;'Input Data'!$G$16,0,LOOKUP($A312-'Input Data'!$G$16+$C$1,$A$5:$A$505,Y$5:Y$505)-Z312))</f>
        <v>22.222222222222221</v>
      </c>
      <c r="AB312" s="10">
        <f>LOOKUP($A312,'Input Data'!$C$33:$C$37,'Input Data'!$G$33:$G$37)</f>
        <v>0</v>
      </c>
      <c r="AC312" s="11">
        <f t="shared" si="146"/>
        <v>0.67500000000000004</v>
      </c>
      <c r="AD312" s="11">
        <f t="shared" si="147"/>
        <v>0</v>
      </c>
      <c r="AE312" s="12">
        <f t="shared" si="148"/>
        <v>15</v>
      </c>
      <c r="AF312" s="7">
        <f>MIN('Input Data'!$H$12*LOOKUP($A312,'Input Data'!$B$58:$B$62,'Input Data'!$I$58:$I$62)/3600*$C$1,IF($A312&lt;'Input Data'!$H$17,infinity,'Input Data'!$H$11*'Input Data'!$H$13+LOOKUP($A312-'Input Data'!$H$17+$C$1,$A$5:$A$505,AH$5:AH$505)-AG312))</f>
        <v>5.5555555555555554</v>
      </c>
      <c r="AG312" s="11">
        <f t="shared" si="149"/>
        <v>0</v>
      </c>
      <c r="AH312" s="11">
        <f>IF($A312&lt;'Input Data'!$H$16,0,LOOKUP($A312-'Input Data'!$H$16,$A$5:$A$505,AG$5:AG$505))</f>
        <v>0</v>
      </c>
      <c r="AI312" s="7">
        <f>MIN('Input Data'!$I$12*LOOKUP($A312,'Input Data'!$B$58:$B$62,'Input Data'!$J$58:$J$62)/3600*$C$1,IF($A312&lt;'Input Data'!$I$17,infinity,'Input Data'!$I$11*'Input Data'!$I$13+LOOKUP($A312-'Input Data'!$I$17+$C$1,$A$5:$A$505,AK$5:AK$505))-AJ312)</f>
        <v>15</v>
      </c>
      <c r="AJ312" s="11">
        <f t="shared" si="150"/>
        <v>4155</v>
      </c>
      <c r="AK312" s="34">
        <f>IF($A312&lt;'Input Data'!$I$16,0,LOOKUP($A312-'Input Data'!$I$16,$A$5:$A$505,AJ$5:AJ$505))</f>
        <v>4065</v>
      </c>
      <c r="AL312" s="17">
        <f>MIN('Input Data'!$I$12*LOOKUP($A312,'Input Data'!$B$58:$B$62,'Input Data'!$J$58:$J$62)/3600*$C$1,IF($A312&lt;'Input Data'!$I$16,0,LOOKUP($A312-'Input Data'!$I$16+$C$1,$A$5:$A$505,AJ$5:AJ$505)-AK312))</f>
        <v>15</v>
      </c>
    </row>
    <row r="313" spans="1:38" x14ac:dyDescent="0.3">
      <c r="A313" s="9">
        <f t="shared" si="132"/>
        <v>3080</v>
      </c>
      <c r="B313" s="10">
        <f>MIN('Input Data'!$C$12*LOOKUP($A313,'Input Data'!$B$58:$B$62,'Input Data'!$D$58:$D$62)/3600*$C$1,IF($A313&lt;'Input Data'!$C$17,infinity,'Input Data'!$C$11*'Input Data'!$C$13+LOOKUP($A313-'Input Data'!$C$17+$C$1,$A$5:$A$505,$D$5:$D$505))-C313)</f>
        <v>22.222222222222221</v>
      </c>
      <c r="C313" s="11">
        <f>C312+LOOKUP($A312,'Input Data'!$D$23:$D$27,'Input Data'!$F$23:$F$27)*$C$1/3600</f>
        <v>5004.0888888889176</v>
      </c>
      <c r="D313" s="11">
        <f t="shared" si="133"/>
        <v>4820.1388888889096</v>
      </c>
      <c r="E313" s="9">
        <f>MIN('Input Data'!$C$12*LOOKUP($A313,'Input Data'!$B$58:$B$62,'Input Data'!$D$58:$D$62)/3600*$C$1,IF($A313&lt;'Input Data'!$C$16,0,LOOKUP($A313-'Input Data'!$C$16+$C$1,$A$5:$A$505,C$5:C$505)-D313))</f>
        <v>10.219444444444889</v>
      </c>
      <c r="F313" s="10">
        <f>LOOKUP($A313,'Input Data'!$C$33:$C$37,'Input Data'!$E$33:$E$37)</f>
        <v>0</v>
      </c>
      <c r="G313" s="11">
        <f t="shared" si="134"/>
        <v>1</v>
      </c>
      <c r="H313" s="11">
        <f t="shared" si="152"/>
        <v>0</v>
      </c>
      <c r="I313" s="12">
        <f t="shared" si="136"/>
        <v>10.219444444444889</v>
      </c>
      <c r="J313" s="7">
        <f>MIN('Input Data'!$D$12*LOOKUP($A313,'Input Data'!$B$58:$B$62,'Input Data'!$E$58:$E$62)/3600*$C$1,IF($A313&lt;'Input Data'!$D$17,infinity,'Input Data'!$D$11*'Input Data'!$D$13+LOOKUP($A313-'Input Data'!$D$17+$C$1,$A$5:$A$505,$L$5:$L$505)-K313))</f>
        <v>5.5555555555555554</v>
      </c>
      <c r="K313" s="11">
        <f t="shared" si="137"/>
        <v>0</v>
      </c>
      <c r="L313" s="11">
        <f>IF($A313&lt;'Input Data'!$D$16,0,LOOKUP($A313-'Input Data'!$D$16,$A$5:$A$505,$K$5:$K$505))</f>
        <v>0</v>
      </c>
      <c r="M313" s="7">
        <f>MIN('Input Data'!$E$12*LOOKUP($A313,'Input Data'!$B$58:$B$62,'Input Data'!$F$58:$F$62)/3600*$C$1,IF($A313&lt;'Input Data'!$E$17,infinity,'Input Data'!$E$11*'Input Data'!$E$13+LOOKUP($A313-'Input Data'!$E$17+$C$1,$A$5:$A$505,$O$5:$O$505))-N313)</f>
        <v>22.222222222222221</v>
      </c>
      <c r="N313" s="11">
        <f t="shared" si="138"/>
        <v>4820.1388888889096</v>
      </c>
      <c r="O313" s="11">
        <f t="shared" si="139"/>
        <v>4638.5606874328696</v>
      </c>
      <c r="P313" s="9">
        <f>MIN('Input Data'!$E$12*LOOKUP($A313,'Input Data'!$B$58:$B$62,'Input Data'!$F$58:$F$62)/3600*$C$1,IF($A313&lt;'Input Data'!$E$16,0,LOOKUP($A313-'Input Data'!$E$16+$C$1,$A$5:$A$505,N$5:N$505)-O313))</f>
        <v>22.222222222222221</v>
      </c>
      <c r="Q313" s="10">
        <f>LOOKUP($A313,'Input Data'!$C$33:$C$37,'Input Data'!$F$33:$F$37)</f>
        <v>0.02</v>
      </c>
      <c r="R313" s="34">
        <f t="shared" si="140"/>
        <v>0.68877551020408168</v>
      </c>
      <c r="S313" s="8">
        <f t="shared" si="141"/>
        <v>0.30612244897959184</v>
      </c>
      <c r="T313" s="11">
        <f t="shared" si="142"/>
        <v>14.999999999999998</v>
      </c>
      <c r="U313" s="7">
        <f>MIN('Input Data'!$F$12*LOOKUP($A313,'Input Data'!$B$58:$B$62,'Input Data'!$G$58:$G$62)/3600*$C$1,IF($A313&lt;'Input Data'!$F$17,infinity,'Input Data'!$F$11*'Input Data'!$F$13+LOOKUP($A313-'Input Data'!$F$17+$C$1,$A$5:$A$505,$W$5:$W$505)-V313))</f>
        <v>5.5555555555555554</v>
      </c>
      <c r="V313" s="11">
        <f t="shared" si="143"/>
        <v>92.771213748657729</v>
      </c>
      <c r="W313" s="11">
        <f>IF($A313&lt;'Input Data'!$F$16,0,LOOKUP($A313-'Input Data'!$F$16,$A$5:$A$505,$V$5:$V$505))</f>
        <v>91.546723952739356</v>
      </c>
      <c r="X313" s="7">
        <f>MIN('Input Data'!$G$12*LOOKUP($A313,'Input Data'!$B$58:$B$62,'Input Data'!$H$58:$H$62)/3600*$C$1,IF($A313&lt;'Input Data'!$G$17,infinity,'Input Data'!$G$11*'Input Data'!$G$13+LOOKUP($A313-'Input Data'!$G$17+$C$1,$A$5:$A$505,$Z$5:$Z$505)-Y313))</f>
        <v>15</v>
      </c>
      <c r="Y313" s="11">
        <f t="shared" si="144"/>
        <v>4545.7894736842109</v>
      </c>
      <c r="Z313" s="11">
        <f t="shared" si="145"/>
        <v>4170</v>
      </c>
      <c r="AA313" s="9">
        <f>MIN('Input Data'!$G$12*LOOKUP($A313,'Input Data'!$B$58:$B$62,'Input Data'!$H$58:$H$62)/3600*$C$1,IF($A313&lt;'Input Data'!$G$16,0,LOOKUP($A313-'Input Data'!$G$16+$C$1,$A$5:$A$505,Y$5:Y$505)-Z313))</f>
        <v>22.222222222222221</v>
      </c>
      <c r="AB313" s="10">
        <f>LOOKUP($A313,'Input Data'!$C$33:$C$37,'Input Data'!$G$33:$G$37)</f>
        <v>0</v>
      </c>
      <c r="AC313" s="11">
        <f t="shared" si="146"/>
        <v>0.67500000000000004</v>
      </c>
      <c r="AD313" s="11">
        <f t="shared" si="147"/>
        <v>0</v>
      </c>
      <c r="AE313" s="12">
        <f t="shared" si="148"/>
        <v>15</v>
      </c>
      <c r="AF313" s="7">
        <f>MIN('Input Data'!$H$12*LOOKUP($A313,'Input Data'!$B$58:$B$62,'Input Data'!$I$58:$I$62)/3600*$C$1,IF($A313&lt;'Input Data'!$H$17,infinity,'Input Data'!$H$11*'Input Data'!$H$13+LOOKUP($A313-'Input Data'!$H$17+$C$1,$A$5:$A$505,AH$5:AH$505)-AG313))</f>
        <v>5.5555555555555554</v>
      </c>
      <c r="AG313" s="11">
        <f t="shared" si="149"/>
        <v>0</v>
      </c>
      <c r="AH313" s="11">
        <f>IF($A313&lt;'Input Data'!$H$16,0,LOOKUP($A313-'Input Data'!$H$16,$A$5:$A$505,AG$5:AG$505))</f>
        <v>0</v>
      </c>
      <c r="AI313" s="7">
        <f>MIN('Input Data'!$I$12*LOOKUP($A313,'Input Data'!$B$58:$B$62,'Input Data'!$J$58:$J$62)/3600*$C$1,IF($A313&lt;'Input Data'!$I$17,infinity,'Input Data'!$I$11*'Input Data'!$I$13+LOOKUP($A313-'Input Data'!$I$17+$C$1,$A$5:$A$505,AK$5:AK$505))-AJ313)</f>
        <v>15</v>
      </c>
      <c r="AJ313" s="11">
        <f t="shared" si="150"/>
        <v>4170</v>
      </c>
      <c r="AK313" s="34">
        <f>IF($A313&lt;'Input Data'!$I$16,0,LOOKUP($A313-'Input Data'!$I$16,$A$5:$A$505,AJ$5:AJ$505))</f>
        <v>4080</v>
      </c>
      <c r="AL313" s="17">
        <f>MIN('Input Data'!$I$12*LOOKUP($A313,'Input Data'!$B$58:$B$62,'Input Data'!$J$58:$J$62)/3600*$C$1,IF($A313&lt;'Input Data'!$I$16,0,LOOKUP($A313-'Input Data'!$I$16+$C$1,$A$5:$A$505,AJ$5:AJ$505)-AK313))</f>
        <v>15</v>
      </c>
    </row>
    <row r="314" spans="1:38" x14ac:dyDescent="0.3">
      <c r="A314" s="9">
        <f t="shared" si="132"/>
        <v>3090</v>
      </c>
      <c r="B314" s="10">
        <f>MIN('Input Data'!$C$12*LOOKUP($A314,'Input Data'!$B$58:$B$62,'Input Data'!$D$58:$D$62)/3600*$C$1,IF($A314&lt;'Input Data'!$C$17,infinity,'Input Data'!$C$11*'Input Data'!$C$13+LOOKUP($A314-'Input Data'!$C$17+$C$1,$A$5:$A$505,$D$5:$D$505))-C314)</f>
        <v>22.222222222222221</v>
      </c>
      <c r="C314" s="11">
        <f>C313+LOOKUP($A313,'Input Data'!$D$23:$D$27,'Input Data'!$F$23:$F$27)*$C$1/3600</f>
        <v>5014.3083333333625</v>
      </c>
      <c r="D314" s="11">
        <f t="shared" si="133"/>
        <v>4830.3583333333545</v>
      </c>
      <c r="E314" s="9">
        <f>MIN('Input Data'!$C$12*LOOKUP($A314,'Input Data'!$B$58:$B$62,'Input Data'!$D$58:$D$62)/3600*$C$1,IF($A314&lt;'Input Data'!$C$16,0,LOOKUP($A314-'Input Data'!$C$16+$C$1,$A$5:$A$505,C$5:C$505)-D314))</f>
        <v>10.219444444444889</v>
      </c>
      <c r="F314" s="10">
        <f>LOOKUP($A314,'Input Data'!$C$33:$C$37,'Input Data'!$E$33:$E$37)</f>
        <v>0</v>
      </c>
      <c r="G314" s="11">
        <f t="shared" si="134"/>
        <v>1</v>
      </c>
      <c r="H314" s="11">
        <f t="shared" si="152"/>
        <v>0</v>
      </c>
      <c r="I314" s="12">
        <f t="shared" si="136"/>
        <v>10.219444444444889</v>
      </c>
      <c r="J314" s="7">
        <f>MIN('Input Data'!$D$12*LOOKUP($A314,'Input Data'!$B$58:$B$62,'Input Data'!$E$58:$E$62)/3600*$C$1,IF($A314&lt;'Input Data'!$D$17,infinity,'Input Data'!$D$11*'Input Data'!$D$13+LOOKUP($A314-'Input Data'!$D$17+$C$1,$A$5:$A$505,$L$5:$L$505)-K314))</f>
        <v>5.5555555555555554</v>
      </c>
      <c r="K314" s="11">
        <f t="shared" si="137"/>
        <v>0</v>
      </c>
      <c r="L314" s="11">
        <f>IF($A314&lt;'Input Data'!$D$16,0,LOOKUP($A314-'Input Data'!$D$16,$A$5:$A$505,$K$5:$K$505))</f>
        <v>0</v>
      </c>
      <c r="M314" s="7">
        <f>MIN('Input Data'!$E$12*LOOKUP($A314,'Input Data'!$B$58:$B$62,'Input Data'!$F$58:$F$62)/3600*$C$1,IF($A314&lt;'Input Data'!$E$17,infinity,'Input Data'!$E$11*'Input Data'!$E$13+LOOKUP($A314-'Input Data'!$E$17+$C$1,$A$5:$A$505,$O$5:$O$505))-N314)</f>
        <v>22.222222222222221</v>
      </c>
      <c r="N314" s="11">
        <f t="shared" si="138"/>
        <v>4830.3583333333545</v>
      </c>
      <c r="O314" s="11">
        <f t="shared" si="139"/>
        <v>4653.8668098818489</v>
      </c>
      <c r="P314" s="9">
        <f>MIN('Input Data'!$E$12*LOOKUP($A314,'Input Data'!$B$58:$B$62,'Input Data'!$F$58:$F$62)/3600*$C$1,IF($A314&lt;'Input Data'!$E$16,0,LOOKUP($A314-'Input Data'!$E$16+$C$1,$A$5:$A$505,N$5:N$505)-O314))</f>
        <v>22.222222222222221</v>
      </c>
      <c r="Q314" s="10">
        <f>LOOKUP($A314,'Input Data'!$C$33:$C$37,'Input Data'!$F$33:$F$37)</f>
        <v>0.02</v>
      </c>
      <c r="R314" s="34">
        <f t="shared" si="140"/>
        <v>0.68877551020408168</v>
      </c>
      <c r="S314" s="8">
        <f t="shared" si="141"/>
        <v>0.30612244897959184</v>
      </c>
      <c r="T314" s="11">
        <f t="shared" si="142"/>
        <v>14.999999999999998</v>
      </c>
      <c r="U314" s="7">
        <f>MIN('Input Data'!$F$12*LOOKUP($A314,'Input Data'!$B$58:$B$62,'Input Data'!$G$58:$G$62)/3600*$C$1,IF($A314&lt;'Input Data'!$F$17,infinity,'Input Data'!$F$11*'Input Data'!$F$13+LOOKUP($A314-'Input Data'!$F$17+$C$1,$A$5:$A$505,$W$5:$W$505)-V314))</f>
        <v>5.5555555555555554</v>
      </c>
      <c r="V314" s="11">
        <f t="shared" si="143"/>
        <v>93.077336197637322</v>
      </c>
      <c r="W314" s="11">
        <f>IF($A314&lt;'Input Data'!$F$16,0,LOOKUP($A314-'Input Data'!$F$16,$A$5:$A$505,$V$5:$V$505))</f>
        <v>91.852846401718949</v>
      </c>
      <c r="X314" s="7">
        <f>MIN('Input Data'!$G$12*LOOKUP($A314,'Input Data'!$B$58:$B$62,'Input Data'!$H$58:$H$62)/3600*$C$1,IF($A314&lt;'Input Data'!$G$17,infinity,'Input Data'!$G$11*'Input Data'!$G$13+LOOKUP($A314-'Input Data'!$G$17+$C$1,$A$5:$A$505,$Z$5:$Z$505)-Y314))</f>
        <v>15</v>
      </c>
      <c r="Y314" s="11">
        <f t="shared" si="144"/>
        <v>4560.7894736842109</v>
      </c>
      <c r="Z314" s="11">
        <f t="shared" si="145"/>
        <v>4185</v>
      </c>
      <c r="AA314" s="9">
        <f>MIN('Input Data'!$G$12*LOOKUP($A314,'Input Data'!$B$58:$B$62,'Input Data'!$H$58:$H$62)/3600*$C$1,IF($A314&lt;'Input Data'!$G$16,0,LOOKUP($A314-'Input Data'!$G$16+$C$1,$A$5:$A$505,Y$5:Y$505)-Z314))</f>
        <v>22.222222222222221</v>
      </c>
      <c r="AB314" s="10">
        <f>LOOKUP($A314,'Input Data'!$C$33:$C$37,'Input Data'!$G$33:$G$37)</f>
        <v>0</v>
      </c>
      <c r="AC314" s="11">
        <f t="shared" si="146"/>
        <v>0.67500000000000004</v>
      </c>
      <c r="AD314" s="11">
        <f t="shared" si="147"/>
        <v>0</v>
      </c>
      <c r="AE314" s="12">
        <f t="shared" si="148"/>
        <v>15</v>
      </c>
      <c r="AF314" s="7">
        <f>MIN('Input Data'!$H$12*LOOKUP($A314,'Input Data'!$B$58:$B$62,'Input Data'!$I$58:$I$62)/3600*$C$1,IF($A314&lt;'Input Data'!$H$17,infinity,'Input Data'!$H$11*'Input Data'!$H$13+LOOKUP($A314-'Input Data'!$H$17+$C$1,$A$5:$A$505,AH$5:AH$505)-AG314))</f>
        <v>5.5555555555555554</v>
      </c>
      <c r="AG314" s="11">
        <f t="shared" si="149"/>
        <v>0</v>
      </c>
      <c r="AH314" s="11">
        <f>IF($A314&lt;'Input Data'!$H$16,0,LOOKUP($A314-'Input Data'!$H$16,$A$5:$A$505,AG$5:AG$505))</f>
        <v>0</v>
      </c>
      <c r="AI314" s="7">
        <f>MIN('Input Data'!$I$12*LOOKUP($A314,'Input Data'!$B$58:$B$62,'Input Data'!$J$58:$J$62)/3600*$C$1,IF($A314&lt;'Input Data'!$I$17,infinity,'Input Data'!$I$11*'Input Data'!$I$13+LOOKUP($A314-'Input Data'!$I$17+$C$1,$A$5:$A$505,AK$5:AK$505))-AJ314)</f>
        <v>15</v>
      </c>
      <c r="AJ314" s="11">
        <f t="shared" si="150"/>
        <v>4185</v>
      </c>
      <c r="AK314" s="34">
        <f>IF($A314&lt;'Input Data'!$I$16,0,LOOKUP($A314-'Input Data'!$I$16,$A$5:$A$505,AJ$5:AJ$505))</f>
        <v>4095</v>
      </c>
      <c r="AL314" s="17">
        <f>MIN('Input Data'!$I$12*LOOKUP($A314,'Input Data'!$B$58:$B$62,'Input Data'!$J$58:$J$62)/3600*$C$1,IF($A314&lt;'Input Data'!$I$16,0,LOOKUP($A314-'Input Data'!$I$16+$C$1,$A$5:$A$505,AJ$5:AJ$505)-AK314))</f>
        <v>15</v>
      </c>
    </row>
    <row r="315" spans="1:38" x14ac:dyDescent="0.3">
      <c r="A315" s="9">
        <f t="shared" si="132"/>
        <v>3100</v>
      </c>
      <c r="B315" s="10">
        <f>MIN('Input Data'!$C$12*LOOKUP($A315,'Input Data'!$B$58:$B$62,'Input Data'!$D$58:$D$62)/3600*$C$1,IF($A315&lt;'Input Data'!$C$17,infinity,'Input Data'!$C$11*'Input Data'!$C$13+LOOKUP($A315-'Input Data'!$C$17+$C$1,$A$5:$A$505,$D$5:$D$505))-C315)</f>
        <v>22.222222222222221</v>
      </c>
      <c r="C315" s="11">
        <f>C314+LOOKUP($A314,'Input Data'!$D$23:$D$27,'Input Data'!$F$23:$F$27)*$C$1/3600</f>
        <v>5024.5277777778074</v>
      </c>
      <c r="D315" s="11">
        <f t="shared" si="133"/>
        <v>4840.5777777777994</v>
      </c>
      <c r="E315" s="9">
        <f>MIN('Input Data'!$C$12*LOOKUP($A315,'Input Data'!$B$58:$B$62,'Input Data'!$D$58:$D$62)/3600*$C$1,IF($A315&lt;'Input Data'!$C$16,0,LOOKUP($A315-'Input Data'!$C$16+$C$1,$A$5:$A$505,C$5:C$505)-D315))</f>
        <v>10.219444444444889</v>
      </c>
      <c r="F315" s="10">
        <f>LOOKUP($A315,'Input Data'!$C$33:$C$37,'Input Data'!$E$33:$E$37)</f>
        <v>0</v>
      </c>
      <c r="G315" s="11">
        <f t="shared" si="134"/>
        <v>1</v>
      </c>
      <c r="H315" s="11">
        <f t="shared" si="152"/>
        <v>0</v>
      </c>
      <c r="I315" s="12">
        <f t="shared" si="136"/>
        <v>10.219444444444889</v>
      </c>
      <c r="J315" s="7">
        <f>MIN('Input Data'!$D$12*LOOKUP($A315,'Input Data'!$B$58:$B$62,'Input Data'!$E$58:$E$62)/3600*$C$1,IF($A315&lt;'Input Data'!$D$17,infinity,'Input Data'!$D$11*'Input Data'!$D$13+LOOKUP($A315-'Input Data'!$D$17+$C$1,$A$5:$A$505,$L$5:$L$505)-K315))</f>
        <v>5.5555555555555554</v>
      </c>
      <c r="K315" s="11">
        <f t="shared" si="137"/>
        <v>0</v>
      </c>
      <c r="L315" s="11">
        <f>IF($A315&lt;'Input Data'!$D$16,0,LOOKUP($A315-'Input Data'!$D$16,$A$5:$A$505,$K$5:$K$505))</f>
        <v>0</v>
      </c>
      <c r="M315" s="7">
        <f>MIN('Input Data'!$E$12*LOOKUP($A315,'Input Data'!$B$58:$B$62,'Input Data'!$F$58:$F$62)/3600*$C$1,IF($A315&lt;'Input Data'!$E$17,infinity,'Input Data'!$E$11*'Input Data'!$E$13+LOOKUP($A315-'Input Data'!$E$17+$C$1,$A$5:$A$505,$O$5:$O$505))-N315)</f>
        <v>22.222222222222221</v>
      </c>
      <c r="N315" s="11">
        <f t="shared" si="138"/>
        <v>4840.5777777777994</v>
      </c>
      <c r="O315" s="11">
        <f t="shared" si="139"/>
        <v>4669.1729323308282</v>
      </c>
      <c r="P315" s="9">
        <f>MIN('Input Data'!$E$12*LOOKUP($A315,'Input Data'!$B$58:$B$62,'Input Data'!$F$58:$F$62)/3600*$C$1,IF($A315&lt;'Input Data'!$E$16,0,LOOKUP($A315-'Input Data'!$E$16+$C$1,$A$5:$A$505,N$5:N$505)-O315))</f>
        <v>22.222222222222221</v>
      </c>
      <c r="Q315" s="10">
        <f>LOOKUP($A315,'Input Data'!$C$33:$C$37,'Input Data'!$F$33:$F$37)</f>
        <v>0.02</v>
      </c>
      <c r="R315" s="34">
        <f t="shared" si="140"/>
        <v>0.68877551020408168</v>
      </c>
      <c r="S315" s="8">
        <f t="shared" si="141"/>
        <v>0.30612244897959184</v>
      </c>
      <c r="T315" s="11">
        <f t="shared" si="142"/>
        <v>14.999999999999998</v>
      </c>
      <c r="U315" s="7">
        <f>MIN('Input Data'!$F$12*LOOKUP($A315,'Input Data'!$B$58:$B$62,'Input Data'!$G$58:$G$62)/3600*$C$1,IF($A315&lt;'Input Data'!$F$17,infinity,'Input Data'!$F$11*'Input Data'!$F$13+LOOKUP($A315-'Input Data'!$F$17+$C$1,$A$5:$A$505,$W$5:$W$505)-V315))</f>
        <v>5.5555555555555554</v>
      </c>
      <c r="V315" s="11">
        <f t="shared" si="143"/>
        <v>93.383458646616916</v>
      </c>
      <c r="W315" s="11">
        <f>IF($A315&lt;'Input Data'!$F$16,0,LOOKUP($A315-'Input Data'!$F$16,$A$5:$A$505,$V$5:$V$505))</f>
        <v>92.158968850698542</v>
      </c>
      <c r="X315" s="7">
        <f>MIN('Input Data'!$G$12*LOOKUP($A315,'Input Data'!$B$58:$B$62,'Input Data'!$H$58:$H$62)/3600*$C$1,IF($A315&lt;'Input Data'!$G$17,infinity,'Input Data'!$G$11*'Input Data'!$G$13+LOOKUP($A315-'Input Data'!$G$17+$C$1,$A$5:$A$505,$Z$5:$Z$505)-Y315))</f>
        <v>15</v>
      </c>
      <c r="Y315" s="11">
        <f t="shared" si="144"/>
        <v>4575.7894736842109</v>
      </c>
      <c r="Z315" s="11">
        <f t="shared" si="145"/>
        <v>4200</v>
      </c>
      <c r="AA315" s="9">
        <f>MIN('Input Data'!$G$12*LOOKUP($A315,'Input Data'!$B$58:$B$62,'Input Data'!$H$58:$H$62)/3600*$C$1,IF($A315&lt;'Input Data'!$G$16,0,LOOKUP($A315-'Input Data'!$G$16+$C$1,$A$5:$A$505,Y$5:Y$505)-Z315))</f>
        <v>22.222222222222221</v>
      </c>
      <c r="AB315" s="10">
        <f>LOOKUP($A315,'Input Data'!$C$33:$C$37,'Input Data'!$G$33:$G$37)</f>
        <v>0</v>
      </c>
      <c r="AC315" s="11">
        <f t="shared" si="146"/>
        <v>0.67500000000000004</v>
      </c>
      <c r="AD315" s="11">
        <f t="shared" si="147"/>
        <v>0</v>
      </c>
      <c r="AE315" s="12">
        <f t="shared" si="148"/>
        <v>15</v>
      </c>
      <c r="AF315" s="7">
        <f>MIN('Input Data'!$H$12*LOOKUP($A315,'Input Data'!$B$58:$B$62,'Input Data'!$I$58:$I$62)/3600*$C$1,IF($A315&lt;'Input Data'!$H$17,infinity,'Input Data'!$H$11*'Input Data'!$H$13+LOOKUP($A315-'Input Data'!$H$17+$C$1,$A$5:$A$505,AH$5:AH$505)-AG315))</f>
        <v>5.5555555555555554</v>
      </c>
      <c r="AG315" s="11">
        <f t="shared" si="149"/>
        <v>0</v>
      </c>
      <c r="AH315" s="11">
        <f>IF($A315&lt;'Input Data'!$H$16,0,LOOKUP($A315-'Input Data'!$H$16,$A$5:$A$505,AG$5:AG$505))</f>
        <v>0</v>
      </c>
      <c r="AI315" s="7">
        <f>MIN('Input Data'!$I$12*LOOKUP($A315,'Input Data'!$B$58:$B$62,'Input Data'!$J$58:$J$62)/3600*$C$1,IF($A315&lt;'Input Data'!$I$17,infinity,'Input Data'!$I$11*'Input Data'!$I$13+LOOKUP($A315-'Input Data'!$I$17+$C$1,$A$5:$A$505,AK$5:AK$505))-AJ315)</f>
        <v>15</v>
      </c>
      <c r="AJ315" s="11">
        <f t="shared" si="150"/>
        <v>4200</v>
      </c>
      <c r="AK315" s="34">
        <f>IF($A315&lt;'Input Data'!$I$16,0,LOOKUP($A315-'Input Data'!$I$16,$A$5:$A$505,AJ$5:AJ$505))</f>
        <v>4110</v>
      </c>
      <c r="AL315" s="17">
        <f>MIN('Input Data'!$I$12*LOOKUP($A315,'Input Data'!$B$58:$B$62,'Input Data'!$J$58:$J$62)/3600*$C$1,IF($A315&lt;'Input Data'!$I$16,0,LOOKUP($A315-'Input Data'!$I$16+$C$1,$A$5:$A$505,AJ$5:AJ$505)-AK315))</f>
        <v>15</v>
      </c>
    </row>
    <row r="316" spans="1:38" x14ac:dyDescent="0.3">
      <c r="A316" s="9">
        <f t="shared" si="132"/>
        <v>3110</v>
      </c>
      <c r="B316" s="10">
        <f>MIN('Input Data'!$C$12*LOOKUP($A316,'Input Data'!$B$58:$B$62,'Input Data'!$D$58:$D$62)/3600*$C$1,IF($A316&lt;'Input Data'!$C$17,infinity,'Input Data'!$C$11*'Input Data'!$C$13+LOOKUP($A316-'Input Data'!$C$17+$C$1,$A$5:$A$505,$D$5:$D$505))-C316)</f>
        <v>22.222222222222221</v>
      </c>
      <c r="C316" s="11">
        <f>C315+LOOKUP($A315,'Input Data'!$D$23:$D$27,'Input Data'!$F$23:$F$27)*$C$1/3600</f>
        <v>5034.7472222222523</v>
      </c>
      <c r="D316" s="11">
        <f t="shared" si="133"/>
        <v>4850.7972222222443</v>
      </c>
      <c r="E316" s="9">
        <f>MIN('Input Data'!$C$12*LOOKUP($A316,'Input Data'!$B$58:$B$62,'Input Data'!$D$58:$D$62)/3600*$C$1,IF($A316&lt;'Input Data'!$C$16,0,LOOKUP($A316-'Input Data'!$C$16+$C$1,$A$5:$A$505,C$5:C$505)-D316))</f>
        <v>10.219444444444889</v>
      </c>
      <c r="F316" s="10">
        <f>LOOKUP($A316,'Input Data'!$C$33:$C$37,'Input Data'!$E$33:$E$37)</f>
        <v>0</v>
      </c>
      <c r="G316" s="11">
        <f t="shared" si="134"/>
        <v>1</v>
      </c>
      <c r="H316" s="11">
        <f t="shared" si="152"/>
        <v>0</v>
      </c>
      <c r="I316" s="12">
        <f t="shared" si="136"/>
        <v>10.219444444444889</v>
      </c>
      <c r="J316" s="7">
        <f>MIN('Input Data'!$D$12*LOOKUP($A316,'Input Data'!$B$58:$B$62,'Input Data'!$E$58:$E$62)/3600*$C$1,IF($A316&lt;'Input Data'!$D$17,infinity,'Input Data'!$D$11*'Input Data'!$D$13+LOOKUP($A316-'Input Data'!$D$17+$C$1,$A$5:$A$505,$L$5:$L$505)-K316))</f>
        <v>5.5555555555555554</v>
      </c>
      <c r="K316" s="11">
        <f t="shared" si="137"/>
        <v>0</v>
      </c>
      <c r="L316" s="11">
        <f>IF($A316&lt;'Input Data'!$D$16,0,LOOKUP($A316-'Input Data'!$D$16,$A$5:$A$505,$K$5:$K$505))</f>
        <v>0</v>
      </c>
      <c r="M316" s="7">
        <f>MIN('Input Data'!$E$12*LOOKUP($A316,'Input Data'!$B$58:$B$62,'Input Data'!$F$58:$F$62)/3600*$C$1,IF($A316&lt;'Input Data'!$E$17,infinity,'Input Data'!$E$11*'Input Data'!$E$13+LOOKUP($A316-'Input Data'!$E$17+$C$1,$A$5:$A$505,$O$5:$O$505))-N316)</f>
        <v>22.222222222222221</v>
      </c>
      <c r="N316" s="11">
        <f t="shared" si="138"/>
        <v>4850.7972222222443</v>
      </c>
      <c r="O316" s="11">
        <f t="shared" si="139"/>
        <v>4684.4790547798075</v>
      </c>
      <c r="P316" s="9">
        <f>MIN('Input Data'!$E$12*LOOKUP($A316,'Input Data'!$B$58:$B$62,'Input Data'!$F$58:$F$62)/3600*$C$1,IF($A316&lt;'Input Data'!$E$16,0,LOOKUP($A316-'Input Data'!$E$16+$C$1,$A$5:$A$505,N$5:N$505)-O316))</f>
        <v>22.222222222222221</v>
      </c>
      <c r="Q316" s="10">
        <f>LOOKUP($A316,'Input Data'!$C$33:$C$37,'Input Data'!$F$33:$F$37)</f>
        <v>0.02</v>
      </c>
      <c r="R316" s="34">
        <f t="shared" si="140"/>
        <v>0.68877551020408168</v>
      </c>
      <c r="S316" s="8">
        <f t="shared" si="141"/>
        <v>0.30612244897959184</v>
      </c>
      <c r="T316" s="11">
        <f t="shared" si="142"/>
        <v>14.999999999999998</v>
      </c>
      <c r="U316" s="7">
        <f>MIN('Input Data'!$F$12*LOOKUP($A316,'Input Data'!$B$58:$B$62,'Input Data'!$G$58:$G$62)/3600*$C$1,IF($A316&lt;'Input Data'!$F$17,infinity,'Input Data'!$F$11*'Input Data'!$F$13+LOOKUP($A316-'Input Data'!$F$17+$C$1,$A$5:$A$505,$W$5:$W$505)-V316))</f>
        <v>5.5555555555555554</v>
      </c>
      <c r="V316" s="11">
        <f t="shared" si="143"/>
        <v>93.689581095596509</v>
      </c>
      <c r="W316" s="11">
        <f>IF($A316&lt;'Input Data'!$F$16,0,LOOKUP($A316-'Input Data'!$F$16,$A$5:$A$505,$V$5:$V$505))</f>
        <v>92.465091299678136</v>
      </c>
      <c r="X316" s="7">
        <f>MIN('Input Data'!$G$12*LOOKUP($A316,'Input Data'!$B$58:$B$62,'Input Data'!$H$58:$H$62)/3600*$C$1,IF($A316&lt;'Input Data'!$G$17,infinity,'Input Data'!$G$11*'Input Data'!$G$13+LOOKUP($A316-'Input Data'!$G$17+$C$1,$A$5:$A$505,$Z$5:$Z$505)-Y316))</f>
        <v>15</v>
      </c>
      <c r="Y316" s="11">
        <f t="shared" si="144"/>
        <v>4590.7894736842109</v>
      </c>
      <c r="Z316" s="11">
        <f t="shared" si="145"/>
        <v>4215</v>
      </c>
      <c r="AA316" s="9">
        <f>MIN('Input Data'!$G$12*LOOKUP($A316,'Input Data'!$B$58:$B$62,'Input Data'!$H$58:$H$62)/3600*$C$1,IF($A316&lt;'Input Data'!$G$16,0,LOOKUP($A316-'Input Data'!$G$16+$C$1,$A$5:$A$505,Y$5:Y$505)-Z316))</f>
        <v>22.222222222222221</v>
      </c>
      <c r="AB316" s="10">
        <f>LOOKUP($A316,'Input Data'!$C$33:$C$37,'Input Data'!$G$33:$G$37)</f>
        <v>0</v>
      </c>
      <c r="AC316" s="11">
        <f t="shared" si="146"/>
        <v>0.67500000000000004</v>
      </c>
      <c r="AD316" s="11">
        <f t="shared" si="147"/>
        <v>0</v>
      </c>
      <c r="AE316" s="12">
        <f t="shared" si="148"/>
        <v>15</v>
      </c>
      <c r="AF316" s="7">
        <f>MIN('Input Data'!$H$12*LOOKUP($A316,'Input Data'!$B$58:$B$62,'Input Data'!$I$58:$I$62)/3600*$C$1,IF($A316&lt;'Input Data'!$H$17,infinity,'Input Data'!$H$11*'Input Data'!$H$13+LOOKUP($A316-'Input Data'!$H$17+$C$1,$A$5:$A$505,AH$5:AH$505)-AG316))</f>
        <v>5.5555555555555554</v>
      </c>
      <c r="AG316" s="11">
        <f t="shared" si="149"/>
        <v>0</v>
      </c>
      <c r="AH316" s="11">
        <f>IF($A316&lt;'Input Data'!$H$16,0,LOOKUP($A316-'Input Data'!$H$16,$A$5:$A$505,AG$5:AG$505))</f>
        <v>0</v>
      </c>
      <c r="AI316" s="7">
        <f>MIN('Input Data'!$I$12*LOOKUP($A316,'Input Data'!$B$58:$B$62,'Input Data'!$J$58:$J$62)/3600*$C$1,IF($A316&lt;'Input Data'!$I$17,infinity,'Input Data'!$I$11*'Input Data'!$I$13+LOOKUP($A316-'Input Data'!$I$17+$C$1,$A$5:$A$505,AK$5:AK$505))-AJ316)</f>
        <v>15</v>
      </c>
      <c r="AJ316" s="11">
        <f t="shared" si="150"/>
        <v>4215</v>
      </c>
      <c r="AK316" s="34">
        <f>IF($A316&lt;'Input Data'!$I$16,0,LOOKUP($A316-'Input Data'!$I$16,$A$5:$A$505,AJ$5:AJ$505))</f>
        <v>4125</v>
      </c>
      <c r="AL316" s="17">
        <f>MIN('Input Data'!$I$12*LOOKUP($A316,'Input Data'!$B$58:$B$62,'Input Data'!$J$58:$J$62)/3600*$C$1,IF($A316&lt;'Input Data'!$I$16,0,LOOKUP($A316-'Input Data'!$I$16+$C$1,$A$5:$A$505,AJ$5:AJ$505)-AK316))</f>
        <v>15</v>
      </c>
    </row>
    <row r="317" spans="1:38" x14ac:dyDescent="0.3">
      <c r="A317" s="9">
        <f t="shared" si="132"/>
        <v>3120</v>
      </c>
      <c r="B317" s="10">
        <f>MIN('Input Data'!$C$12*LOOKUP($A317,'Input Data'!$B$58:$B$62,'Input Data'!$D$58:$D$62)/3600*$C$1,IF($A317&lt;'Input Data'!$C$17,infinity,'Input Data'!$C$11*'Input Data'!$C$13+LOOKUP($A317-'Input Data'!$C$17+$C$1,$A$5:$A$505,$D$5:$D$505))-C317)</f>
        <v>22.222222222222221</v>
      </c>
      <c r="C317" s="11">
        <f>C316+LOOKUP($A316,'Input Data'!$D$23:$D$27,'Input Data'!$F$23:$F$27)*$C$1/3600</f>
        <v>5044.9666666666972</v>
      </c>
      <c r="D317" s="11">
        <f t="shared" si="133"/>
        <v>4861.0166666666892</v>
      </c>
      <c r="E317" s="9">
        <f>MIN('Input Data'!$C$12*LOOKUP($A317,'Input Data'!$B$58:$B$62,'Input Data'!$D$58:$D$62)/3600*$C$1,IF($A317&lt;'Input Data'!$C$16,0,LOOKUP($A317-'Input Data'!$C$16+$C$1,$A$5:$A$505,C$5:C$505)-D317))</f>
        <v>10.219444444444889</v>
      </c>
      <c r="F317" s="10">
        <f>LOOKUP($A317,'Input Data'!$C$33:$C$37,'Input Data'!$E$33:$E$37)</f>
        <v>0</v>
      </c>
      <c r="G317" s="11">
        <f t="shared" si="134"/>
        <v>1</v>
      </c>
      <c r="H317" s="11">
        <f t="shared" si="152"/>
        <v>0</v>
      </c>
      <c r="I317" s="12">
        <f t="shared" si="136"/>
        <v>10.219444444444889</v>
      </c>
      <c r="J317" s="7">
        <f>MIN('Input Data'!$D$12*LOOKUP($A317,'Input Data'!$B$58:$B$62,'Input Data'!$E$58:$E$62)/3600*$C$1,IF($A317&lt;'Input Data'!$D$17,infinity,'Input Data'!$D$11*'Input Data'!$D$13+LOOKUP($A317-'Input Data'!$D$17+$C$1,$A$5:$A$505,$L$5:$L$505)-K317))</f>
        <v>5.5555555555555554</v>
      </c>
      <c r="K317" s="11">
        <f t="shared" si="137"/>
        <v>0</v>
      </c>
      <c r="L317" s="11">
        <f>IF($A317&lt;'Input Data'!$D$16,0,LOOKUP($A317-'Input Data'!$D$16,$A$5:$A$505,$K$5:$K$505))</f>
        <v>0</v>
      </c>
      <c r="M317" s="7">
        <f>MIN('Input Data'!$E$12*LOOKUP($A317,'Input Data'!$B$58:$B$62,'Input Data'!$F$58:$F$62)/3600*$C$1,IF($A317&lt;'Input Data'!$E$17,infinity,'Input Data'!$E$11*'Input Data'!$E$13+LOOKUP($A317-'Input Data'!$E$17+$C$1,$A$5:$A$505,$O$5:$O$505))-N317)</f>
        <v>22.222222222222221</v>
      </c>
      <c r="N317" s="11">
        <f t="shared" si="138"/>
        <v>4861.0166666666892</v>
      </c>
      <c r="O317" s="11">
        <f t="shared" si="139"/>
        <v>4699.7851772287868</v>
      </c>
      <c r="P317" s="9">
        <f>MIN('Input Data'!$E$12*LOOKUP($A317,'Input Data'!$B$58:$B$62,'Input Data'!$F$58:$F$62)/3600*$C$1,IF($A317&lt;'Input Data'!$E$16,0,LOOKUP($A317-'Input Data'!$E$16+$C$1,$A$5:$A$505,N$5:N$505)-O317))</f>
        <v>22.222222222222221</v>
      </c>
      <c r="Q317" s="10">
        <f>LOOKUP($A317,'Input Data'!$C$33:$C$37,'Input Data'!$F$33:$F$37)</f>
        <v>0.02</v>
      </c>
      <c r="R317" s="34">
        <f t="shared" si="140"/>
        <v>0.68877551020408168</v>
      </c>
      <c r="S317" s="8">
        <f t="shared" si="141"/>
        <v>0.30612244897959184</v>
      </c>
      <c r="T317" s="11">
        <f t="shared" si="142"/>
        <v>14.999999999999998</v>
      </c>
      <c r="U317" s="7">
        <f>MIN('Input Data'!$F$12*LOOKUP($A317,'Input Data'!$B$58:$B$62,'Input Data'!$G$58:$G$62)/3600*$C$1,IF($A317&lt;'Input Data'!$F$17,infinity,'Input Data'!$F$11*'Input Data'!$F$13+LOOKUP($A317-'Input Data'!$F$17+$C$1,$A$5:$A$505,$W$5:$W$505)-V317))</f>
        <v>5.5555555555555554</v>
      </c>
      <c r="V317" s="11">
        <f t="shared" si="143"/>
        <v>93.995703544576102</v>
      </c>
      <c r="W317" s="11">
        <f>IF($A317&lt;'Input Data'!$F$16,0,LOOKUP($A317-'Input Data'!$F$16,$A$5:$A$505,$V$5:$V$505))</f>
        <v>92.771213748657729</v>
      </c>
      <c r="X317" s="7">
        <f>MIN('Input Data'!$G$12*LOOKUP($A317,'Input Data'!$B$58:$B$62,'Input Data'!$H$58:$H$62)/3600*$C$1,IF($A317&lt;'Input Data'!$G$17,infinity,'Input Data'!$G$11*'Input Data'!$G$13+LOOKUP($A317-'Input Data'!$G$17+$C$1,$A$5:$A$505,$Z$5:$Z$505)-Y317))</f>
        <v>15</v>
      </c>
      <c r="Y317" s="11">
        <f t="shared" si="144"/>
        <v>4605.7894736842109</v>
      </c>
      <c r="Z317" s="11">
        <f t="shared" si="145"/>
        <v>4230</v>
      </c>
      <c r="AA317" s="9">
        <f>MIN('Input Data'!$G$12*LOOKUP($A317,'Input Data'!$B$58:$B$62,'Input Data'!$H$58:$H$62)/3600*$C$1,IF($A317&lt;'Input Data'!$G$16,0,LOOKUP($A317-'Input Data'!$G$16+$C$1,$A$5:$A$505,Y$5:Y$505)-Z317))</f>
        <v>22.222222222222221</v>
      </c>
      <c r="AB317" s="10">
        <f>LOOKUP($A317,'Input Data'!$C$33:$C$37,'Input Data'!$G$33:$G$37)</f>
        <v>0</v>
      </c>
      <c r="AC317" s="11">
        <f t="shared" si="146"/>
        <v>0.67500000000000004</v>
      </c>
      <c r="AD317" s="11">
        <f t="shared" si="147"/>
        <v>0</v>
      </c>
      <c r="AE317" s="12">
        <f t="shared" si="148"/>
        <v>15</v>
      </c>
      <c r="AF317" s="7">
        <f>MIN('Input Data'!$H$12*LOOKUP($A317,'Input Data'!$B$58:$B$62,'Input Data'!$I$58:$I$62)/3600*$C$1,IF($A317&lt;'Input Data'!$H$17,infinity,'Input Data'!$H$11*'Input Data'!$H$13+LOOKUP($A317-'Input Data'!$H$17+$C$1,$A$5:$A$505,AH$5:AH$505)-AG317))</f>
        <v>5.5555555555555554</v>
      </c>
      <c r="AG317" s="11">
        <f t="shared" si="149"/>
        <v>0</v>
      </c>
      <c r="AH317" s="11">
        <f>IF($A317&lt;'Input Data'!$H$16,0,LOOKUP($A317-'Input Data'!$H$16,$A$5:$A$505,AG$5:AG$505))</f>
        <v>0</v>
      </c>
      <c r="AI317" s="7">
        <f>MIN('Input Data'!$I$12*LOOKUP($A317,'Input Data'!$B$58:$B$62,'Input Data'!$J$58:$J$62)/3600*$C$1,IF($A317&lt;'Input Data'!$I$17,infinity,'Input Data'!$I$11*'Input Data'!$I$13+LOOKUP($A317-'Input Data'!$I$17+$C$1,$A$5:$A$505,AK$5:AK$505))-AJ317)</f>
        <v>15</v>
      </c>
      <c r="AJ317" s="11">
        <f t="shared" si="150"/>
        <v>4230</v>
      </c>
      <c r="AK317" s="34">
        <f>IF($A317&lt;'Input Data'!$I$16,0,LOOKUP($A317-'Input Data'!$I$16,$A$5:$A$505,AJ$5:AJ$505))</f>
        <v>4140</v>
      </c>
      <c r="AL317" s="17">
        <f>MIN('Input Data'!$I$12*LOOKUP($A317,'Input Data'!$B$58:$B$62,'Input Data'!$J$58:$J$62)/3600*$C$1,IF($A317&lt;'Input Data'!$I$16,0,LOOKUP($A317-'Input Data'!$I$16+$C$1,$A$5:$A$505,AJ$5:AJ$505)-AK317))</f>
        <v>15</v>
      </c>
    </row>
    <row r="318" spans="1:38" x14ac:dyDescent="0.3">
      <c r="A318" s="9">
        <f t="shared" si="132"/>
        <v>3130</v>
      </c>
      <c r="B318" s="10">
        <f>MIN('Input Data'!$C$12*LOOKUP($A318,'Input Data'!$B$58:$B$62,'Input Data'!$D$58:$D$62)/3600*$C$1,IF($A318&lt;'Input Data'!$C$17,infinity,'Input Data'!$C$11*'Input Data'!$C$13+LOOKUP($A318-'Input Data'!$C$17+$C$1,$A$5:$A$505,$D$5:$D$505))-C318)</f>
        <v>22.222222222222221</v>
      </c>
      <c r="C318" s="11">
        <f>C317+LOOKUP($A317,'Input Data'!$D$23:$D$27,'Input Data'!$F$23:$F$27)*$C$1/3600</f>
        <v>5055.1861111111421</v>
      </c>
      <c r="D318" s="11">
        <f t="shared" si="133"/>
        <v>4871.2361111111341</v>
      </c>
      <c r="E318" s="9">
        <f>MIN('Input Data'!$C$12*LOOKUP($A318,'Input Data'!$B$58:$B$62,'Input Data'!$D$58:$D$62)/3600*$C$1,IF($A318&lt;'Input Data'!$C$16,0,LOOKUP($A318-'Input Data'!$C$16+$C$1,$A$5:$A$505,C$5:C$505)-D318))</f>
        <v>10.219444444444889</v>
      </c>
      <c r="F318" s="10">
        <f>LOOKUP($A318,'Input Data'!$C$33:$C$37,'Input Data'!$E$33:$E$37)</f>
        <v>0</v>
      </c>
      <c r="G318" s="11">
        <f t="shared" si="134"/>
        <v>1</v>
      </c>
      <c r="H318" s="11">
        <f t="shared" si="152"/>
        <v>0</v>
      </c>
      <c r="I318" s="12">
        <f t="shared" si="136"/>
        <v>10.219444444444889</v>
      </c>
      <c r="J318" s="7">
        <f>MIN('Input Data'!$D$12*LOOKUP($A318,'Input Data'!$B$58:$B$62,'Input Data'!$E$58:$E$62)/3600*$C$1,IF($A318&lt;'Input Data'!$D$17,infinity,'Input Data'!$D$11*'Input Data'!$D$13+LOOKUP($A318-'Input Data'!$D$17+$C$1,$A$5:$A$505,$L$5:$L$505)-K318))</f>
        <v>5.5555555555555554</v>
      </c>
      <c r="K318" s="11">
        <f t="shared" si="137"/>
        <v>0</v>
      </c>
      <c r="L318" s="11">
        <f>IF($A318&lt;'Input Data'!$D$16,0,LOOKUP($A318-'Input Data'!$D$16,$A$5:$A$505,$K$5:$K$505))</f>
        <v>0</v>
      </c>
      <c r="M318" s="7">
        <f>MIN('Input Data'!$E$12*LOOKUP($A318,'Input Data'!$B$58:$B$62,'Input Data'!$F$58:$F$62)/3600*$C$1,IF($A318&lt;'Input Data'!$E$17,infinity,'Input Data'!$E$11*'Input Data'!$E$13+LOOKUP($A318-'Input Data'!$E$17+$C$1,$A$5:$A$505,$O$5:$O$505))-N318)</f>
        <v>22.222222222222221</v>
      </c>
      <c r="N318" s="11">
        <f t="shared" si="138"/>
        <v>4871.2361111111341</v>
      </c>
      <c r="O318" s="11">
        <f t="shared" si="139"/>
        <v>4715.0912996777661</v>
      </c>
      <c r="P318" s="9">
        <f>MIN('Input Data'!$E$12*LOOKUP($A318,'Input Data'!$B$58:$B$62,'Input Data'!$F$58:$F$62)/3600*$C$1,IF($A318&lt;'Input Data'!$E$16,0,LOOKUP($A318-'Input Data'!$E$16+$C$1,$A$5:$A$505,N$5:N$505)-O318))</f>
        <v>22.222222222222221</v>
      </c>
      <c r="Q318" s="10">
        <f>LOOKUP($A318,'Input Data'!$C$33:$C$37,'Input Data'!$F$33:$F$37)</f>
        <v>0.02</v>
      </c>
      <c r="R318" s="34">
        <f t="shared" si="140"/>
        <v>0.68877551020408168</v>
      </c>
      <c r="S318" s="8">
        <f t="shared" si="141"/>
        <v>0.30612244897959184</v>
      </c>
      <c r="T318" s="11">
        <f t="shared" si="142"/>
        <v>14.999999999999998</v>
      </c>
      <c r="U318" s="7">
        <f>MIN('Input Data'!$F$12*LOOKUP($A318,'Input Data'!$B$58:$B$62,'Input Data'!$G$58:$G$62)/3600*$C$1,IF($A318&lt;'Input Data'!$F$17,infinity,'Input Data'!$F$11*'Input Data'!$F$13+LOOKUP($A318-'Input Data'!$F$17+$C$1,$A$5:$A$505,$W$5:$W$505)-V318))</f>
        <v>5.5555555555555554</v>
      </c>
      <c r="V318" s="11">
        <f t="shared" si="143"/>
        <v>94.301825993555696</v>
      </c>
      <c r="W318" s="11">
        <f>IF($A318&lt;'Input Data'!$F$16,0,LOOKUP($A318-'Input Data'!$F$16,$A$5:$A$505,$V$5:$V$505))</f>
        <v>93.077336197637322</v>
      </c>
      <c r="X318" s="7">
        <f>MIN('Input Data'!$G$12*LOOKUP($A318,'Input Data'!$B$58:$B$62,'Input Data'!$H$58:$H$62)/3600*$C$1,IF($A318&lt;'Input Data'!$G$17,infinity,'Input Data'!$G$11*'Input Data'!$G$13+LOOKUP($A318-'Input Data'!$G$17+$C$1,$A$5:$A$505,$Z$5:$Z$505)-Y318))</f>
        <v>15</v>
      </c>
      <c r="Y318" s="11">
        <f t="shared" si="144"/>
        <v>4620.7894736842109</v>
      </c>
      <c r="Z318" s="11">
        <f t="shared" si="145"/>
        <v>4245</v>
      </c>
      <c r="AA318" s="9">
        <f>MIN('Input Data'!$G$12*LOOKUP($A318,'Input Data'!$B$58:$B$62,'Input Data'!$H$58:$H$62)/3600*$C$1,IF($A318&lt;'Input Data'!$G$16,0,LOOKUP($A318-'Input Data'!$G$16+$C$1,$A$5:$A$505,Y$5:Y$505)-Z318))</f>
        <v>22.222222222222221</v>
      </c>
      <c r="AB318" s="10">
        <f>LOOKUP($A318,'Input Data'!$C$33:$C$37,'Input Data'!$G$33:$G$37)</f>
        <v>0</v>
      </c>
      <c r="AC318" s="11">
        <f t="shared" si="146"/>
        <v>0.67500000000000004</v>
      </c>
      <c r="AD318" s="11">
        <f t="shared" si="147"/>
        <v>0</v>
      </c>
      <c r="AE318" s="12">
        <f t="shared" si="148"/>
        <v>15</v>
      </c>
      <c r="AF318" s="7">
        <f>MIN('Input Data'!$H$12*LOOKUP($A318,'Input Data'!$B$58:$B$62,'Input Data'!$I$58:$I$62)/3600*$C$1,IF($A318&lt;'Input Data'!$H$17,infinity,'Input Data'!$H$11*'Input Data'!$H$13+LOOKUP($A318-'Input Data'!$H$17+$C$1,$A$5:$A$505,AH$5:AH$505)-AG318))</f>
        <v>5.5555555555555554</v>
      </c>
      <c r="AG318" s="11">
        <f t="shared" si="149"/>
        <v>0</v>
      </c>
      <c r="AH318" s="11">
        <f>IF($A318&lt;'Input Data'!$H$16,0,LOOKUP($A318-'Input Data'!$H$16,$A$5:$A$505,AG$5:AG$505))</f>
        <v>0</v>
      </c>
      <c r="AI318" s="7">
        <f>MIN('Input Data'!$I$12*LOOKUP($A318,'Input Data'!$B$58:$B$62,'Input Data'!$J$58:$J$62)/3600*$C$1,IF($A318&lt;'Input Data'!$I$17,infinity,'Input Data'!$I$11*'Input Data'!$I$13+LOOKUP($A318-'Input Data'!$I$17+$C$1,$A$5:$A$505,AK$5:AK$505))-AJ318)</f>
        <v>15</v>
      </c>
      <c r="AJ318" s="11">
        <f t="shared" si="150"/>
        <v>4245</v>
      </c>
      <c r="AK318" s="34">
        <f>IF($A318&lt;'Input Data'!$I$16,0,LOOKUP($A318-'Input Data'!$I$16,$A$5:$A$505,AJ$5:AJ$505))</f>
        <v>4155</v>
      </c>
      <c r="AL318" s="17">
        <f>MIN('Input Data'!$I$12*LOOKUP($A318,'Input Data'!$B$58:$B$62,'Input Data'!$J$58:$J$62)/3600*$C$1,IF($A318&lt;'Input Data'!$I$16,0,LOOKUP($A318-'Input Data'!$I$16+$C$1,$A$5:$A$505,AJ$5:AJ$505)-AK318))</f>
        <v>15</v>
      </c>
    </row>
    <row r="319" spans="1:38" x14ac:dyDescent="0.3">
      <c r="A319" s="9">
        <f t="shared" si="132"/>
        <v>3140</v>
      </c>
      <c r="B319" s="10">
        <f>MIN('Input Data'!$C$12*LOOKUP($A319,'Input Data'!$B$58:$B$62,'Input Data'!$D$58:$D$62)/3600*$C$1,IF($A319&lt;'Input Data'!$C$17,infinity,'Input Data'!$C$11*'Input Data'!$C$13+LOOKUP($A319-'Input Data'!$C$17+$C$1,$A$5:$A$505,$D$5:$D$505))-C319)</f>
        <v>22.222222222222221</v>
      </c>
      <c r="C319" s="11">
        <f>C318+LOOKUP($A318,'Input Data'!$D$23:$D$27,'Input Data'!$F$23:$F$27)*$C$1/3600</f>
        <v>5065.4055555555869</v>
      </c>
      <c r="D319" s="11">
        <f t="shared" si="133"/>
        <v>4881.4555555555789</v>
      </c>
      <c r="E319" s="9">
        <f>MIN('Input Data'!$C$12*LOOKUP($A319,'Input Data'!$B$58:$B$62,'Input Data'!$D$58:$D$62)/3600*$C$1,IF($A319&lt;'Input Data'!$C$16,0,LOOKUP($A319-'Input Data'!$C$16+$C$1,$A$5:$A$505,C$5:C$505)-D319))</f>
        <v>10.219444444444889</v>
      </c>
      <c r="F319" s="10">
        <f>LOOKUP($A319,'Input Data'!$C$33:$C$37,'Input Data'!$E$33:$E$37)</f>
        <v>0</v>
      </c>
      <c r="G319" s="11">
        <f t="shared" si="134"/>
        <v>1</v>
      </c>
      <c r="H319" s="11">
        <f t="shared" si="152"/>
        <v>0</v>
      </c>
      <c r="I319" s="12">
        <f t="shared" si="136"/>
        <v>10.219444444444889</v>
      </c>
      <c r="J319" s="7">
        <f>MIN('Input Data'!$D$12*LOOKUP($A319,'Input Data'!$B$58:$B$62,'Input Data'!$E$58:$E$62)/3600*$C$1,IF($A319&lt;'Input Data'!$D$17,infinity,'Input Data'!$D$11*'Input Data'!$D$13+LOOKUP($A319-'Input Data'!$D$17+$C$1,$A$5:$A$505,$L$5:$L$505)-K319))</f>
        <v>5.5555555555555554</v>
      </c>
      <c r="K319" s="11">
        <f t="shared" si="137"/>
        <v>0</v>
      </c>
      <c r="L319" s="11">
        <f>IF($A319&lt;'Input Data'!$D$16,0,LOOKUP($A319-'Input Data'!$D$16,$A$5:$A$505,$K$5:$K$505))</f>
        <v>0</v>
      </c>
      <c r="M319" s="7">
        <f>MIN('Input Data'!$E$12*LOOKUP($A319,'Input Data'!$B$58:$B$62,'Input Data'!$F$58:$F$62)/3600*$C$1,IF($A319&lt;'Input Data'!$E$17,infinity,'Input Data'!$E$11*'Input Data'!$E$13+LOOKUP($A319-'Input Data'!$E$17+$C$1,$A$5:$A$505,$O$5:$O$505))-N319)</f>
        <v>22.222222222222221</v>
      </c>
      <c r="N319" s="11">
        <f t="shared" si="138"/>
        <v>4881.4555555555789</v>
      </c>
      <c r="O319" s="11">
        <f t="shared" si="139"/>
        <v>4730.3974221267454</v>
      </c>
      <c r="P319" s="9">
        <f>MIN('Input Data'!$E$12*LOOKUP($A319,'Input Data'!$B$58:$B$62,'Input Data'!$F$58:$F$62)/3600*$C$1,IF($A319&lt;'Input Data'!$E$16,0,LOOKUP($A319-'Input Data'!$E$16+$C$1,$A$5:$A$505,N$5:N$505)-O319))</f>
        <v>22.222222222222221</v>
      </c>
      <c r="Q319" s="10">
        <f>LOOKUP($A319,'Input Data'!$C$33:$C$37,'Input Data'!$F$33:$F$37)</f>
        <v>0.02</v>
      </c>
      <c r="R319" s="34">
        <f t="shared" si="140"/>
        <v>0.68877551020408168</v>
      </c>
      <c r="S319" s="8">
        <f t="shared" si="141"/>
        <v>0.30612244897959184</v>
      </c>
      <c r="T319" s="11">
        <f t="shared" si="142"/>
        <v>14.999999999999998</v>
      </c>
      <c r="U319" s="7">
        <f>MIN('Input Data'!$F$12*LOOKUP($A319,'Input Data'!$B$58:$B$62,'Input Data'!$G$58:$G$62)/3600*$C$1,IF($A319&lt;'Input Data'!$F$17,infinity,'Input Data'!$F$11*'Input Data'!$F$13+LOOKUP($A319-'Input Data'!$F$17+$C$1,$A$5:$A$505,$W$5:$W$505)-V319))</f>
        <v>5.5555555555555554</v>
      </c>
      <c r="V319" s="11">
        <f t="shared" si="143"/>
        <v>94.607948442535289</v>
      </c>
      <c r="W319" s="11">
        <f>IF($A319&lt;'Input Data'!$F$16,0,LOOKUP($A319-'Input Data'!$F$16,$A$5:$A$505,$V$5:$V$505))</f>
        <v>93.383458646616916</v>
      </c>
      <c r="X319" s="7">
        <f>MIN('Input Data'!$G$12*LOOKUP($A319,'Input Data'!$B$58:$B$62,'Input Data'!$H$58:$H$62)/3600*$C$1,IF($A319&lt;'Input Data'!$G$17,infinity,'Input Data'!$G$11*'Input Data'!$G$13+LOOKUP($A319-'Input Data'!$G$17+$C$1,$A$5:$A$505,$Z$5:$Z$505)-Y319))</f>
        <v>15</v>
      </c>
      <c r="Y319" s="11">
        <f t="shared" si="144"/>
        <v>4635.7894736842109</v>
      </c>
      <c r="Z319" s="11">
        <f t="shared" si="145"/>
        <v>4260</v>
      </c>
      <c r="AA319" s="9">
        <f>MIN('Input Data'!$G$12*LOOKUP($A319,'Input Data'!$B$58:$B$62,'Input Data'!$H$58:$H$62)/3600*$C$1,IF($A319&lt;'Input Data'!$G$16,0,LOOKUP($A319-'Input Data'!$G$16+$C$1,$A$5:$A$505,Y$5:Y$505)-Z319))</f>
        <v>22.222222222222221</v>
      </c>
      <c r="AB319" s="10">
        <f>LOOKUP($A319,'Input Data'!$C$33:$C$37,'Input Data'!$G$33:$G$37)</f>
        <v>0</v>
      </c>
      <c r="AC319" s="11">
        <f t="shared" si="146"/>
        <v>0.67500000000000004</v>
      </c>
      <c r="AD319" s="11">
        <f t="shared" si="147"/>
        <v>0</v>
      </c>
      <c r="AE319" s="12">
        <f t="shared" si="148"/>
        <v>15</v>
      </c>
      <c r="AF319" s="7">
        <f>MIN('Input Data'!$H$12*LOOKUP($A319,'Input Data'!$B$58:$B$62,'Input Data'!$I$58:$I$62)/3600*$C$1,IF($A319&lt;'Input Data'!$H$17,infinity,'Input Data'!$H$11*'Input Data'!$H$13+LOOKUP($A319-'Input Data'!$H$17+$C$1,$A$5:$A$505,AH$5:AH$505)-AG319))</f>
        <v>5.5555555555555554</v>
      </c>
      <c r="AG319" s="11">
        <f t="shared" si="149"/>
        <v>0</v>
      </c>
      <c r="AH319" s="11">
        <f>IF($A319&lt;'Input Data'!$H$16,0,LOOKUP($A319-'Input Data'!$H$16,$A$5:$A$505,AG$5:AG$505))</f>
        <v>0</v>
      </c>
      <c r="AI319" s="7">
        <f>MIN('Input Data'!$I$12*LOOKUP($A319,'Input Data'!$B$58:$B$62,'Input Data'!$J$58:$J$62)/3600*$C$1,IF($A319&lt;'Input Data'!$I$17,infinity,'Input Data'!$I$11*'Input Data'!$I$13+LOOKUP($A319-'Input Data'!$I$17+$C$1,$A$5:$A$505,AK$5:AK$505))-AJ319)</f>
        <v>15</v>
      </c>
      <c r="AJ319" s="11">
        <f t="shared" si="150"/>
        <v>4260</v>
      </c>
      <c r="AK319" s="34">
        <f>IF($A319&lt;'Input Data'!$I$16,0,LOOKUP($A319-'Input Data'!$I$16,$A$5:$A$505,AJ$5:AJ$505))</f>
        <v>4170</v>
      </c>
      <c r="AL319" s="17">
        <f>MIN('Input Data'!$I$12*LOOKUP($A319,'Input Data'!$B$58:$B$62,'Input Data'!$J$58:$J$62)/3600*$C$1,IF($A319&lt;'Input Data'!$I$16,0,LOOKUP($A319-'Input Data'!$I$16+$C$1,$A$5:$A$505,AJ$5:AJ$505)-AK319))</f>
        <v>15</v>
      </c>
    </row>
    <row r="320" spans="1:38" x14ac:dyDescent="0.3">
      <c r="A320" s="9">
        <f t="shared" si="132"/>
        <v>3150</v>
      </c>
      <c r="B320" s="10">
        <f>MIN('Input Data'!$C$12*LOOKUP($A320,'Input Data'!$B$58:$B$62,'Input Data'!$D$58:$D$62)/3600*$C$1,IF($A320&lt;'Input Data'!$C$17,infinity,'Input Data'!$C$11*'Input Data'!$C$13+LOOKUP($A320-'Input Data'!$C$17+$C$1,$A$5:$A$505,$D$5:$D$505))-C320)</f>
        <v>22.222222222222221</v>
      </c>
      <c r="C320" s="11">
        <f>C319+LOOKUP($A319,'Input Data'!$D$23:$D$27,'Input Data'!$F$23:$F$27)*$C$1/3600</f>
        <v>5075.6250000000318</v>
      </c>
      <c r="D320" s="11">
        <f t="shared" si="133"/>
        <v>4891.6750000000238</v>
      </c>
      <c r="E320" s="9">
        <f>MIN('Input Data'!$C$12*LOOKUP($A320,'Input Data'!$B$58:$B$62,'Input Data'!$D$58:$D$62)/3600*$C$1,IF($A320&lt;'Input Data'!$C$16,0,LOOKUP($A320-'Input Data'!$C$16+$C$1,$A$5:$A$505,C$5:C$505)-D320))</f>
        <v>10.219444444444889</v>
      </c>
      <c r="F320" s="10">
        <f>LOOKUP($A320,'Input Data'!$C$33:$C$37,'Input Data'!$E$33:$E$37)</f>
        <v>0</v>
      </c>
      <c r="G320" s="11">
        <f t="shared" si="134"/>
        <v>1</v>
      </c>
      <c r="H320" s="11">
        <f t="shared" si="152"/>
        <v>0</v>
      </c>
      <c r="I320" s="12">
        <f t="shared" si="136"/>
        <v>10.219444444444889</v>
      </c>
      <c r="J320" s="7">
        <f>MIN('Input Data'!$D$12*LOOKUP($A320,'Input Data'!$B$58:$B$62,'Input Data'!$E$58:$E$62)/3600*$C$1,IF($A320&lt;'Input Data'!$D$17,infinity,'Input Data'!$D$11*'Input Data'!$D$13+LOOKUP($A320-'Input Data'!$D$17+$C$1,$A$5:$A$505,$L$5:$L$505)-K320))</f>
        <v>5.5555555555555554</v>
      </c>
      <c r="K320" s="11">
        <f t="shared" si="137"/>
        <v>0</v>
      </c>
      <c r="L320" s="11">
        <f>IF($A320&lt;'Input Data'!$D$16,0,LOOKUP($A320-'Input Data'!$D$16,$A$5:$A$505,$K$5:$K$505))</f>
        <v>0</v>
      </c>
      <c r="M320" s="7">
        <f>MIN('Input Data'!$E$12*LOOKUP($A320,'Input Data'!$B$58:$B$62,'Input Data'!$F$58:$F$62)/3600*$C$1,IF($A320&lt;'Input Data'!$E$17,infinity,'Input Data'!$E$11*'Input Data'!$E$13+LOOKUP($A320-'Input Data'!$E$17+$C$1,$A$5:$A$505,$O$5:$O$505))-N320)</f>
        <v>22.222222222222221</v>
      </c>
      <c r="N320" s="11">
        <f t="shared" si="138"/>
        <v>4891.6750000000238</v>
      </c>
      <c r="O320" s="11">
        <f t="shared" si="139"/>
        <v>4745.7035445757247</v>
      </c>
      <c r="P320" s="9">
        <f>MIN('Input Data'!$E$12*LOOKUP($A320,'Input Data'!$B$58:$B$62,'Input Data'!$F$58:$F$62)/3600*$C$1,IF($A320&lt;'Input Data'!$E$16,0,LOOKUP($A320-'Input Data'!$E$16+$C$1,$A$5:$A$505,N$5:N$505)-O320))</f>
        <v>22.222222222222221</v>
      </c>
      <c r="Q320" s="10">
        <f>LOOKUP($A320,'Input Data'!$C$33:$C$37,'Input Data'!$F$33:$F$37)</f>
        <v>0.02</v>
      </c>
      <c r="R320" s="34">
        <f t="shared" si="140"/>
        <v>0.68877551020408168</v>
      </c>
      <c r="S320" s="8">
        <f t="shared" si="141"/>
        <v>0.30612244897959184</v>
      </c>
      <c r="T320" s="11">
        <f t="shared" si="142"/>
        <v>14.999999999999998</v>
      </c>
      <c r="U320" s="7">
        <f>MIN('Input Data'!$F$12*LOOKUP($A320,'Input Data'!$B$58:$B$62,'Input Data'!$G$58:$G$62)/3600*$C$1,IF($A320&lt;'Input Data'!$F$17,infinity,'Input Data'!$F$11*'Input Data'!$F$13+LOOKUP($A320-'Input Data'!$F$17+$C$1,$A$5:$A$505,$W$5:$W$505)-V320))</f>
        <v>5.5555555555555554</v>
      </c>
      <c r="V320" s="11">
        <f t="shared" si="143"/>
        <v>94.914070891514882</v>
      </c>
      <c r="W320" s="11">
        <f>IF($A320&lt;'Input Data'!$F$16,0,LOOKUP($A320-'Input Data'!$F$16,$A$5:$A$505,$V$5:$V$505))</f>
        <v>93.689581095596509</v>
      </c>
      <c r="X320" s="7">
        <f>MIN('Input Data'!$G$12*LOOKUP($A320,'Input Data'!$B$58:$B$62,'Input Data'!$H$58:$H$62)/3600*$C$1,IF($A320&lt;'Input Data'!$G$17,infinity,'Input Data'!$G$11*'Input Data'!$G$13+LOOKUP($A320-'Input Data'!$G$17+$C$1,$A$5:$A$505,$Z$5:$Z$505)-Y320))</f>
        <v>15</v>
      </c>
      <c r="Y320" s="11">
        <f t="shared" si="144"/>
        <v>4650.7894736842109</v>
      </c>
      <c r="Z320" s="11">
        <f t="shared" si="145"/>
        <v>4275</v>
      </c>
      <c r="AA320" s="9">
        <f>MIN('Input Data'!$G$12*LOOKUP($A320,'Input Data'!$B$58:$B$62,'Input Data'!$H$58:$H$62)/3600*$C$1,IF($A320&lt;'Input Data'!$G$16,0,LOOKUP($A320-'Input Data'!$G$16+$C$1,$A$5:$A$505,Y$5:Y$505)-Z320))</f>
        <v>22.222222222222221</v>
      </c>
      <c r="AB320" s="10">
        <f>LOOKUP($A320,'Input Data'!$C$33:$C$37,'Input Data'!$G$33:$G$37)</f>
        <v>0</v>
      </c>
      <c r="AC320" s="11">
        <f t="shared" si="146"/>
        <v>0.67500000000000004</v>
      </c>
      <c r="AD320" s="11">
        <f t="shared" si="147"/>
        <v>0</v>
      </c>
      <c r="AE320" s="12">
        <f t="shared" si="148"/>
        <v>15</v>
      </c>
      <c r="AF320" s="7">
        <f>MIN('Input Data'!$H$12*LOOKUP($A320,'Input Data'!$B$58:$B$62,'Input Data'!$I$58:$I$62)/3600*$C$1,IF($A320&lt;'Input Data'!$H$17,infinity,'Input Data'!$H$11*'Input Data'!$H$13+LOOKUP($A320-'Input Data'!$H$17+$C$1,$A$5:$A$505,AH$5:AH$505)-AG320))</f>
        <v>5.5555555555555554</v>
      </c>
      <c r="AG320" s="11">
        <f t="shared" si="149"/>
        <v>0</v>
      </c>
      <c r="AH320" s="11">
        <f>IF($A320&lt;'Input Data'!$H$16,0,LOOKUP($A320-'Input Data'!$H$16,$A$5:$A$505,AG$5:AG$505))</f>
        <v>0</v>
      </c>
      <c r="AI320" s="7">
        <f>MIN('Input Data'!$I$12*LOOKUP($A320,'Input Data'!$B$58:$B$62,'Input Data'!$J$58:$J$62)/3600*$C$1,IF($A320&lt;'Input Data'!$I$17,infinity,'Input Data'!$I$11*'Input Data'!$I$13+LOOKUP($A320-'Input Data'!$I$17+$C$1,$A$5:$A$505,AK$5:AK$505))-AJ320)</f>
        <v>15</v>
      </c>
      <c r="AJ320" s="11">
        <f t="shared" si="150"/>
        <v>4275</v>
      </c>
      <c r="AK320" s="34">
        <f>IF($A320&lt;'Input Data'!$I$16,0,LOOKUP($A320-'Input Data'!$I$16,$A$5:$A$505,AJ$5:AJ$505))</f>
        <v>4185</v>
      </c>
      <c r="AL320" s="17">
        <f>MIN('Input Data'!$I$12*LOOKUP($A320,'Input Data'!$B$58:$B$62,'Input Data'!$J$58:$J$62)/3600*$C$1,IF($A320&lt;'Input Data'!$I$16,0,LOOKUP($A320-'Input Data'!$I$16+$C$1,$A$5:$A$505,AJ$5:AJ$505)-AK320))</f>
        <v>15</v>
      </c>
    </row>
    <row r="321" spans="1:38" x14ac:dyDescent="0.3">
      <c r="A321" s="9">
        <f t="shared" si="132"/>
        <v>3160</v>
      </c>
      <c r="B321" s="10">
        <f>MIN('Input Data'!$C$12*LOOKUP($A321,'Input Data'!$B$58:$B$62,'Input Data'!$D$58:$D$62)/3600*$C$1,IF($A321&lt;'Input Data'!$C$17,infinity,'Input Data'!$C$11*'Input Data'!$C$13+LOOKUP($A321-'Input Data'!$C$17+$C$1,$A$5:$A$505,$D$5:$D$505))-C321)</f>
        <v>22.222222222222221</v>
      </c>
      <c r="C321" s="11">
        <f>C320+LOOKUP($A320,'Input Data'!$D$23:$D$27,'Input Data'!$F$23:$F$27)*$C$1/3600</f>
        <v>5085.8444444444767</v>
      </c>
      <c r="D321" s="11">
        <f t="shared" si="133"/>
        <v>4901.8944444444687</v>
      </c>
      <c r="E321" s="9">
        <f>MIN('Input Data'!$C$12*LOOKUP($A321,'Input Data'!$B$58:$B$62,'Input Data'!$D$58:$D$62)/3600*$C$1,IF($A321&lt;'Input Data'!$C$16,0,LOOKUP($A321-'Input Data'!$C$16+$C$1,$A$5:$A$505,C$5:C$505)-D321))</f>
        <v>10.219444444444889</v>
      </c>
      <c r="F321" s="10">
        <f>LOOKUP($A321,'Input Data'!$C$33:$C$37,'Input Data'!$E$33:$E$37)</f>
        <v>0</v>
      </c>
      <c r="G321" s="11">
        <f t="shared" si="134"/>
        <v>1</v>
      </c>
      <c r="H321" s="11">
        <f t="shared" si="152"/>
        <v>0</v>
      </c>
      <c r="I321" s="12">
        <f t="shared" si="136"/>
        <v>10.219444444444889</v>
      </c>
      <c r="J321" s="7">
        <f>MIN('Input Data'!$D$12*LOOKUP($A321,'Input Data'!$B$58:$B$62,'Input Data'!$E$58:$E$62)/3600*$C$1,IF($A321&lt;'Input Data'!$D$17,infinity,'Input Data'!$D$11*'Input Data'!$D$13+LOOKUP($A321-'Input Data'!$D$17+$C$1,$A$5:$A$505,$L$5:$L$505)-K321))</f>
        <v>5.5555555555555554</v>
      </c>
      <c r="K321" s="11">
        <f t="shared" si="137"/>
        <v>0</v>
      </c>
      <c r="L321" s="11">
        <f>IF($A321&lt;'Input Data'!$D$16,0,LOOKUP($A321-'Input Data'!$D$16,$A$5:$A$505,$K$5:$K$505))</f>
        <v>0</v>
      </c>
      <c r="M321" s="7">
        <f>MIN('Input Data'!$E$12*LOOKUP($A321,'Input Data'!$B$58:$B$62,'Input Data'!$F$58:$F$62)/3600*$C$1,IF($A321&lt;'Input Data'!$E$17,infinity,'Input Data'!$E$11*'Input Data'!$E$13+LOOKUP($A321-'Input Data'!$E$17+$C$1,$A$5:$A$505,$O$5:$O$505))-N321)</f>
        <v>22.222222222222221</v>
      </c>
      <c r="N321" s="11">
        <f t="shared" si="138"/>
        <v>4901.8944444444687</v>
      </c>
      <c r="O321" s="11">
        <f t="shared" si="139"/>
        <v>4761.009667024704</v>
      </c>
      <c r="P321" s="9">
        <f>MIN('Input Data'!$E$12*LOOKUP($A321,'Input Data'!$B$58:$B$62,'Input Data'!$F$58:$F$62)/3600*$C$1,IF($A321&lt;'Input Data'!$E$16,0,LOOKUP($A321-'Input Data'!$E$16+$C$1,$A$5:$A$505,N$5:N$505)-O321))</f>
        <v>22.222222222222221</v>
      </c>
      <c r="Q321" s="10">
        <f>LOOKUP($A321,'Input Data'!$C$33:$C$37,'Input Data'!$F$33:$F$37)</f>
        <v>0.02</v>
      </c>
      <c r="R321" s="34">
        <f t="shared" si="140"/>
        <v>0.68877551020408168</v>
      </c>
      <c r="S321" s="8">
        <f t="shared" si="141"/>
        <v>0.30612244897959184</v>
      </c>
      <c r="T321" s="11">
        <f t="shared" si="142"/>
        <v>14.999999999999998</v>
      </c>
      <c r="U321" s="7">
        <f>MIN('Input Data'!$F$12*LOOKUP($A321,'Input Data'!$B$58:$B$62,'Input Data'!$G$58:$G$62)/3600*$C$1,IF($A321&lt;'Input Data'!$F$17,infinity,'Input Data'!$F$11*'Input Data'!$F$13+LOOKUP($A321-'Input Data'!$F$17+$C$1,$A$5:$A$505,$W$5:$W$505)-V321))</f>
        <v>5.5555555555555554</v>
      </c>
      <c r="V321" s="11">
        <f t="shared" si="143"/>
        <v>95.220193340494475</v>
      </c>
      <c r="W321" s="11">
        <f>IF($A321&lt;'Input Data'!$F$16,0,LOOKUP($A321-'Input Data'!$F$16,$A$5:$A$505,$V$5:$V$505))</f>
        <v>93.995703544576102</v>
      </c>
      <c r="X321" s="7">
        <f>MIN('Input Data'!$G$12*LOOKUP($A321,'Input Data'!$B$58:$B$62,'Input Data'!$H$58:$H$62)/3600*$C$1,IF($A321&lt;'Input Data'!$G$17,infinity,'Input Data'!$G$11*'Input Data'!$G$13+LOOKUP($A321-'Input Data'!$G$17+$C$1,$A$5:$A$505,$Z$5:$Z$505)-Y321))</f>
        <v>15</v>
      </c>
      <c r="Y321" s="11">
        <f t="shared" si="144"/>
        <v>4665.7894736842109</v>
      </c>
      <c r="Z321" s="11">
        <f t="shared" si="145"/>
        <v>4290</v>
      </c>
      <c r="AA321" s="9">
        <f>MIN('Input Data'!$G$12*LOOKUP($A321,'Input Data'!$B$58:$B$62,'Input Data'!$H$58:$H$62)/3600*$C$1,IF($A321&lt;'Input Data'!$G$16,0,LOOKUP($A321-'Input Data'!$G$16+$C$1,$A$5:$A$505,Y$5:Y$505)-Z321))</f>
        <v>22.222222222222221</v>
      </c>
      <c r="AB321" s="10">
        <f>LOOKUP($A321,'Input Data'!$C$33:$C$37,'Input Data'!$G$33:$G$37)</f>
        <v>0</v>
      </c>
      <c r="AC321" s="11">
        <f t="shared" si="146"/>
        <v>0.67500000000000004</v>
      </c>
      <c r="AD321" s="11">
        <f t="shared" si="147"/>
        <v>0</v>
      </c>
      <c r="AE321" s="12">
        <f t="shared" si="148"/>
        <v>15</v>
      </c>
      <c r="AF321" s="7">
        <f>MIN('Input Data'!$H$12*LOOKUP($A321,'Input Data'!$B$58:$B$62,'Input Data'!$I$58:$I$62)/3600*$C$1,IF($A321&lt;'Input Data'!$H$17,infinity,'Input Data'!$H$11*'Input Data'!$H$13+LOOKUP($A321-'Input Data'!$H$17+$C$1,$A$5:$A$505,AH$5:AH$505)-AG321))</f>
        <v>5.5555555555555554</v>
      </c>
      <c r="AG321" s="11">
        <f t="shared" si="149"/>
        <v>0</v>
      </c>
      <c r="AH321" s="11">
        <f>IF($A321&lt;'Input Data'!$H$16,0,LOOKUP($A321-'Input Data'!$H$16,$A$5:$A$505,AG$5:AG$505))</f>
        <v>0</v>
      </c>
      <c r="AI321" s="7">
        <f>MIN('Input Data'!$I$12*LOOKUP($A321,'Input Data'!$B$58:$B$62,'Input Data'!$J$58:$J$62)/3600*$C$1,IF($A321&lt;'Input Data'!$I$17,infinity,'Input Data'!$I$11*'Input Data'!$I$13+LOOKUP($A321-'Input Data'!$I$17+$C$1,$A$5:$A$505,AK$5:AK$505))-AJ321)</f>
        <v>15</v>
      </c>
      <c r="AJ321" s="11">
        <f t="shared" si="150"/>
        <v>4290</v>
      </c>
      <c r="AK321" s="34">
        <f>IF($A321&lt;'Input Data'!$I$16,0,LOOKUP($A321-'Input Data'!$I$16,$A$5:$A$505,AJ$5:AJ$505))</f>
        <v>4200</v>
      </c>
      <c r="AL321" s="17">
        <f>MIN('Input Data'!$I$12*LOOKUP($A321,'Input Data'!$B$58:$B$62,'Input Data'!$J$58:$J$62)/3600*$C$1,IF($A321&lt;'Input Data'!$I$16,0,LOOKUP($A321-'Input Data'!$I$16+$C$1,$A$5:$A$505,AJ$5:AJ$505)-AK321))</f>
        <v>15</v>
      </c>
    </row>
    <row r="322" spans="1:38" x14ac:dyDescent="0.3">
      <c r="A322" s="9">
        <f t="shared" si="132"/>
        <v>3170</v>
      </c>
      <c r="B322" s="10">
        <f>MIN('Input Data'!$C$12*LOOKUP($A322,'Input Data'!$B$58:$B$62,'Input Data'!$D$58:$D$62)/3600*$C$1,IF($A322&lt;'Input Data'!$C$17,infinity,'Input Data'!$C$11*'Input Data'!$C$13+LOOKUP($A322-'Input Data'!$C$17+$C$1,$A$5:$A$505,$D$5:$D$505))-C322)</f>
        <v>22.222222222222221</v>
      </c>
      <c r="C322" s="11">
        <f>C321+LOOKUP($A321,'Input Data'!$D$23:$D$27,'Input Data'!$F$23:$F$27)*$C$1/3600</f>
        <v>5096.0638888889216</v>
      </c>
      <c r="D322" s="11">
        <f t="shared" si="133"/>
        <v>4912.1138888889136</v>
      </c>
      <c r="E322" s="9">
        <f>MIN('Input Data'!$C$12*LOOKUP($A322,'Input Data'!$B$58:$B$62,'Input Data'!$D$58:$D$62)/3600*$C$1,IF($A322&lt;'Input Data'!$C$16,0,LOOKUP($A322-'Input Data'!$C$16+$C$1,$A$5:$A$505,C$5:C$505)-D322))</f>
        <v>10.219444444444889</v>
      </c>
      <c r="F322" s="10">
        <f>LOOKUP($A322,'Input Data'!$C$33:$C$37,'Input Data'!$E$33:$E$37)</f>
        <v>0</v>
      </c>
      <c r="G322" s="11">
        <f t="shared" si="134"/>
        <v>1</v>
      </c>
      <c r="H322" s="11">
        <f t="shared" si="152"/>
        <v>0</v>
      </c>
      <c r="I322" s="12">
        <f t="shared" si="136"/>
        <v>10.219444444444889</v>
      </c>
      <c r="J322" s="7">
        <f>MIN('Input Data'!$D$12*LOOKUP($A322,'Input Data'!$B$58:$B$62,'Input Data'!$E$58:$E$62)/3600*$C$1,IF($A322&lt;'Input Data'!$D$17,infinity,'Input Data'!$D$11*'Input Data'!$D$13+LOOKUP($A322-'Input Data'!$D$17+$C$1,$A$5:$A$505,$L$5:$L$505)-K322))</f>
        <v>5.5555555555555554</v>
      </c>
      <c r="K322" s="11">
        <f t="shared" si="137"/>
        <v>0</v>
      </c>
      <c r="L322" s="11">
        <f>IF($A322&lt;'Input Data'!$D$16,0,LOOKUP($A322-'Input Data'!$D$16,$A$5:$A$505,$K$5:$K$505))</f>
        <v>0</v>
      </c>
      <c r="M322" s="7">
        <f>MIN('Input Data'!$E$12*LOOKUP($A322,'Input Data'!$B$58:$B$62,'Input Data'!$F$58:$F$62)/3600*$C$1,IF($A322&lt;'Input Data'!$E$17,infinity,'Input Data'!$E$11*'Input Data'!$E$13+LOOKUP($A322-'Input Data'!$E$17+$C$1,$A$5:$A$505,$O$5:$O$505))-N322)</f>
        <v>22.222222222222221</v>
      </c>
      <c r="N322" s="11">
        <f t="shared" si="138"/>
        <v>4912.1138888889136</v>
      </c>
      <c r="O322" s="11">
        <f t="shared" si="139"/>
        <v>4776.3157894736833</v>
      </c>
      <c r="P322" s="9">
        <f>MIN('Input Data'!$E$12*LOOKUP($A322,'Input Data'!$B$58:$B$62,'Input Data'!$F$58:$F$62)/3600*$C$1,IF($A322&lt;'Input Data'!$E$16,0,LOOKUP($A322-'Input Data'!$E$16+$C$1,$A$5:$A$505,N$5:N$505)-O322))</f>
        <v>22.222222222222221</v>
      </c>
      <c r="Q322" s="10">
        <f>LOOKUP($A322,'Input Data'!$C$33:$C$37,'Input Data'!$F$33:$F$37)</f>
        <v>0.02</v>
      </c>
      <c r="R322" s="34">
        <f t="shared" si="140"/>
        <v>0.68877551020408168</v>
      </c>
      <c r="S322" s="8">
        <f t="shared" si="141"/>
        <v>0.30612244897959184</v>
      </c>
      <c r="T322" s="11">
        <f t="shared" si="142"/>
        <v>14.999999999999998</v>
      </c>
      <c r="U322" s="7">
        <f>MIN('Input Data'!$F$12*LOOKUP($A322,'Input Data'!$B$58:$B$62,'Input Data'!$G$58:$G$62)/3600*$C$1,IF($A322&lt;'Input Data'!$F$17,infinity,'Input Data'!$F$11*'Input Data'!$F$13+LOOKUP($A322-'Input Data'!$F$17+$C$1,$A$5:$A$505,$W$5:$W$505)-V322))</f>
        <v>5.5555555555555554</v>
      </c>
      <c r="V322" s="11">
        <f t="shared" si="143"/>
        <v>95.526315789474069</v>
      </c>
      <c r="W322" s="11">
        <f>IF($A322&lt;'Input Data'!$F$16,0,LOOKUP($A322-'Input Data'!$F$16,$A$5:$A$505,$V$5:$V$505))</f>
        <v>94.301825993555696</v>
      </c>
      <c r="X322" s="7">
        <f>MIN('Input Data'!$G$12*LOOKUP($A322,'Input Data'!$B$58:$B$62,'Input Data'!$H$58:$H$62)/3600*$C$1,IF($A322&lt;'Input Data'!$G$17,infinity,'Input Data'!$G$11*'Input Data'!$G$13+LOOKUP($A322-'Input Data'!$G$17+$C$1,$A$5:$A$505,$Z$5:$Z$505)-Y322))</f>
        <v>15</v>
      </c>
      <c r="Y322" s="11">
        <f t="shared" si="144"/>
        <v>4680.7894736842109</v>
      </c>
      <c r="Z322" s="11">
        <f t="shared" si="145"/>
        <v>4305</v>
      </c>
      <c r="AA322" s="9">
        <f>MIN('Input Data'!$G$12*LOOKUP($A322,'Input Data'!$B$58:$B$62,'Input Data'!$H$58:$H$62)/3600*$C$1,IF($A322&lt;'Input Data'!$G$16,0,LOOKUP($A322-'Input Data'!$G$16+$C$1,$A$5:$A$505,Y$5:Y$505)-Z322))</f>
        <v>22.222222222222221</v>
      </c>
      <c r="AB322" s="10">
        <f>LOOKUP($A322,'Input Data'!$C$33:$C$37,'Input Data'!$G$33:$G$37)</f>
        <v>0</v>
      </c>
      <c r="AC322" s="11">
        <f t="shared" si="146"/>
        <v>0.67500000000000004</v>
      </c>
      <c r="AD322" s="11">
        <f t="shared" si="147"/>
        <v>0</v>
      </c>
      <c r="AE322" s="12">
        <f t="shared" si="148"/>
        <v>15</v>
      </c>
      <c r="AF322" s="7">
        <f>MIN('Input Data'!$H$12*LOOKUP($A322,'Input Data'!$B$58:$B$62,'Input Data'!$I$58:$I$62)/3600*$C$1,IF($A322&lt;'Input Data'!$H$17,infinity,'Input Data'!$H$11*'Input Data'!$H$13+LOOKUP($A322-'Input Data'!$H$17+$C$1,$A$5:$A$505,AH$5:AH$505)-AG322))</f>
        <v>5.5555555555555554</v>
      </c>
      <c r="AG322" s="11">
        <f t="shared" si="149"/>
        <v>0</v>
      </c>
      <c r="AH322" s="11">
        <f>IF($A322&lt;'Input Data'!$H$16,0,LOOKUP($A322-'Input Data'!$H$16,$A$5:$A$505,AG$5:AG$505))</f>
        <v>0</v>
      </c>
      <c r="AI322" s="7">
        <f>MIN('Input Data'!$I$12*LOOKUP($A322,'Input Data'!$B$58:$B$62,'Input Data'!$J$58:$J$62)/3600*$C$1,IF($A322&lt;'Input Data'!$I$17,infinity,'Input Data'!$I$11*'Input Data'!$I$13+LOOKUP($A322-'Input Data'!$I$17+$C$1,$A$5:$A$505,AK$5:AK$505))-AJ322)</f>
        <v>15</v>
      </c>
      <c r="AJ322" s="11">
        <f t="shared" si="150"/>
        <v>4305</v>
      </c>
      <c r="AK322" s="34">
        <f>IF($A322&lt;'Input Data'!$I$16,0,LOOKUP($A322-'Input Data'!$I$16,$A$5:$A$505,AJ$5:AJ$505))</f>
        <v>4215</v>
      </c>
      <c r="AL322" s="17">
        <f>MIN('Input Data'!$I$12*LOOKUP($A322,'Input Data'!$B$58:$B$62,'Input Data'!$J$58:$J$62)/3600*$C$1,IF($A322&lt;'Input Data'!$I$16,0,LOOKUP($A322-'Input Data'!$I$16+$C$1,$A$5:$A$505,AJ$5:AJ$505)-AK322))</f>
        <v>15</v>
      </c>
    </row>
    <row r="323" spans="1:38" x14ac:dyDescent="0.3">
      <c r="A323" s="9">
        <f t="shared" si="132"/>
        <v>3180</v>
      </c>
      <c r="B323" s="10">
        <f>MIN('Input Data'!$C$12*LOOKUP($A323,'Input Data'!$B$58:$B$62,'Input Data'!$D$58:$D$62)/3600*$C$1,IF($A323&lt;'Input Data'!$C$17,infinity,'Input Data'!$C$11*'Input Data'!$C$13+LOOKUP($A323-'Input Data'!$C$17+$C$1,$A$5:$A$505,$D$5:$D$505))-C323)</f>
        <v>22.222222222222221</v>
      </c>
      <c r="C323" s="11">
        <f>C322+LOOKUP($A322,'Input Data'!$D$23:$D$27,'Input Data'!$F$23:$F$27)*$C$1/3600</f>
        <v>5106.2833333333665</v>
      </c>
      <c r="D323" s="11">
        <f t="shared" si="133"/>
        <v>4922.3333333333585</v>
      </c>
      <c r="E323" s="9">
        <f>MIN('Input Data'!$C$12*LOOKUP($A323,'Input Data'!$B$58:$B$62,'Input Data'!$D$58:$D$62)/3600*$C$1,IF($A323&lt;'Input Data'!$C$16,0,LOOKUP($A323-'Input Data'!$C$16+$C$1,$A$5:$A$505,C$5:C$505)-D323))</f>
        <v>10.219444444444889</v>
      </c>
      <c r="F323" s="10">
        <f>LOOKUP($A323,'Input Data'!$C$33:$C$37,'Input Data'!$E$33:$E$37)</f>
        <v>0</v>
      </c>
      <c r="G323" s="11">
        <f t="shared" si="134"/>
        <v>1</v>
      </c>
      <c r="H323" s="11">
        <f t="shared" si="152"/>
        <v>0</v>
      </c>
      <c r="I323" s="12">
        <f t="shared" si="136"/>
        <v>10.219444444444889</v>
      </c>
      <c r="J323" s="7">
        <f>MIN('Input Data'!$D$12*LOOKUP($A323,'Input Data'!$B$58:$B$62,'Input Data'!$E$58:$E$62)/3600*$C$1,IF($A323&lt;'Input Data'!$D$17,infinity,'Input Data'!$D$11*'Input Data'!$D$13+LOOKUP($A323-'Input Data'!$D$17+$C$1,$A$5:$A$505,$L$5:$L$505)-K323))</f>
        <v>5.5555555555555554</v>
      </c>
      <c r="K323" s="11">
        <f t="shared" si="137"/>
        <v>0</v>
      </c>
      <c r="L323" s="11">
        <f>IF($A323&lt;'Input Data'!$D$16,0,LOOKUP($A323-'Input Data'!$D$16,$A$5:$A$505,$K$5:$K$505))</f>
        <v>0</v>
      </c>
      <c r="M323" s="7">
        <f>MIN('Input Data'!$E$12*LOOKUP($A323,'Input Data'!$B$58:$B$62,'Input Data'!$F$58:$F$62)/3600*$C$1,IF($A323&lt;'Input Data'!$E$17,infinity,'Input Data'!$E$11*'Input Data'!$E$13+LOOKUP($A323-'Input Data'!$E$17+$C$1,$A$5:$A$505,$O$5:$O$505))-N323)</f>
        <v>22.222222222222221</v>
      </c>
      <c r="N323" s="11">
        <f t="shared" si="138"/>
        <v>4922.3333333333585</v>
      </c>
      <c r="O323" s="11">
        <f t="shared" si="139"/>
        <v>4791.6219119226625</v>
      </c>
      <c r="P323" s="9">
        <f>MIN('Input Data'!$E$12*LOOKUP($A323,'Input Data'!$B$58:$B$62,'Input Data'!$F$58:$F$62)/3600*$C$1,IF($A323&lt;'Input Data'!$E$16,0,LOOKUP($A323-'Input Data'!$E$16+$C$1,$A$5:$A$505,N$5:N$505)-O323))</f>
        <v>22.222222222222221</v>
      </c>
      <c r="Q323" s="10">
        <f>LOOKUP($A323,'Input Data'!$C$33:$C$37,'Input Data'!$F$33:$F$37)</f>
        <v>0.02</v>
      </c>
      <c r="R323" s="34">
        <f t="shared" si="140"/>
        <v>0.68877551020408168</v>
      </c>
      <c r="S323" s="8">
        <f t="shared" si="141"/>
        <v>0.30612244897959184</v>
      </c>
      <c r="T323" s="11">
        <f t="shared" si="142"/>
        <v>14.999999999999998</v>
      </c>
      <c r="U323" s="7">
        <f>MIN('Input Data'!$F$12*LOOKUP($A323,'Input Data'!$B$58:$B$62,'Input Data'!$G$58:$G$62)/3600*$C$1,IF($A323&lt;'Input Data'!$F$17,infinity,'Input Data'!$F$11*'Input Data'!$F$13+LOOKUP($A323-'Input Data'!$F$17+$C$1,$A$5:$A$505,$W$5:$W$505)-V323))</f>
        <v>5.5555555555555554</v>
      </c>
      <c r="V323" s="11">
        <f t="shared" si="143"/>
        <v>95.832438238453662</v>
      </c>
      <c r="W323" s="11">
        <f>IF($A323&lt;'Input Data'!$F$16,0,LOOKUP($A323-'Input Data'!$F$16,$A$5:$A$505,$V$5:$V$505))</f>
        <v>94.607948442535289</v>
      </c>
      <c r="X323" s="7">
        <f>MIN('Input Data'!$G$12*LOOKUP($A323,'Input Data'!$B$58:$B$62,'Input Data'!$H$58:$H$62)/3600*$C$1,IF($A323&lt;'Input Data'!$G$17,infinity,'Input Data'!$G$11*'Input Data'!$G$13+LOOKUP($A323-'Input Data'!$G$17+$C$1,$A$5:$A$505,$Z$5:$Z$505)-Y323))</f>
        <v>15</v>
      </c>
      <c r="Y323" s="11">
        <f t="shared" si="144"/>
        <v>4695.7894736842109</v>
      </c>
      <c r="Z323" s="11">
        <f t="shared" si="145"/>
        <v>4320</v>
      </c>
      <c r="AA323" s="9">
        <f>MIN('Input Data'!$G$12*LOOKUP($A323,'Input Data'!$B$58:$B$62,'Input Data'!$H$58:$H$62)/3600*$C$1,IF($A323&lt;'Input Data'!$G$16,0,LOOKUP($A323-'Input Data'!$G$16+$C$1,$A$5:$A$505,Y$5:Y$505)-Z323))</f>
        <v>22.222222222222221</v>
      </c>
      <c r="AB323" s="10">
        <f>LOOKUP($A323,'Input Data'!$C$33:$C$37,'Input Data'!$G$33:$G$37)</f>
        <v>0</v>
      </c>
      <c r="AC323" s="11">
        <f t="shared" si="146"/>
        <v>0.67500000000000004</v>
      </c>
      <c r="AD323" s="11">
        <f t="shared" si="147"/>
        <v>0</v>
      </c>
      <c r="AE323" s="12">
        <f t="shared" si="148"/>
        <v>15</v>
      </c>
      <c r="AF323" s="7">
        <f>MIN('Input Data'!$H$12*LOOKUP($A323,'Input Data'!$B$58:$B$62,'Input Data'!$I$58:$I$62)/3600*$C$1,IF($A323&lt;'Input Data'!$H$17,infinity,'Input Data'!$H$11*'Input Data'!$H$13+LOOKUP($A323-'Input Data'!$H$17+$C$1,$A$5:$A$505,AH$5:AH$505)-AG323))</f>
        <v>5.5555555555555554</v>
      </c>
      <c r="AG323" s="11">
        <f t="shared" si="149"/>
        <v>0</v>
      </c>
      <c r="AH323" s="11">
        <f>IF($A323&lt;'Input Data'!$H$16,0,LOOKUP($A323-'Input Data'!$H$16,$A$5:$A$505,AG$5:AG$505))</f>
        <v>0</v>
      </c>
      <c r="AI323" s="7">
        <f>MIN('Input Data'!$I$12*LOOKUP($A323,'Input Data'!$B$58:$B$62,'Input Data'!$J$58:$J$62)/3600*$C$1,IF($A323&lt;'Input Data'!$I$17,infinity,'Input Data'!$I$11*'Input Data'!$I$13+LOOKUP($A323-'Input Data'!$I$17+$C$1,$A$5:$A$505,AK$5:AK$505))-AJ323)</f>
        <v>15</v>
      </c>
      <c r="AJ323" s="11">
        <f t="shared" si="150"/>
        <v>4320</v>
      </c>
      <c r="AK323" s="34">
        <f>IF($A323&lt;'Input Data'!$I$16,0,LOOKUP($A323-'Input Data'!$I$16,$A$5:$A$505,AJ$5:AJ$505))</f>
        <v>4230</v>
      </c>
      <c r="AL323" s="17">
        <f>MIN('Input Data'!$I$12*LOOKUP($A323,'Input Data'!$B$58:$B$62,'Input Data'!$J$58:$J$62)/3600*$C$1,IF($A323&lt;'Input Data'!$I$16,0,LOOKUP($A323-'Input Data'!$I$16+$C$1,$A$5:$A$505,AJ$5:AJ$505)-AK323))</f>
        <v>15</v>
      </c>
    </row>
    <row r="324" spans="1:38" x14ac:dyDescent="0.3">
      <c r="A324" s="9">
        <f t="shared" si="132"/>
        <v>3190</v>
      </c>
      <c r="B324" s="10">
        <f>MIN('Input Data'!$C$12*LOOKUP($A324,'Input Data'!$B$58:$B$62,'Input Data'!$D$58:$D$62)/3600*$C$1,IF($A324&lt;'Input Data'!$C$17,infinity,'Input Data'!$C$11*'Input Data'!$C$13+LOOKUP($A324-'Input Data'!$C$17+$C$1,$A$5:$A$505,$D$5:$D$505))-C324)</f>
        <v>22.222222222222221</v>
      </c>
      <c r="C324" s="11">
        <f>C323+LOOKUP($A323,'Input Data'!$D$23:$D$27,'Input Data'!$F$23:$F$27)*$C$1/3600</f>
        <v>5116.5027777778114</v>
      </c>
      <c r="D324" s="11">
        <f t="shared" si="133"/>
        <v>4932.5527777778034</v>
      </c>
      <c r="E324" s="9">
        <f>MIN('Input Data'!$C$12*LOOKUP($A324,'Input Data'!$B$58:$B$62,'Input Data'!$D$58:$D$62)/3600*$C$1,IF($A324&lt;'Input Data'!$C$16,0,LOOKUP($A324-'Input Data'!$C$16+$C$1,$A$5:$A$505,C$5:C$505)-D324))</f>
        <v>10.219444444444889</v>
      </c>
      <c r="F324" s="10">
        <f>LOOKUP($A324,'Input Data'!$C$33:$C$37,'Input Data'!$E$33:$E$37)</f>
        <v>0</v>
      </c>
      <c r="G324" s="11">
        <f t="shared" si="134"/>
        <v>1</v>
      </c>
      <c r="H324" s="11">
        <f t="shared" si="152"/>
        <v>0</v>
      </c>
      <c r="I324" s="12">
        <f t="shared" si="136"/>
        <v>10.219444444444889</v>
      </c>
      <c r="J324" s="7">
        <f>MIN('Input Data'!$D$12*LOOKUP($A324,'Input Data'!$B$58:$B$62,'Input Data'!$E$58:$E$62)/3600*$C$1,IF($A324&lt;'Input Data'!$D$17,infinity,'Input Data'!$D$11*'Input Data'!$D$13+LOOKUP($A324-'Input Data'!$D$17+$C$1,$A$5:$A$505,$L$5:$L$505)-K324))</f>
        <v>5.5555555555555554</v>
      </c>
      <c r="K324" s="11">
        <f t="shared" si="137"/>
        <v>0</v>
      </c>
      <c r="L324" s="11">
        <f>IF($A324&lt;'Input Data'!$D$16,0,LOOKUP($A324-'Input Data'!$D$16,$A$5:$A$505,$K$5:$K$505))</f>
        <v>0</v>
      </c>
      <c r="M324" s="7">
        <f>MIN('Input Data'!$E$12*LOOKUP($A324,'Input Data'!$B$58:$B$62,'Input Data'!$F$58:$F$62)/3600*$C$1,IF($A324&lt;'Input Data'!$E$17,infinity,'Input Data'!$E$11*'Input Data'!$E$13+LOOKUP($A324-'Input Data'!$E$17+$C$1,$A$5:$A$505,$O$5:$O$505))-N324)</f>
        <v>22.222222222222221</v>
      </c>
      <c r="N324" s="11">
        <f t="shared" si="138"/>
        <v>4932.5527777778034</v>
      </c>
      <c r="O324" s="11">
        <f t="shared" si="139"/>
        <v>4806.9280343716418</v>
      </c>
      <c r="P324" s="9">
        <f>MIN('Input Data'!$E$12*LOOKUP($A324,'Input Data'!$B$58:$B$62,'Input Data'!$F$58:$F$62)/3600*$C$1,IF($A324&lt;'Input Data'!$E$16,0,LOOKUP($A324-'Input Data'!$E$16+$C$1,$A$5:$A$505,N$5:N$505)-O324))</f>
        <v>22.222222222222221</v>
      </c>
      <c r="Q324" s="10">
        <f>LOOKUP($A324,'Input Data'!$C$33:$C$37,'Input Data'!$F$33:$F$37)</f>
        <v>0.02</v>
      </c>
      <c r="R324" s="34">
        <f t="shared" si="140"/>
        <v>0.68877551020408168</v>
      </c>
      <c r="S324" s="8">
        <f t="shared" si="141"/>
        <v>0.30612244897959184</v>
      </c>
      <c r="T324" s="11">
        <f t="shared" si="142"/>
        <v>14.999999999999998</v>
      </c>
      <c r="U324" s="7">
        <f>MIN('Input Data'!$F$12*LOOKUP($A324,'Input Data'!$B$58:$B$62,'Input Data'!$G$58:$G$62)/3600*$C$1,IF($A324&lt;'Input Data'!$F$17,infinity,'Input Data'!$F$11*'Input Data'!$F$13+LOOKUP($A324-'Input Data'!$F$17+$C$1,$A$5:$A$505,$W$5:$W$505)-V324))</f>
        <v>5.5555555555555554</v>
      </c>
      <c r="V324" s="11">
        <f t="shared" si="143"/>
        <v>96.138560687433255</v>
      </c>
      <c r="W324" s="11">
        <f>IF($A324&lt;'Input Data'!$F$16,0,LOOKUP($A324-'Input Data'!$F$16,$A$5:$A$505,$V$5:$V$505))</f>
        <v>94.914070891514882</v>
      </c>
      <c r="X324" s="7">
        <f>MIN('Input Data'!$G$12*LOOKUP($A324,'Input Data'!$B$58:$B$62,'Input Data'!$H$58:$H$62)/3600*$C$1,IF($A324&lt;'Input Data'!$G$17,infinity,'Input Data'!$G$11*'Input Data'!$G$13+LOOKUP($A324-'Input Data'!$G$17+$C$1,$A$5:$A$505,$Z$5:$Z$505)-Y324))</f>
        <v>15</v>
      </c>
      <c r="Y324" s="11">
        <f t="shared" si="144"/>
        <v>4710.7894736842109</v>
      </c>
      <c r="Z324" s="11">
        <f t="shared" si="145"/>
        <v>4335</v>
      </c>
      <c r="AA324" s="9">
        <f>MIN('Input Data'!$G$12*LOOKUP($A324,'Input Data'!$B$58:$B$62,'Input Data'!$H$58:$H$62)/3600*$C$1,IF($A324&lt;'Input Data'!$G$16,0,LOOKUP($A324-'Input Data'!$G$16+$C$1,$A$5:$A$505,Y$5:Y$505)-Z324))</f>
        <v>22.222222222222221</v>
      </c>
      <c r="AB324" s="10">
        <f>LOOKUP($A324,'Input Data'!$C$33:$C$37,'Input Data'!$G$33:$G$37)</f>
        <v>0</v>
      </c>
      <c r="AC324" s="11">
        <f t="shared" si="146"/>
        <v>0.67500000000000004</v>
      </c>
      <c r="AD324" s="11">
        <f t="shared" si="147"/>
        <v>0</v>
      </c>
      <c r="AE324" s="12">
        <f t="shared" si="148"/>
        <v>15</v>
      </c>
      <c r="AF324" s="7">
        <f>MIN('Input Data'!$H$12*LOOKUP($A324,'Input Data'!$B$58:$B$62,'Input Data'!$I$58:$I$62)/3600*$C$1,IF($A324&lt;'Input Data'!$H$17,infinity,'Input Data'!$H$11*'Input Data'!$H$13+LOOKUP($A324-'Input Data'!$H$17+$C$1,$A$5:$A$505,AH$5:AH$505)-AG324))</f>
        <v>5.5555555555555554</v>
      </c>
      <c r="AG324" s="11">
        <f t="shared" si="149"/>
        <v>0</v>
      </c>
      <c r="AH324" s="11">
        <f>IF($A324&lt;'Input Data'!$H$16,0,LOOKUP($A324-'Input Data'!$H$16,$A$5:$A$505,AG$5:AG$505))</f>
        <v>0</v>
      </c>
      <c r="AI324" s="7">
        <f>MIN('Input Data'!$I$12*LOOKUP($A324,'Input Data'!$B$58:$B$62,'Input Data'!$J$58:$J$62)/3600*$C$1,IF($A324&lt;'Input Data'!$I$17,infinity,'Input Data'!$I$11*'Input Data'!$I$13+LOOKUP($A324-'Input Data'!$I$17+$C$1,$A$5:$A$505,AK$5:AK$505))-AJ324)</f>
        <v>15</v>
      </c>
      <c r="AJ324" s="11">
        <f t="shared" si="150"/>
        <v>4335</v>
      </c>
      <c r="AK324" s="34">
        <f>IF($A324&lt;'Input Data'!$I$16,0,LOOKUP($A324-'Input Data'!$I$16,$A$5:$A$505,AJ$5:AJ$505))</f>
        <v>4245</v>
      </c>
      <c r="AL324" s="17">
        <f>MIN('Input Data'!$I$12*LOOKUP($A324,'Input Data'!$B$58:$B$62,'Input Data'!$J$58:$J$62)/3600*$C$1,IF($A324&lt;'Input Data'!$I$16,0,LOOKUP($A324-'Input Data'!$I$16+$C$1,$A$5:$A$505,AJ$5:AJ$505)-AK324))</f>
        <v>15</v>
      </c>
    </row>
    <row r="325" spans="1:38" x14ac:dyDescent="0.3">
      <c r="A325" s="9">
        <f t="shared" si="132"/>
        <v>3200</v>
      </c>
      <c r="B325" s="10">
        <f>MIN('Input Data'!$C$12*LOOKUP($A325,'Input Data'!$B$58:$B$62,'Input Data'!$D$58:$D$62)/3600*$C$1,IF($A325&lt;'Input Data'!$C$17,infinity,'Input Data'!$C$11*'Input Data'!$C$13+LOOKUP($A325-'Input Data'!$C$17+$C$1,$A$5:$A$505,$D$5:$D$505))-C325)</f>
        <v>22.222222222222221</v>
      </c>
      <c r="C325" s="11">
        <f>C324+LOOKUP($A324,'Input Data'!$D$23:$D$27,'Input Data'!$F$23:$F$27)*$C$1/3600</f>
        <v>5126.7222222222563</v>
      </c>
      <c r="D325" s="11">
        <f t="shared" si="133"/>
        <v>4942.7722222222483</v>
      </c>
      <c r="E325" s="9">
        <f>MIN('Input Data'!$C$12*LOOKUP($A325,'Input Data'!$B$58:$B$62,'Input Data'!$D$58:$D$62)/3600*$C$1,IF($A325&lt;'Input Data'!$C$16,0,LOOKUP($A325-'Input Data'!$C$16+$C$1,$A$5:$A$505,C$5:C$505)-D325))</f>
        <v>10.219444444444889</v>
      </c>
      <c r="F325" s="10">
        <f>LOOKUP($A325,'Input Data'!$C$33:$C$37,'Input Data'!$E$33:$E$37)</f>
        <v>0</v>
      </c>
      <c r="G325" s="11">
        <f t="shared" si="134"/>
        <v>1</v>
      </c>
      <c r="H325" s="11">
        <f t="shared" si="152"/>
        <v>0</v>
      </c>
      <c r="I325" s="12">
        <f t="shared" si="136"/>
        <v>10.219444444444889</v>
      </c>
      <c r="J325" s="7">
        <f>MIN('Input Data'!$D$12*LOOKUP($A325,'Input Data'!$B$58:$B$62,'Input Data'!$E$58:$E$62)/3600*$C$1,IF($A325&lt;'Input Data'!$D$17,infinity,'Input Data'!$D$11*'Input Data'!$D$13+LOOKUP($A325-'Input Data'!$D$17+$C$1,$A$5:$A$505,$L$5:$L$505)-K325))</f>
        <v>5.5555555555555554</v>
      </c>
      <c r="K325" s="11">
        <f t="shared" si="137"/>
        <v>0</v>
      </c>
      <c r="L325" s="11">
        <f>IF($A325&lt;'Input Data'!$D$16,0,LOOKUP($A325-'Input Data'!$D$16,$A$5:$A$505,$K$5:$K$505))</f>
        <v>0</v>
      </c>
      <c r="M325" s="7">
        <f>MIN('Input Data'!$E$12*LOOKUP($A325,'Input Data'!$B$58:$B$62,'Input Data'!$F$58:$F$62)/3600*$C$1,IF($A325&lt;'Input Data'!$E$17,infinity,'Input Data'!$E$11*'Input Data'!$E$13+LOOKUP($A325-'Input Data'!$E$17+$C$1,$A$5:$A$505,$O$5:$O$505))-N325)</f>
        <v>22.222222222222221</v>
      </c>
      <c r="N325" s="11">
        <f t="shared" si="138"/>
        <v>4942.7722222222483</v>
      </c>
      <c r="O325" s="11">
        <f t="shared" si="139"/>
        <v>4822.2341568206211</v>
      </c>
      <c r="P325" s="9">
        <f>MIN('Input Data'!$E$12*LOOKUP($A325,'Input Data'!$B$58:$B$62,'Input Data'!$F$58:$F$62)/3600*$C$1,IF($A325&lt;'Input Data'!$E$16,0,LOOKUP($A325-'Input Data'!$E$16+$C$1,$A$5:$A$505,N$5:N$505)-O325))</f>
        <v>22.222222222222221</v>
      </c>
      <c r="Q325" s="10">
        <f>LOOKUP($A325,'Input Data'!$C$33:$C$37,'Input Data'!$F$33:$F$37)</f>
        <v>0.02</v>
      </c>
      <c r="R325" s="34">
        <f t="shared" si="140"/>
        <v>0.68877551020408168</v>
      </c>
      <c r="S325" s="8">
        <f t="shared" si="141"/>
        <v>0.30612244897959184</v>
      </c>
      <c r="T325" s="11">
        <f t="shared" si="142"/>
        <v>14.999999999999998</v>
      </c>
      <c r="U325" s="7">
        <f>MIN('Input Data'!$F$12*LOOKUP($A325,'Input Data'!$B$58:$B$62,'Input Data'!$G$58:$G$62)/3600*$C$1,IF($A325&lt;'Input Data'!$F$17,infinity,'Input Data'!$F$11*'Input Data'!$F$13+LOOKUP($A325-'Input Data'!$F$17+$C$1,$A$5:$A$505,$W$5:$W$505)-V325))</f>
        <v>5.5555555555555554</v>
      </c>
      <c r="V325" s="11">
        <f t="shared" si="143"/>
        <v>96.444683136412849</v>
      </c>
      <c r="W325" s="11">
        <f>IF($A325&lt;'Input Data'!$F$16,0,LOOKUP($A325-'Input Data'!$F$16,$A$5:$A$505,$V$5:$V$505))</f>
        <v>95.220193340494475</v>
      </c>
      <c r="X325" s="7">
        <f>MIN('Input Data'!$G$12*LOOKUP($A325,'Input Data'!$B$58:$B$62,'Input Data'!$H$58:$H$62)/3600*$C$1,IF($A325&lt;'Input Data'!$G$17,infinity,'Input Data'!$G$11*'Input Data'!$G$13+LOOKUP($A325-'Input Data'!$G$17+$C$1,$A$5:$A$505,$Z$5:$Z$505)-Y325))</f>
        <v>15</v>
      </c>
      <c r="Y325" s="11">
        <f t="shared" si="144"/>
        <v>4725.7894736842109</v>
      </c>
      <c r="Z325" s="11">
        <f t="shared" si="145"/>
        <v>4350</v>
      </c>
      <c r="AA325" s="9">
        <f>MIN('Input Data'!$G$12*LOOKUP($A325,'Input Data'!$B$58:$B$62,'Input Data'!$H$58:$H$62)/3600*$C$1,IF($A325&lt;'Input Data'!$G$16,0,LOOKUP($A325-'Input Data'!$G$16+$C$1,$A$5:$A$505,Y$5:Y$505)-Z325))</f>
        <v>22.222222222222221</v>
      </c>
      <c r="AB325" s="10">
        <f>LOOKUP($A325,'Input Data'!$C$33:$C$37,'Input Data'!$G$33:$G$37)</f>
        <v>0</v>
      </c>
      <c r="AC325" s="11">
        <f t="shared" si="146"/>
        <v>0.67500000000000004</v>
      </c>
      <c r="AD325" s="11">
        <f t="shared" si="147"/>
        <v>0</v>
      </c>
      <c r="AE325" s="12">
        <f t="shared" si="148"/>
        <v>15</v>
      </c>
      <c r="AF325" s="7">
        <f>MIN('Input Data'!$H$12*LOOKUP($A325,'Input Data'!$B$58:$B$62,'Input Data'!$I$58:$I$62)/3600*$C$1,IF($A325&lt;'Input Data'!$H$17,infinity,'Input Data'!$H$11*'Input Data'!$H$13+LOOKUP($A325-'Input Data'!$H$17+$C$1,$A$5:$A$505,AH$5:AH$505)-AG325))</f>
        <v>5.5555555555555554</v>
      </c>
      <c r="AG325" s="11">
        <f t="shared" si="149"/>
        <v>0</v>
      </c>
      <c r="AH325" s="11">
        <f>IF($A325&lt;'Input Data'!$H$16,0,LOOKUP($A325-'Input Data'!$H$16,$A$5:$A$505,AG$5:AG$505))</f>
        <v>0</v>
      </c>
      <c r="AI325" s="7">
        <f>MIN('Input Data'!$I$12*LOOKUP($A325,'Input Data'!$B$58:$B$62,'Input Data'!$J$58:$J$62)/3600*$C$1,IF($A325&lt;'Input Data'!$I$17,infinity,'Input Data'!$I$11*'Input Data'!$I$13+LOOKUP($A325-'Input Data'!$I$17+$C$1,$A$5:$A$505,AK$5:AK$505))-AJ325)</f>
        <v>15</v>
      </c>
      <c r="AJ325" s="11">
        <f t="shared" si="150"/>
        <v>4350</v>
      </c>
      <c r="AK325" s="34">
        <f>IF($A325&lt;'Input Data'!$I$16,0,LOOKUP($A325-'Input Data'!$I$16,$A$5:$A$505,AJ$5:AJ$505))</f>
        <v>4260</v>
      </c>
      <c r="AL325" s="17">
        <f>MIN('Input Data'!$I$12*LOOKUP($A325,'Input Data'!$B$58:$B$62,'Input Data'!$J$58:$J$62)/3600*$C$1,IF($A325&lt;'Input Data'!$I$16,0,LOOKUP($A325-'Input Data'!$I$16+$C$1,$A$5:$A$505,AJ$5:AJ$505)-AK325))</f>
        <v>15</v>
      </c>
    </row>
    <row r="326" spans="1:38" x14ac:dyDescent="0.3">
      <c r="A326" s="9">
        <f t="shared" si="132"/>
        <v>3210</v>
      </c>
      <c r="B326" s="10">
        <f>MIN('Input Data'!$C$12*LOOKUP($A326,'Input Data'!$B$58:$B$62,'Input Data'!$D$58:$D$62)/3600*$C$1,IF($A326&lt;'Input Data'!$C$17,infinity,'Input Data'!$C$11*'Input Data'!$C$13+LOOKUP($A326-'Input Data'!$C$17+$C$1,$A$5:$A$505,$D$5:$D$505))-C326)</f>
        <v>22.222222222222221</v>
      </c>
      <c r="C326" s="11">
        <f>C325+LOOKUP($A325,'Input Data'!$D$23:$D$27,'Input Data'!$F$23:$F$27)*$C$1/3600</f>
        <v>5136.9416666667012</v>
      </c>
      <c r="D326" s="11">
        <f t="shared" si="133"/>
        <v>4952.9916666666932</v>
      </c>
      <c r="E326" s="9">
        <f>MIN('Input Data'!$C$12*LOOKUP($A326,'Input Data'!$B$58:$B$62,'Input Data'!$D$58:$D$62)/3600*$C$1,IF($A326&lt;'Input Data'!$C$16,0,LOOKUP($A326-'Input Data'!$C$16+$C$1,$A$5:$A$505,C$5:C$505)-D326))</f>
        <v>10.219444444444889</v>
      </c>
      <c r="F326" s="10">
        <f>LOOKUP($A326,'Input Data'!$C$33:$C$37,'Input Data'!$E$33:$E$37)</f>
        <v>0</v>
      </c>
      <c r="G326" s="11">
        <f t="shared" si="134"/>
        <v>1</v>
      </c>
      <c r="H326" s="11">
        <f t="shared" si="152"/>
        <v>0</v>
      </c>
      <c r="I326" s="12">
        <f t="shared" si="136"/>
        <v>10.219444444444889</v>
      </c>
      <c r="J326" s="7">
        <f>MIN('Input Data'!$D$12*LOOKUP($A326,'Input Data'!$B$58:$B$62,'Input Data'!$E$58:$E$62)/3600*$C$1,IF($A326&lt;'Input Data'!$D$17,infinity,'Input Data'!$D$11*'Input Data'!$D$13+LOOKUP($A326-'Input Data'!$D$17+$C$1,$A$5:$A$505,$L$5:$L$505)-K326))</f>
        <v>5.5555555555555554</v>
      </c>
      <c r="K326" s="11">
        <f t="shared" si="137"/>
        <v>0</v>
      </c>
      <c r="L326" s="11">
        <f>IF($A326&lt;'Input Data'!$D$16,0,LOOKUP($A326-'Input Data'!$D$16,$A$5:$A$505,$K$5:$K$505))</f>
        <v>0</v>
      </c>
      <c r="M326" s="7">
        <f>MIN('Input Data'!$E$12*LOOKUP($A326,'Input Data'!$B$58:$B$62,'Input Data'!$F$58:$F$62)/3600*$C$1,IF($A326&lt;'Input Data'!$E$17,infinity,'Input Data'!$E$11*'Input Data'!$E$13+LOOKUP($A326-'Input Data'!$E$17+$C$1,$A$5:$A$505,$O$5:$O$505))-N326)</f>
        <v>22.222222222222221</v>
      </c>
      <c r="N326" s="11">
        <f t="shared" si="138"/>
        <v>4952.9916666666932</v>
      </c>
      <c r="O326" s="11">
        <f t="shared" si="139"/>
        <v>4837.5402792696004</v>
      </c>
      <c r="P326" s="9">
        <f>MIN('Input Data'!$E$12*LOOKUP($A326,'Input Data'!$B$58:$B$62,'Input Data'!$F$58:$F$62)/3600*$C$1,IF($A326&lt;'Input Data'!$E$16,0,LOOKUP($A326-'Input Data'!$E$16+$C$1,$A$5:$A$505,N$5:N$505)-O326))</f>
        <v>22.222222222222221</v>
      </c>
      <c r="Q326" s="10">
        <f>LOOKUP($A326,'Input Data'!$C$33:$C$37,'Input Data'!$F$33:$F$37)</f>
        <v>0.02</v>
      </c>
      <c r="R326" s="34">
        <f t="shared" si="140"/>
        <v>0.68877551020408168</v>
      </c>
      <c r="S326" s="8">
        <f t="shared" si="141"/>
        <v>0.30612244897959184</v>
      </c>
      <c r="T326" s="11">
        <f t="shared" si="142"/>
        <v>14.999999999999998</v>
      </c>
      <c r="U326" s="7">
        <f>MIN('Input Data'!$F$12*LOOKUP($A326,'Input Data'!$B$58:$B$62,'Input Data'!$G$58:$G$62)/3600*$C$1,IF($A326&lt;'Input Data'!$F$17,infinity,'Input Data'!$F$11*'Input Data'!$F$13+LOOKUP($A326-'Input Data'!$F$17+$C$1,$A$5:$A$505,$W$5:$W$505)-V326))</f>
        <v>5.5555555555555554</v>
      </c>
      <c r="V326" s="11">
        <f t="shared" si="143"/>
        <v>96.750805585392442</v>
      </c>
      <c r="W326" s="11">
        <f>IF($A326&lt;'Input Data'!$F$16,0,LOOKUP($A326-'Input Data'!$F$16,$A$5:$A$505,$V$5:$V$505))</f>
        <v>95.526315789474069</v>
      </c>
      <c r="X326" s="7">
        <f>MIN('Input Data'!$G$12*LOOKUP($A326,'Input Data'!$B$58:$B$62,'Input Data'!$H$58:$H$62)/3600*$C$1,IF($A326&lt;'Input Data'!$G$17,infinity,'Input Data'!$G$11*'Input Data'!$G$13+LOOKUP($A326-'Input Data'!$G$17+$C$1,$A$5:$A$505,$Z$5:$Z$505)-Y326))</f>
        <v>15</v>
      </c>
      <c r="Y326" s="11">
        <f t="shared" si="144"/>
        <v>4740.7894736842109</v>
      </c>
      <c r="Z326" s="11">
        <f t="shared" si="145"/>
        <v>4365</v>
      </c>
      <c r="AA326" s="9">
        <f>MIN('Input Data'!$G$12*LOOKUP($A326,'Input Data'!$B$58:$B$62,'Input Data'!$H$58:$H$62)/3600*$C$1,IF($A326&lt;'Input Data'!$G$16,0,LOOKUP($A326-'Input Data'!$G$16+$C$1,$A$5:$A$505,Y$5:Y$505)-Z326))</f>
        <v>22.222222222222221</v>
      </c>
      <c r="AB326" s="10">
        <f>LOOKUP($A326,'Input Data'!$C$33:$C$37,'Input Data'!$G$33:$G$37)</f>
        <v>0</v>
      </c>
      <c r="AC326" s="11">
        <f t="shared" si="146"/>
        <v>0.67500000000000004</v>
      </c>
      <c r="AD326" s="11">
        <f t="shared" si="147"/>
        <v>0</v>
      </c>
      <c r="AE326" s="12">
        <f t="shared" si="148"/>
        <v>15</v>
      </c>
      <c r="AF326" s="7">
        <f>MIN('Input Data'!$H$12*LOOKUP($A326,'Input Data'!$B$58:$B$62,'Input Data'!$I$58:$I$62)/3600*$C$1,IF($A326&lt;'Input Data'!$H$17,infinity,'Input Data'!$H$11*'Input Data'!$H$13+LOOKUP($A326-'Input Data'!$H$17+$C$1,$A$5:$A$505,AH$5:AH$505)-AG326))</f>
        <v>5.5555555555555554</v>
      </c>
      <c r="AG326" s="11">
        <f t="shared" si="149"/>
        <v>0</v>
      </c>
      <c r="AH326" s="11">
        <f>IF($A326&lt;'Input Data'!$H$16,0,LOOKUP($A326-'Input Data'!$H$16,$A$5:$A$505,AG$5:AG$505))</f>
        <v>0</v>
      </c>
      <c r="AI326" s="7">
        <f>MIN('Input Data'!$I$12*LOOKUP($A326,'Input Data'!$B$58:$B$62,'Input Data'!$J$58:$J$62)/3600*$C$1,IF($A326&lt;'Input Data'!$I$17,infinity,'Input Data'!$I$11*'Input Data'!$I$13+LOOKUP($A326-'Input Data'!$I$17+$C$1,$A$5:$A$505,AK$5:AK$505))-AJ326)</f>
        <v>15</v>
      </c>
      <c r="AJ326" s="11">
        <f t="shared" si="150"/>
        <v>4365</v>
      </c>
      <c r="AK326" s="34">
        <f>IF($A326&lt;'Input Data'!$I$16,0,LOOKUP($A326-'Input Data'!$I$16,$A$5:$A$505,AJ$5:AJ$505))</f>
        <v>4275</v>
      </c>
      <c r="AL326" s="17">
        <f>MIN('Input Data'!$I$12*LOOKUP($A326,'Input Data'!$B$58:$B$62,'Input Data'!$J$58:$J$62)/3600*$C$1,IF($A326&lt;'Input Data'!$I$16,0,LOOKUP($A326-'Input Data'!$I$16+$C$1,$A$5:$A$505,AJ$5:AJ$505)-AK326))</f>
        <v>15</v>
      </c>
    </row>
    <row r="327" spans="1:38" x14ac:dyDescent="0.3">
      <c r="A327" s="9">
        <f t="shared" si="132"/>
        <v>3220</v>
      </c>
      <c r="B327" s="10">
        <f>MIN('Input Data'!$C$12*LOOKUP($A327,'Input Data'!$B$58:$B$62,'Input Data'!$D$58:$D$62)/3600*$C$1,IF($A327&lt;'Input Data'!$C$17,infinity,'Input Data'!$C$11*'Input Data'!$C$13+LOOKUP($A327-'Input Data'!$C$17+$C$1,$A$5:$A$505,$D$5:$D$505))-C327)</f>
        <v>22.222222222222221</v>
      </c>
      <c r="C327" s="11">
        <f>C326+LOOKUP($A326,'Input Data'!$D$23:$D$27,'Input Data'!$F$23:$F$27)*$C$1/3600</f>
        <v>5147.1611111111461</v>
      </c>
      <c r="D327" s="11">
        <f t="shared" si="133"/>
        <v>4963.2111111111381</v>
      </c>
      <c r="E327" s="9">
        <f>MIN('Input Data'!$C$12*LOOKUP($A327,'Input Data'!$B$58:$B$62,'Input Data'!$D$58:$D$62)/3600*$C$1,IF($A327&lt;'Input Data'!$C$16,0,LOOKUP($A327-'Input Data'!$C$16+$C$1,$A$5:$A$505,C$5:C$505)-D327))</f>
        <v>10.219444444444889</v>
      </c>
      <c r="F327" s="10">
        <f>LOOKUP($A327,'Input Data'!$C$33:$C$37,'Input Data'!$E$33:$E$37)</f>
        <v>0</v>
      </c>
      <c r="G327" s="11">
        <f t="shared" si="134"/>
        <v>1</v>
      </c>
      <c r="H327" s="11">
        <f t="shared" si="152"/>
        <v>0</v>
      </c>
      <c r="I327" s="12">
        <f t="shared" si="136"/>
        <v>10.219444444444889</v>
      </c>
      <c r="J327" s="7">
        <f>MIN('Input Data'!$D$12*LOOKUP($A327,'Input Data'!$B$58:$B$62,'Input Data'!$E$58:$E$62)/3600*$C$1,IF($A327&lt;'Input Data'!$D$17,infinity,'Input Data'!$D$11*'Input Data'!$D$13+LOOKUP($A327-'Input Data'!$D$17+$C$1,$A$5:$A$505,$L$5:$L$505)-K327))</f>
        <v>5.5555555555555554</v>
      </c>
      <c r="K327" s="11">
        <f t="shared" si="137"/>
        <v>0</v>
      </c>
      <c r="L327" s="11">
        <f>IF($A327&lt;'Input Data'!$D$16,0,LOOKUP($A327-'Input Data'!$D$16,$A$5:$A$505,$K$5:$K$505))</f>
        <v>0</v>
      </c>
      <c r="M327" s="7">
        <f>MIN('Input Data'!$E$12*LOOKUP($A327,'Input Data'!$B$58:$B$62,'Input Data'!$F$58:$F$62)/3600*$C$1,IF($A327&lt;'Input Data'!$E$17,infinity,'Input Data'!$E$11*'Input Data'!$E$13+LOOKUP($A327-'Input Data'!$E$17+$C$1,$A$5:$A$505,$O$5:$O$505))-N327)</f>
        <v>22.222222222222221</v>
      </c>
      <c r="N327" s="11">
        <f t="shared" si="138"/>
        <v>4963.2111111111381</v>
      </c>
      <c r="O327" s="11">
        <f t="shared" si="139"/>
        <v>4852.8464017185797</v>
      </c>
      <c r="P327" s="9">
        <f>MIN('Input Data'!$E$12*LOOKUP($A327,'Input Data'!$B$58:$B$62,'Input Data'!$F$58:$F$62)/3600*$C$1,IF($A327&lt;'Input Data'!$E$16,0,LOOKUP($A327-'Input Data'!$E$16+$C$1,$A$5:$A$505,N$5:N$505)-O327))</f>
        <v>22.222222222222221</v>
      </c>
      <c r="Q327" s="10">
        <f>LOOKUP($A327,'Input Data'!$C$33:$C$37,'Input Data'!$F$33:$F$37)</f>
        <v>0.02</v>
      </c>
      <c r="R327" s="34">
        <f t="shared" si="140"/>
        <v>0.68877551020408168</v>
      </c>
      <c r="S327" s="8">
        <f t="shared" si="141"/>
        <v>0.30612244897959184</v>
      </c>
      <c r="T327" s="11">
        <f t="shared" si="142"/>
        <v>14.999999999999998</v>
      </c>
      <c r="U327" s="7">
        <f>MIN('Input Data'!$F$12*LOOKUP($A327,'Input Data'!$B$58:$B$62,'Input Data'!$G$58:$G$62)/3600*$C$1,IF($A327&lt;'Input Data'!$F$17,infinity,'Input Data'!$F$11*'Input Data'!$F$13+LOOKUP($A327-'Input Data'!$F$17+$C$1,$A$5:$A$505,$W$5:$W$505)-V327))</f>
        <v>5.5555555555555554</v>
      </c>
      <c r="V327" s="11">
        <f t="shared" si="143"/>
        <v>97.056928034372035</v>
      </c>
      <c r="W327" s="11">
        <f>IF($A327&lt;'Input Data'!$F$16,0,LOOKUP($A327-'Input Data'!$F$16,$A$5:$A$505,$V$5:$V$505))</f>
        <v>95.832438238453662</v>
      </c>
      <c r="X327" s="7">
        <f>MIN('Input Data'!$G$12*LOOKUP($A327,'Input Data'!$B$58:$B$62,'Input Data'!$H$58:$H$62)/3600*$C$1,IF($A327&lt;'Input Data'!$G$17,infinity,'Input Data'!$G$11*'Input Data'!$G$13+LOOKUP($A327-'Input Data'!$G$17+$C$1,$A$5:$A$505,$Z$5:$Z$505)-Y327))</f>
        <v>15</v>
      </c>
      <c r="Y327" s="11">
        <f t="shared" si="144"/>
        <v>4755.7894736842109</v>
      </c>
      <c r="Z327" s="11">
        <f t="shared" si="145"/>
        <v>4380</v>
      </c>
      <c r="AA327" s="9">
        <f>MIN('Input Data'!$G$12*LOOKUP($A327,'Input Data'!$B$58:$B$62,'Input Data'!$H$58:$H$62)/3600*$C$1,IF($A327&lt;'Input Data'!$G$16,0,LOOKUP($A327-'Input Data'!$G$16+$C$1,$A$5:$A$505,Y$5:Y$505)-Z327))</f>
        <v>22.222222222222221</v>
      </c>
      <c r="AB327" s="10">
        <f>LOOKUP($A327,'Input Data'!$C$33:$C$37,'Input Data'!$G$33:$G$37)</f>
        <v>0</v>
      </c>
      <c r="AC327" s="11">
        <f t="shared" si="146"/>
        <v>0.67500000000000004</v>
      </c>
      <c r="AD327" s="11">
        <f t="shared" si="147"/>
        <v>0</v>
      </c>
      <c r="AE327" s="12">
        <f t="shared" si="148"/>
        <v>15</v>
      </c>
      <c r="AF327" s="7">
        <f>MIN('Input Data'!$H$12*LOOKUP($A327,'Input Data'!$B$58:$B$62,'Input Data'!$I$58:$I$62)/3600*$C$1,IF($A327&lt;'Input Data'!$H$17,infinity,'Input Data'!$H$11*'Input Data'!$H$13+LOOKUP($A327-'Input Data'!$H$17+$C$1,$A$5:$A$505,AH$5:AH$505)-AG327))</f>
        <v>5.5555555555555554</v>
      </c>
      <c r="AG327" s="11">
        <f t="shared" si="149"/>
        <v>0</v>
      </c>
      <c r="AH327" s="11">
        <f>IF($A327&lt;'Input Data'!$H$16,0,LOOKUP($A327-'Input Data'!$H$16,$A$5:$A$505,AG$5:AG$505))</f>
        <v>0</v>
      </c>
      <c r="AI327" s="7">
        <f>MIN('Input Data'!$I$12*LOOKUP($A327,'Input Data'!$B$58:$B$62,'Input Data'!$J$58:$J$62)/3600*$C$1,IF($A327&lt;'Input Data'!$I$17,infinity,'Input Data'!$I$11*'Input Data'!$I$13+LOOKUP($A327-'Input Data'!$I$17+$C$1,$A$5:$A$505,AK$5:AK$505))-AJ327)</f>
        <v>15</v>
      </c>
      <c r="AJ327" s="11">
        <f t="shared" si="150"/>
        <v>4380</v>
      </c>
      <c r="AK327" s="34">
        <f>IF($A327&lt;'Input Data'!$I$16,0,LOOKUP($A327-'Input Data'!$I$16,$A$5:$A$505,AJ$5:AJ$505))</f>
        <v>4290</v>
      </c>
      <c r="AL327" s="17">
        <f>MIN('Input Data'!$I$12*LOOKUP($A327,'Input Data'!$B$58:$B$62,'Input Data'!$J$58:$J$62)/3600*$C$1,IF($A327&lt;'Input Data'!$I$16,0,LOOKUP($A327-'Input Data'!$I$16+$C$1,$A$5:$A$505,AJ$5:AJ$505)-AK327))</f>
        <v>15</v>
      </c>
    </row>
    <row r="328" spans="1:38" x14ac:dyDescent="0.3">
      <c r="A328" s="9">
        <f t="shared" si="132"/>
        <v>3230</v>
      </c>
      <c r="B328" s="10">
        <f>MIN('Input Data'!$C$12*LOOKUP($A328,'Input Data'!$B$58:$B$62,'Input Data'!$D$58:$D$62)/3600*$C$1,IF($A328&lt;'Input Data'!$C$17,infinity,'Input Data'!$C$11*'Input Data'!$C$13+LOOKUP($A328-'Input Data'!$C$17+$C$1,$A$5:$A$505,$D$5:$D$505))-C328)</f>
        <v>22.222222222222221</v>
      </c>
      <c r="C328" s="11">
        <f>C327+LOOKUP($A327,'Input Data'!$D$23:$D$27,'Input Data'!$F$23:$F$27)*$C$1/3600</f>
        <v>5157.3805555555909</v>
      </c>
      <c r="D328" s="11">
        <f t="shared" si="133"/>
        <v>4973.4305555555829</v>
      </c>
      <c r="E328" s="9">
        <f>MIN('Input Data'!$C$12*LOOKUP($A328,'Input Data'!$B$58:$B$62,'Input Data'!$D$58:$D$62)/3600*$C$1,IF($A328&lt;'Input Data'!$C$16,0,LOOKUP($A328-'Input Data'!$C$16+$C$1,$A$5:$A$505,C$5:C$505)-D328))</f>
        <v>10.219444444444889</v>
      </c>
      <c r="F328" s="10">
        <f>LOOKUP($A328,'Input Data'!$C$33:$C$37,'Input Data'!$E$33:$E$37)</f>
        <v>0</v>
      </c>
      <c r="G328" s="11">
        <f t="shared" si="134"/>
        <v>1</v>
      </c>
      <c r="H328" s="11">
        <f t="shared" si="152"/>
        <v>0</v>
      </c>
      <c r="I328" s="12">
        <f t="shared" si="136"/>
        <v>10.219444444444889</v>
      </c>
      <c r="J328" s="7">
        <f>MIN('Input Data'!$D$12*LOOKUP($A328,'Input Data'!$B$58:$B$62,'Input Data'!$E$58:$E$62)/3600*$C$1,IF($A328&lt;'Input Data'!$D$17,infinity,'Input Data'!$D$11*'Input Data'!$D$13+LOOKUP($A328-'Input Data'!$D$17+$C$1,$A$5:$A$505,$L$5:$L$505)-K328))</f>
        <v>5.5555555555555554</v>
      </c>
      <c r="K328" s="11">
        <f t="shared" si="137"/>
        <v>0</v>
      </c>
      <c r="L328" s="11">
        <f>IF($A328&lt;'Input Data'!$D$16,0,LOOKUP($A328-'Input Data'!$D$16,$A$5:$A$505,$K$5:$K$505))</f>
        <v>0</v>
      </c>
      <c r="M328" s="7">
        <f>MIN('Input Data'!$E$12*LOOKUP($A328,'Input Data'!$B$58:$B$62,'Input Data'!$F$58:$F$62)/3600*$C$1,IF($A328&lt;'Input Data'!$E$17,infinity,'Input Data'!$E$11*'Input Data'!$E$13+LOOKUP($A328-'Input Data'!$E$17+$C$1,$A$5:$A$505,$O$5:$O$505))-N328)</f>
        <v>22.222222222222221</v>
      </c>
      <c r="N328" s="11">
        <f t="shared" si="138"/>
        <v>4973.4305555555829</v>
      </c>
      <c r="O328" s="11">
        <f t="shared" si="139"/>
        <v>4868.152524167559</v>
      </c>
      <c r="P328" s="9">
        <f>MIN('Input Data'!$E$12*LOOKUP($A328,'Input Data'!$B$58:$B$62,'Input Data'!$F$58:$F$62)/3600*$C$1,IF($A328&lt;'Input Data'!$E$16,0,LOOKUP($A328-'Input Data'!$E$16+$C$1,$A$5:$A$505,N$5:N$505)-O328))</f>
        <v>22.222222222222221</v>
      </c>
      <c r="Q328" s="10">
        <f>LOOKUP($A328,'Input Data'!$C$33:$C$37,'Input Data'!$F$33:$F$37)</f>
        <v>0.02</v>
      </c>
      <c r="R328" s="34">
        <f t="shared" si="140"/>
        <v>0.68877551020408168</v>
      </c>
      <c r="S328" s="8">
        <f t="shared" si="141"/>
        <v>0.30612244897959184</v>
      </c>
      <c r="T328" s="11">
        <f t="shared" si="142"/>
        <v>14.999999999999998</v>
      </c>
      <c r="U328" s="7">
        <f>MIN('Input Data'!$F$12*LOOKUP($A328,'Input Data'!$B$58:$B$62,'Input Data'!$G$58:$G$62)/3600*$C$1,IF($A328&lt;'Input Data'!$F$17,infinity,'Input Data'!$F$11*'Input Data'!$F$13+LOOKUP($A328-'Input Data'!$F$17+$C$1,$A$5:$A$505,$W$5:$W$505)-V328))</f>
        <v>5.5555555555555554</v>
      </c>
      <c r="V328" s="11">
        <f t="shared" si="143"/>
        <v>97.363050483351628</v>
      </c>
      <c r="W328" s="11">
        <f>IF($A328&lt;'Input Data'!$F$16,0,LOOKUP($A328-'Input Data'!$F$16,$A$5:$A$505,$V$5:$V$505))</f>
        <v>96.138560687433255</v>
      </c>
      <c r="X328" s="7">
        <f>MIN('Input Data'!$G$12*LOOKUP($A328,'Input Data'!$B$58:$B$62,'Input Data'!$H$58:$H$62)/3600*$C$1,IF($A328&lt;'Input Data'!$G$17,infinity,'Input Data'!$G$11*'Input Data'!$G$13+LOOKUP($A328-'Input Data'!$G$17+$C$1,$A$5:$A$505,$Z$5:$Z$505)-Y328))</f>
        <v>15</v>
      </c>
      <c r="Y328" s="11">
        <f t="shared" si="144"/>
        <v>4770.7894736842109</v>
      </c>
      <c r="Z328" s="11">
        <f t="shared" si="145"/>
        <v>4395</v>
      </c>
      <c r="AA328" s="9">
        <f>MIN('Input Data'!$G$12*LOOKUP($A328,'Input Data'!$B$58:$B$62,'Input Data'!$H$58:$H$62)/3600*$C$1,IF($A328&lt;'Input Data'!$G$16,0,LOOKUP($A328-'Input Data'!$G$16+$C$1,$A$5:$A$505,Y$5:Y$505)-Z328))</f>
        <v>22.222222222222221</v>
      </c>
      <c r="AB328" s="10">
        <f>LOOKUP($A328,'Input Data'!$C$33:$C$37,'Input Data'!$G$33:$G$37)</f>
        <v>0</v>
      </c>
      <c r="AC328" s="11">
        <f t="shared" si="146"/>
        <v>0.67500000000000004</v>
      </c>
      <c r="AD328" s="11">
        <f t="shared" si="147"/>
        <v>0</v>
      </c>
      <c r="AE328" s="12">
        <f t="shared" si="148"/>
        <v>15</v>
      </c>
      <c r="AF328" s="7">
        <f>MIN('Input Data'!$H$12*LOOKUP($A328,'Input Data'!$B$58:$B$62,'Input Data'!$I$58:$I$62)/3600*$C$1,IF($A328&lt;'Input Data'!$H$17,infinity,'Input Data'!$H$11*'Input Data'!$H$13+LOOKUP($A328-'Input Data'!$H$17+$C$1,$A$5:$A$505,AH$5:AH$505)-AG328))</f>
        <v>5.5555555555555554</v>
      </c>
      <c r="AG328" s="11">
        <f t="shared" si="149"/>
        <v>0</v>
      </c>
      <c r="AH328" s="11">
        <f>IF($A328&lt;'Input Data'!$H$16,0,LOOKUP($A328-'Input Data'!$H$16,$A$5:$A$505,AG$5:AG$505))</f>
        <v>0</v>
      </c>
      <c r="AI328" s="7">
        <f>MIN('Input Data'!$I$12*LOOKUP($A328,'Input Data'!$B$58:$B$62,'Input Data'!$J$58:$J$62)/3600*$C$1,IF($A328&lt;'Input Data'!$I$17,infinity,'Input Data'!$I$11*'Input Data'!$I$13+LOOKUP($A328-'Input Data'!$I$17+$C$1,$A$5:$A$505,AK$5:AK$505))-AJ328)</f>
        <v>15</v>
      </c>
      <c r="AJ328" s="11">
        <f t="shared" si="150"/>
        <v>4395</v>
      </c>
      <c r="AK328" s="34">
        <f>IF($A328&lt;'Input Data'!$I$16,0,LOOKUP($A328-'Input Data'!$I$16,$A$5:$A$505,AJ$5:AJ$505))</f>
        <v>4305</v>
      </c>
      <c r="AL328" s="17">
        <f>MIN('Input Data'!$I$12*LOOKUP($A328,'Input Data'!$B$58:$B$62,'Input Data'!$J$58:$J$62)/3600*$C$1,IF($A328&lt;'Input Data'!$I$16,0,LOOKUP($A328-'Input Data'!$I$16+$C$1,$A$5:$A$505,AJ$5:AJ$505)-AK328))</f>
        <v>15</v>
      </c>
    </row>
    <row r="329" spans="1:38" x14ac:dyDescent="0.3">
      <c r="A329" s="9">
        <f t="shared" si="132"/>
        <v>3240</v>
      </c>
      <c r="B329" s="10">
        <f>MIN('Input Data'!$C$12*LOOKUP($A329,'Input Data'!$B$58:$B$62,'Input Data'!$D$58:$D$62)/3600*$C$1,IF($A329&lt;'Input Data'!$C$17,infinity,'Input Data'!$C$11*'Input Data'!$C$13+LOOKUP($A329-'Input Data'!$C$17+$C$1,$A$5:$A$505,$D$5:$D$505))-C329)</f>
        <v>22.222222222222221</v>
      </c>
      <c r="C329" s="11">
        <f>C328+LOOKUP($A328,'Input Data'!$D$23:$D$27,'Input Data'!$F$23:$F$27)*$C$1/3600</f>
        <v>5167.6000000000358</v>
      </c>
      <c r="D329" s="11">
        <f t="shared" si="133"/>
        <v>4983.6500000000278</v>
      </c>
      <c r="E329" s="9">
        <f>MIN('Input Data'!$C$12*LOOKUP($A329,'Input Data'!$B$58:$B$62,'Input Data'!$D$58:$D$62)/3600*$C$1,IF($A329&lt;'Input Data'!$C$16,0,LOOKUP($A329-'Input Data'!$C$16+$C$1,$A$5:$A$505,C$5:C$505)-D329))</f>
        <v>10.219444444444889</v>
      </c>
      <c r="F329" s="10">
        <f>LOOKUP($A329,'Input Data'!$C$33:$C$37,'Input Data'!$E$33:$E$37)</f>
        <v>0</v>
      </c>
      <c r="G329" s="11">
        <f t="shared" si="134"/>
        <v>1</v>
      </c>
      <c r="H329" s="11">
        <f t="shared" si="152"/>
        <v>0</v>
      </c>
      <c r="I329" s="12">
        <f t="shared" si="136"/>
        <v>10.219444444444889</v>
      </c>
      <c r="J329" s="7">
        <f>MIN('Input Data'!$D$12*LOOKUP($A329,'Input Data'!$B$58:$B$62,'Input Data'!$E$58:$E$62)/3600*$C$1,IF($A329&lt;'Input Data'!$D$17,infinity,'Input Data'!$D$11*'Input Data'!$D$13+LOOKUP($A329-'Input Data'!$D$17+$C$1,$A$5:$A$505,$L$5:$L$505)-K329))</f>
        <v>5.5555555555555554</v>
      </c>
      <c r="K329" s="11">
        <f t="shared" si="137"/>
        <v>0</v>
      </c>
      <c r="L329" s="11">
        <f>IF($A329&lt;'Input Data'!$D$16,0,LOOKUP($A329-'Input Data'!$D$16,$A$5:$A$505,$K$5:$K$505))</f>
        <v>0</v>
      </c>
      <c r="M329" s="7">
        <f>MIN('Input Data'!$E$12*LOOKUP($A329,'Input Data'!$B$58:$B$62,'Input Data'!$F$58:$F$62)/3600*$C$1,IF($A329&lt;'Input Data'!$E$17,infinity,'Input Data'!$E$11*'Input Data'!$E$13+LOOKUP($A329-'Input Data'!$E$17+$C$1,$A$5:$A$505,$O$5:$O$505))-N329)</f>
        <v>22.222222222222221</v>
      </c>
      <c r="N329" s="11">
        <f t="shared" si="138"/>
        <v>4983.6500000000278</v>
      </c>
      <c r="O329" s="11">
        <f t="shared" si="139"/>
        <v>4883.4586466165383</v>
      </c>
      <c r="P329" s="9">
        <f>MIN('Input Data'!$E$12*LOOKUP($A329,'Input Data'!$B$58:$B$62,'Input Data'!$F$58:$F$62)/3600*$C$1,IF($A329&lt;'Input Data'!$E$16,0,LOOKUP($A329-'Input Data'!$E$16+$C$1,$A$5:$A$505,N$5:N$505)-O329))</f>
        <v>22.222222222222221</v>
      </c>
      <c r="Q329" s="10">
        <f>LOOKUP($A329,'Input Data'!$C$33:$C$37,'Input Data'!$F$33:$F$37)</f>
        <v>0.02</v>
      </c>
      <c r="R329" s="34">
        <f t="shared" si="140"/>
        <v>0.68877551020408168</v>
      </c>
      <c r="S329" s="8">
        <f t="shared" si="141"/>
        <v>0.30612244897959184</v>
      </c>
      <c r="T329" s="11">
        <f t="shared" si="142"/>
        <v>14.999999999999998</v>
      </c>
      <c r="U329" s="7">
        <f>MIN('Input Data'!$F$12*LOOKUP($A329,'Input Data'!$B$58:$B$62,'Input Data'!$G$58:$G$62)/3600*$C$1,IF($A329&lt;'Input Data'!$F$17,infinity,'Input Data'!$F$11*'Input Data'!$F$13+LOOKUP($A329-'Input Data'!$F$17+$C$1,$A$5:$A$505,$W$5:$W$505)-V329))</f>
        <v>5.5555555555555554</v>
      </c>
      <c r="V329" s="11">
        <f t="shared" si="143"/>
        <v>97.669172932331222</v>
      </c>
      <c r="W329" s="11">
        <f>IF($A329&lt;'Input Data'!$F$16,0,LOOKUP($A329-'Input Data'!$F$16,$A$5:$A$505,$V$5:$V$505))</f>
        <v>96.444683136412849</v>
      </c>
      <c r="X329" s="7">
        <f>MIN('Input Data'!$G$12*LOOKUP($A329,'Input Data'!$B$58:$B$62,'Input Data'!$H$58:$H$62)/3600*$C$1,IF($A329&lt;'Input Data'!$G$17,infinity,'Input Data'!$G$11*'Input Data'!$G$13+LOOKUP($A329-'Input Data'!$G$17+$C$1,$A$5:$A$505,$Z$5:$Z$505)-Y329))</f>
        <v>15</v>
      </c>
      <c r="Y329" s="11">
        <f t="shared" si="144"/>
        <v>4785.7894736842109</v>
      </c>
      <c r="Z329" s="11">
        <f t="shared" si="145"/>
        <v>4410</v>
      </c>
      <c r="AA329" s="9">
        <f>MIN('Input Data'!$G$12*LOOKUP($A329,'Input Data'!$B$58:$B$62,'Input Data'!$H$58:$H$62)/3600*$C$1,IF($A329&lt;'Input Data'!$G$16,0,LOOKUP($A329-'Input Data'!$G$16+$C$1,$A$5:$A$505,Y$5:Y$505)-Z329))</f>
        <v>22.222222222222221</v>
      </c>
      <c r="AB329" s="10">
        <f>LOOKUP($A329,'Input Data'!$C$33:$C$37,'Input Data'!$G$33:$G$37)</f>
        <v>0</v>
      </c>
      <c r="AC329" s="11">
        <f t="shared" si="146"/>
        <v>0.67500000000000004</v>
      </c>
      <c r="AD329" s="11">
        <f t="shared" si="147"/>
        <v>0</v>
      </c>
      <c r="AE329" s="12">
        <f t="shared" si="148"/>
        <v>15</v>
      </c>
      <c r="AF329" s="7">
        <f>MIN('Input Data'!$H$12*LOOKUP($A329,'Input Data'!$B$58:$B$62,'Input Data'!$I$58:$I$62)/3600*$C$1,IF($A329&lt;'Input Data'!$H$17,infinity,'Input Data'!$H$11*'Input Data'!$H$13+LOOKUP($A329-'Input Data'!$H$17+$C$1,$A$5:$A$505,AH$5:AH$505)-AG329))</f>
        <v>5.5555555555555554</v>
      </c>
      <c r="AG329" s="11">
        <f t="shared" si="149"/>
        <v>0</v>
      </c>
      <c r="AH329" s="11">
        <f>IF($A329&lt;'Input Data'!$H$16,0,LOOKUP($A329-'Input Data'!$H$16,$A$5:$A$505,AG$5:AG$505))</f>
        <v>0</v>
      </c>
      <c r="AI329" s="7">
        <f>MIN('Input Data'!$I$12*LOOKUP($A329,'Input Data'!$B$58:$B$62,'Input Data'!$J$58:$J$62)/3600*$C$1,IF($A329&lt;'Input Data'!$I$17,infinity,'Input Data'!$I$11*'Input Data'!$I$13+LOOKUP($A329-'Input Data'!$I$17+$C$1,$A$5:$A$505,AK$5:AK$505))-AJ329)</f>
        <v>15</v>
      </c>
      <c r="AJ329" s="11">
        <f t="shared" si="150"/>
        <v>4410</v>
      </c>
      <c r="AK329" s="34">
        <f>IF($A329&lt;'Input Data'!$I$16,0,LOOKUP($A329-'Input Data'!$I$16,$A$5:$A$505,AJ$5:AJ$505))</f>
        <v>4320</v>
      </c>
      <c r="AL329" s="17">
        <f>MIN('Input Data'!$I$12*LOOKUP($A329,'Input Data'!$B$58:$B$62,'Input Data'!$J$58:$J$62)/3600*$C$1,IF($A329&lt;'Input Data'!$I$16,0,LOOKUP($A329-'Input Data'!$I$16+$C$1,$A$5:$A$505,AJ$5:AJ$505)-AK329))</f>
        <v>15</v>
      </c>
    </row>
    <row r="330" spans="1:38" x14ac:dyDescent="0.3">
      <c r="A330" s="9">
        <f t="shared" si="132"/>
        <v>3250</v>
      </c>
      <c r="B330" s="10">
        <f>MIN('Input Data'!$C$12*LOOKUP($A330,'Input Data'!$B$58:$B$62,'Input Data'!$D$58:$D$62)/3600*$C$1,IF($A330&lt;'Input Data'!$C$17,infinity,'Input Data'!$C$11*'Input Data'!$C$13+LOOKUP($A330-'Input Data'!$C$17+$C$1,$A$5:$A$505,$D$5:$D$505))-C330)</f>
        <v>22.222222222222221</v>
      </c>
      <c r="C330" s="11">
        <f>C329+LOOKUP($A329,'Input Data'!$D$23:$D$27,'Input Data'!$F$23:$F$27)*$C$1/3600</f>
        <v>5177.8194444444807</v>
      </c>
      <c r="D330" s="11">
        <f t="shared" si="133"/>
        <v>4993.8694444444727</v>
      </c>
      <c r="E330" s="9">
        <f>MIN('Input Data'!$C$12*LOOKUP($A330,'Input Data'!$B$58:$B$62,'Input Data'!$D$58:$D$62)/3600*$C$1,IF($A330&lt;'Input Data'!$C$16,0,LOOKUP($A330-'Input Data'!$C$16+$C$1,$A$5:$A$505,C$5:C$505)-D330))</f>
        <v>10.219444444444889</v>
      </c>
      <c r="F330" s="10">
        <f>LOOKUP($A330,'Input Data'!$C$33:$C$37,'Input Data'!$E$33:$E$37)</f>
        <v>0</v>
      </c>
      <c r="G330" s="11">
        <f t="shared" si="134"/>
        <v>1</v>
      </c>
      <c r="H330" s="11">
        <f t="shared" si="152"/>
        <v>0</v>
      </c>
      <c r="I330" s="12">
        <f t="shared" si="136"/>
        <v>10.219444444444889</v>
      </c>
      <c r="J330" s="7">
        <f>MIN('Input Data'!$D$12*LOOKUP($A330,'Input Data'!$B$58:$B$62,'Input Data'!$E$58:$E$62)/3600*$C$1,IF($A330&lt;'Input Data'!$D$17,infinity,'Input Data'!$D$11*'Input Data'!$D$13+LOOKUP($A330-'Input Data'!$D$17+$C$1,$A$5:$A$505,$L$5:$L$505)-K330))</f>
        <v>5.5555555555555554</v>
      </c>
      <c r="K330" s="11">
        <f t="shared" si="137"/>
        <v>0</v>
      </c>
      <c r="L330" s="11">
        <f>IF($A330&lt;'Input Data'!$D$16,0,LOOKUP($A330-'Input Data'!$D$16,$A$5:$A$505,$K$5:$K$505))</f>
        <v>0</v>
      </c>
      <c r="M330" s="7">
        <f>MIN('Input Data'!$E$12*LOOKUP($A330,'Input Data'!$B$58:$B$62,'Input Data'!$F$58:$F$62)/3600*$C$1,IF($A330&lt;'Input Data'!$E$17,infinity,'Input Data'!$E$11*'Input Data'!$E$13+LOOKUP($A330-'Input Data'!$E$17+$C$1,$A$5:$A$505,$O$5:$O$505))-N330)</f>
        <v>22.222222222222221</v>
      </c>
      <c r="N330" s="11">
        <f t="shared" si="138"/>
        <v>4993.8694444444727</v>
      </c>
      <c r="O330" s="11">
        <f t="shared" si="139"/>
        <v>4898.7647690655176</v>
      </c>
      <c r="P330" s="9">
        <f>MIN('Input Data'!$E$12*LOOKUP($A330,'Input Data'!$B$58:$B$62,'Input Data'!$F$58:$F$62)/3600*$C$1,IF($A330&lt;'Input Data'!$E$16,0,LOOKUP($A330-'Input Data'!$E$16+$C$1,$A$5:$A$505,N$5:N$505)-O330))</f>
        <v>22.222222222222221</v>
      </c>
      <c r="Q330" s="10">
        <f>LOOKUP($A330,'Input Data'!$C$33:$C$37,'Input Data'!$F$33:$F$37)</f>
        <v>0.02</v>
      </c>
      <c r="R330" s="34">
        <f t="shared" si="140"/>
        <v>0.68877551020408168</v>
      </c>
      <c r="S330" s="8">
        <f t="shared" si="141"/>
        <v>0.30612244897959184</v>
      </c>
      <c r="T330" s="11">
        <f t="shared" si="142"/>
        <v>14.999999999999998</v>
      </c>
      <c r="U330" s="7">
        <f>MIN('Input Data'!$F$12*LOOKUP($A330,'Input Data'!$B$58:$B$62,'Input Data'!$G$58:$G$62)/3600*$C$1,IF($A330&lt;'Input Data'!$F$17,infinity,'Input Data'!$F$11*'Input Data'!$F$13+LOOKUP($A330-'Input Data'!$F$17+$C$1,$A$5:$A$505,$W$5:$W$505)-V330))</f>
        <v>5.5555555555555554</v>
      </c>
      <c r="V330" s="11">
        <f t="shared" si="143"/>
        <v>97.975295381310815</v>
      </c>
      <c r="W330" s="11">
        <f>IF($A330&lt;'Input Data'!$F$16,0,LOOKUP($A330-'Input Data'!$F$16,$A$5:$A$505,$V$5:$V$505))</f>
        <v>96.750805585392442</v>
      </c>
      <c r="X330" s="7">
        <f>MIN('Input Data'!$G$12*LOOKUP($A330,'Input Data'!$B$58:$B$62,'Input Data'!$H$58:$H$62)/3600*$C$1,IF($A330&lt;'Input Data'!$G$17,infinity,'Input Data'!$G$11*'Input Data'!$G$13+LOOKUP($A330-'Input Data'!$G$17+$C$1,$A$5:$A$505,$Z$5:$Z$505)-Y330))</f>
        <v>15</v>
      </c>
      <c r="Y330" s="11">
        <f t="shared" si="144"/>
        <v>4800.7894736842109</v>
      </c>
      <c r="Z330" s="11">
        <f t="shared" si="145"/>
        <v>4425</v>
      </c>
      <c r="AA330" s="9">
        <f>MIN('Input Data'!$G$12*LOOKUP($A330,'Input Data'!$B$58:$B$62,'Input Data'!$H$58:$H$62)/3600*$C$1,IF($A330&lt;'Input Data'!$G$16,0,LOOKUP($A330-'Input Data'!$G$16+$C$1,$A$5:$A$505,Y$5:Y$505)-Z330))</f>
        <v>22.222222222222221</v>
      </c>
      <c r="AB330" s="10">
        <f>LOOKUP($A330,'Input Data'!$C$33:$C$37,'Input Data'!$G$33:$G$37)</f>
        <v>0</v>
      </c>
      <c r="AC330" s="11">
        <f t="shared" si="146"/>
        <v>0.67500000000000004</v>
      </c>
      <c r="AD330" s="11">
        <f t="shared" si="147"/>
        <v>0</v>
      </c>
      <c r="AE330" s="12">
        <f t="shared" si="148"/>
        <v>15</v>
      </c>
      <c r="AF330" s="7">
        <f>MIN('Input Data'!$H$12*LOOKUP($A330,'Input Data'!$B$58:$B$62,'Input Data'!$I$58:$I$62)/3600*$C$1,IF($A330&lt;'Input Data'!$H$17,infinity,'Input Data'!$H$11*'Input Data'!$H$13+LOOKUP($A330-'Input Data'!$H$17+$C$1,$A$5:$A$505,AH$5:AH$505)-AG330))</f>
        <v>5.5555555555555554</v>
      </c>
      <c r="AG330" s="11">
        <f t="shared" si="149"/>
        <v>0</v>
      </c>
      <c r="AH330" s="11">
        <f>IF($A330&lt;'Input Data'!$H$16,0,LOOKUP($A330-'Input Data'!$H$16,$A$5:$A$505,AG$5:AG$505))</f>
        <v>0</v>
      </c>
      <c r="AI330" s="7">
        <f>MIN('Input Data'!$I$12*LOOKUP($A330,'Input Data'!$B$58:$B$62,'Input Data'!$J$58:$J$62)/3600*$C$1,IF($A330&lt;'Input Data'!$I$17,infinity,'Input Data'!$I$11*'Input Data'!$I$13+LOOKUP($A330-'Input Data'!$I$17+$C$1,$A$5:$A$505,AK$5:AK$505))-AJ330)</f>
        <v>15</v>
      </c>
      <c r="AJ330" s="11">
        <f t="shared" si="150"/>
        <v>4425</v>
      </c>
      <c r="AK330" s="34">
        <f>IF($A330&lt;'Input Data'!$I$16,0,LOOKUP($A330-'Input Data'!$I$16,$A$5:$A$505,AJ$5:AJ$505))</f>
        <v>4335</v>
      </c>
      <c r="AL330" s="17">
        <f>MIN('Input Data'!$I$12*LOOKUP($A330,'Input Data'!$B$58:$B$62,'Input Data'!$J$58:$J$62)/3600*$C$1,IF($A330&lt;'Input Data'!$I$16,0,LOOKUP($A330-'Input Data'!$I$16+$C$1,$A$5:$A$505,AJ$5:AJ$505)-AK330))</f>
        <v>15</v>
      </c>
    </row>
    <row r="331" spans="1:38" x14ac:dyDescent="0.3">
      <c r="A331" s="9">
        <f t="shared" si="132"/>
        <v>3260</v>
      </c>
      <c r="B331" s="10">
        <f>MIN('Input Data'!$C$12*LOOKUP($A331,'Input Data'!$B$58:$B$62,'Input Data'!$D$58:$D$62)/3600*$C$1,IF($A331&lt;'Input Data'!$C$17,infinity,'Input Data'!$C$11*'Input Data'!$C$13+LOOKUP($A331-'Input Data'!$C$17+$C$1,$A$5:$A$505,$D$5:$D$505))-C331)</f>
        <v>22.222222222222221</v>
      </c>
      <c r="C331" s="11">
        <f>C330+LOOKUP($A330,'Input Data'!$D$23:$D$27,'Input Data'!$F$23:$F$27)*$C$1/3600</f>
        <v>5188.0388888889256</v>
      </c>
      <c r="D331" s="11">
        <f t="shared" si="133"/>
        <v>5004.0888888889176</v>
      </c>
      <c r="E331" s="9">
        <f>MIN('Input Data'!$C$12*LOOKUP($A331,'Input Data'!$B$58:$B$62,'Input Data'!$D$58:$D$62)/3600*$C$1,IF($A331&lt;'Input Data'!$C$16,0,LOOKUP($A331-'Input Data'!$C$16+$C$1,$A$5:$A$505,C$5:C$505)-D331))</f>
        <v>10.219444444444889</v>
      </c>
      <c r="F331" s="10">
        <f>LOOKUP($A331,'Input Data'!$C$33:$C$37,'Input Data'!$E$33:$E$37)</f>
        <v>0</v>
      </c>
      <c r="G331" s="11">
        <f t="shared" si="134"/>
        <v>1</v>
      </c>
      <c r="H331" s="11">
        <f t="shared" si="152"/>
        <v>0</v>
      </c>
      <c r="I331" s="12">
        <f t="shared" si="136"/>
        <v>10.219444444444889</v>
      </c>
      <c r="J331" s="7">
        <f>MIN('Input Data'!$D$12*LOOKUP($A331,'Input Data'!$B$58:$B$62,'Input Data'!$E$58:$E$62)/3600*$C$1,IF($A331&lt;'Input Data'!$D$17,infinity,'Input Data'!$D$11*'Input Data'!$D$13+LOOKUP($A331-'Input Data'!$D$17+$C$1,$A$5:$A$505,$L$5:$L$505)-K331))</f>
        <v>5.5555555555555554</v>
      </c>
      <c r="K331" s="11">
        <f t="shared" si="137"/>
        <v>0</v>
      </c>
      <c r="L331" s="11">
        <f>IF($A331&lt;'Input Data'!$D$16,0,LOOKUP($A331-'Input Data'!$D$16,$A$5:$A$505,$K$5:$K$505))</f>
        <v>0</v>
      </c>
      <c r="M331" s="7">
        <f>MIN('Input Data'!$E$12*LOOKUP($A331,'Input Data'!$B$58:$B$62,'Input Data'!$F$58:$F$62)/3600*$C$1,IF($A331&lt;'Input Data'!$E$17,infinity,'Input Data'!$E$11*'Input Data'!$E$13+LOOKUP($A331-'Input Data'!$E$17+$C$1,$A$5:$A$505,$O$5:$O$505))-N331)</f>
        <v>22.222222222222221</v>
      </c>
      <c r="N331" s="11">
        <f t="shared" si="138"/>
        <v>5004.0888888889176</v>
      </c>
      <c r="O331" s="11">
        <f t="shared" si="139"/>
        <v>4914.0708915144969</v>
      </c>
      <c r="P331" s="9">
        <f>MIN('Input Data'!$E$12*LOOKUP($A331,'Input Data'!$B$58:$B$62,'Input Data'!$F$58:$F$62)/3600*$C$1,IF($A331&lt;'Input Data'!$E$16,0,LOOKUP($A331-'Input Data'!$E$16+$C$1,$A$5:$A$505,N$5:N$505)-O331))</f>
        <v>22.222222222222221</v>
      </c>
      <c r="Q331" s="10">
        <f>LOOKUP($A331,'Input Data'!$C$33:$C$37,'Input Data'!$F$33:$F$37)</f>
        <v>0.02</v>
      </c>
      <c r="R331" s="34">
        <f t="shared" si="140"/>
        <v>0.68877551020408168</v>
      </c>
      <c r="S331" s="8">
        <f t="shared" si="141"/>
        <v>0.30612244897959184</v>
      </c>
      <c r="T331" s="11">
        <f t="shared" si="142"/>
        <v>14.999999999999998</v>
      </c>
      <c r="U331" s="7">
        <f>MIN('Input Data'!$F$12*LOOKUP($A331,'Input Data'!$B$58:$B$62,'Input Data'!$G$58:$G$62)/3600*$C$1,IF($A331&lt;'Input Data'!$F$17,infinity,'Input Data'!$F$11*'Input Data'!$F$13+LOOKUP($A331-'Input Data'!$F$17+$C$1,$A$5:$A$505,$W$5:$W$505)-V331))</f>
        <v>5.5555555555555554</v>
      </c>
      <c r="V331" s="11">
        <f t="shared" si="143"/>
        <v>98.281417830290408</v>
      </c>
      <c r="W331" s="11">
        <f>IF($A331&lt;'Input Data'!$F$16,0,LOOKUP($A331-'Input Data'!$F$16,$A$5:$A$505,$V$5:$V$505))</f>
        <v>97.056928034372035</v>
      </c>
      <c r="X331" s="7">
        <f>MIN('Input Data'!$G$12*LOOKUP($A331,'Input Data'!$B$58:$B$62,'Input Data'!$H$58:$H$62)/3600*$C$1,IF($A331&lt;'Input Data'!$G$17,infinity,'Input Data'!$G$11*'Input Data'!$G$13+LOOKUP($A331-'Input Data'!$G$17+$C$1,$A$5:$A$505,$Z$5:$Z$505)-Y331))</f>
        <v>15</v>
      </c>
      <c r="Y331" s="11">
        <f t="shared" si="144"/>
        <v>4815.7894736842109</v>
      </c>
      <c r="Z331" s="11">
        <f t="shared" si="145"/>
        <v>4440</v>
      </c>
      <c r="AA331" s="9">
        <f>MIN('Input Data'!$G$12*LOOKUP($A331,'Input Data'!$B$58:$B$62,'Input Data'!$H$58:$H$62)/3600*$C$1,IF($A331&lt;'Input Data'!$G$16,0,LOOKUP($A331-'Input Data'!$G$16+$C$1,$A$5:$A$505,Y$5:Y$505)-Z331))</f>
        <v>22.222222222222221</v>
      </c>
      <c r="AB331" s="10">
        <f>LOOKUP($A331,'Input Data'!$C$33:$C$37,'Input Data'!$G$33:$G$37)</f>
        <v>0</v>
      </c>
      <c r="AC331" s="11">
        <f t="shared" si="146"/>
        <v>0.67500000000000004</v>
      </c>
      <c r="AD331" s="11">
        <f t="shared" si="147"/>
        <v>0</v>
      </c>
      <c r="AE331" s="12">
        <f t="shared" si="148"/>
        <v>15</v>
      </c>
      <c r="AF331" s="7">
        <f>MIN('Input Data'!$H$12*LOOKUP($A331,'Input Data'!$B$58:$B$62,'Input Data'!$I$58:$I$62)/3600*$C$1,IF($A331&lt;'Input Data'!$H$17,infinity,'Input Data'!$H$11*'Input Data'!$H$13+LOOKUP($A331-'Input Data'!$H$17+$C$1,$A$5:$A$505,AH$5:AH$505)-AG331))</f>
        <v>5.5555555555555554</v>
      </c>
      <c r="AG331" s="11">
        <f t="shared" si="149"/>
        <v>0</v>
      </c>
      <c r="AH331" s="11">
        <f>IF($A331&lt;'Input Data'!$H$16,0,LOOKUP($A331-'Input Data'!$H$16,$A$5:$A$505,AG$5:AG$505))</f>
        <v>0</v>
      </c>
      <c r="AI331" s="7">
        <f>MIN('Input Data'!$I$12*LOOKUP($A331,'Input Data'!$B$58:$B$62,'Input Data'!$J$58:$J$62)/3600*$C$1,IF($A331&lt;'Input Data'!$I$17,infinity,'Input Data'!$I$11*'Input Data'!$I$13+LOOKUP($A331-'Input Data'!$I$17+$C$1,$A$5:$A$505,AK$5:AK$505))-AJ331)</f>
        <v>15</v>
      </c>
      <c r="AJ331" s="11">
        <f t="shared" si="150"/>
        <v>4440</v>
      </c>
      <c r="AK331" s="34">
        <f>IF($A331&lt;'Input Data'!$I$16,0,LOOKUP($A331-'Input Data'!$I$16,$A$5:$A$505,AJ$5:AJ$505))</f>
        <v>4350</v>
      </c>
      <c r="AL331" s="17">
        <f>MIN('Input Data'!$I$12*LOOKUP($A331,'Input Data'!$B$58:$B$62,'Input Data'!$J$58:$J$62)/3600*$C$1,IF($A331&lt;'Input Data'!$I$16,0,LOOKUP($A331-'Input Data'!$I$16+$C$1,$A$5:$A$505,AJ$5:AJ$505)-AK331))</f>
        <v>15</v>
      </c>
    </row>
    <row r="332" spans="1:38" x14ac:dyDescent="0.3">
      <c r="A332" s="9">
        <f t="shared" si="132"/>
        <v>3270</v>
      </c>
      <c r="B332" s="10">
        <f>MIN('Input Data'!$C$12*LOOKUP($A332,'Input Data'!$B$58:$B$62,'Input Data'!$D$58:$D$62)/3600*$C$1,IF($A332&lt;'Input Data'!$C$17,infinity,'Input Data'!$C$11*'Input Data'!$C$13+LOOKUP($A332-'Input Data'!$C$17+$C$1,$A$5:$A$505,$D$5:$D$505))-C332)</f>
        <v>22.222222222222221</v>
      </c>
      <c r="C332" s="11">
        <f>C331+LOOKUP($A331,'Input Data'!$D$23:$D$27,'Input Data'!$F$23:$F$27)*$C$1/3600</f>
        <v>5198.2583333333705</v>
      </c>
      <c r="D332" s="11">
        <f t="shared" si="133"/>
        <v>5014.3083333333625</v>
      </c>
      <c r="E332" s="9">
        <f>MIN('Input Data'!$C$12*LOOKUP($A332,'Input Data'!$B$58:$B$62,'Input Data'!$D$58:$D$62)/3600*$C$1,IF($A332&lt;'Input Data'!$C$16,0,LOOKUP($A332-'Input Data'!$C$16+$C$1,$A$5:$A$505,C$5:C$505)-D332))</f>
        <v>10.219444444444889</v>
      </c>
      <c r="F332" s="10">
        <f>LOOKUP($A332,'Input Data'!$C$33:$C$37,'Input Data'!$E$33:$E$37)</f>
        <v>0</v>
      </c>
      <c r="G332" s="11">
        <f t="shared" si="134"/>
        <v>1</v>
      </c>
      <c r="H332" s="11">
        <f t="shared" si="152"/>
        <v>0</v>
      </c>
      <c r="I332" s="12">
        <f t="shared" si="136"/>
        <v>10.219444444444889</v>
      </c>
      <c r="J332" s="7">
        <f>MIN('Input Data'!$D$12*LOOKUP($A332,'Input Data'!$B$58:$B$62,'Input Data'!$E$58:$E$62)/3600*$C$1,IF($A332&lt;'Input Data'!$D$17,infinity,'Input Data'!$D$11*'Input Data'!$D$13+LOOKUP($A332-'Input Data'!$D$17+$C$1,$A$5:$A$505,$L$5:$L$505)-K332))</f>
        <v>5.5555555555555554</v>
      </c>
      <c r="K332" s="11">
        <f t="shared" si="137"/>
        <v>0</v>
      </c>
      <c r="L332" s="11">
        <f>IF($A332&lt;'Input Data'!$D$16,0,LOOKUP($A332-'Input Data'!$D$16,$A$5:$A$505,$K$5:$K$505))</f>
        <v>0</v>
      </c>
      <c r="M332" s="7">
        <f>MIN('Input Data'!$E$12*LOOKUP($A332,'Input Data'!$B$58:$B$62,'Input Data'!$F$58:$F$62)/3600*$C$1,IF($A332&lt;'Input Data'!$E$17,infinity,'Input Data'!$E$11*'Input Data'!$E$13+LOOKUP($A332-'Input Data'!$E$17+$C$1,$A$5:$A$505,$O$5:$O$505))-N332)</f>
        <v>22.222222222222221</v>
      </c>
      <c r="N332" s="11">
        <f t="shared" si="138"/>
        <v>5014.3083333333625</v>
      </c>
      <c r="O332" s="11">
        <f t="shared" si="139"/>
        <v>4929.3770139634762</v>
      </c>
      <c r="P332" s="9">
        <f>MIN('Input Data'!$E$12*LOOKUP($A332,'Input Data'!$B$58:$B$62,'Input Data'!$F$58:$F$62)/3600*$C$1,IF($A332&lt;'Input Data'!$E$16,0,LOOKUP($A332-'Input Data'!$E$16+$C$1,$A$5:$A$505,N$5:N$505)-O332))</f>
        <v>22.222222222222221</v>
      </c>
      <c r="Q332" s="10">
        <f>LOOKUP($A332,'Input Data'!$C$33:$C$37,'Input Data'!$F$33:$F$37)</f>
        <v>0.02</v>
      </c>
      <c r="R332" s="34">
        <f t="shared" si="140"/>
        <v>0.68877551020408168</v>
      </c>
      <c r="S332" s="8">
        <f t="shared" si="141"/>
        <v>0.30612244897959184</v>
      </c>
      <c r="T332" s="11">
        <f t="shared" si="142"/>
        <v>14.999999999999998</v>
      </c>
      <c r="U332" s="7">
        <f>MIN('Input Data'!$F$12*LOOKUP($A332,'Input Data'!$B$58:$B$62,'Input Data'!$G$58:$G$62)/3600*$C$1,IF($A332&lt;'Input Data'!$F$17,infinity,'Input Data'!$F$11*'Input Data'!$F$13+LOOKUP($A332-'Input Data'!$F$17+$C$1,$A$5:$A$505,$W$5:$W$505)-V332))</f>
        <v>5.5555555555555554</v>
      </c>
      <c r="V332" s="11">
        <f t="shared" si="143"/>
        <v>98.587540279270002</v>
      </c>
      <c r="W332" s="11">
        <f>IF($A332&lt;'Input Data'!$F$16,0,LOOKUP($A332-'Input Data'!$F$16,$A$5:$A$505,$V$5:$V$505))</f>
        <v>97.363050483351628</v>
      </c>
      <c r="X332" s="7">
        <f>MIN('Input Data'!$G$12*LOOKUP($A332,'Input Data'!$B$58:$B$62,'Input Data'!$H$58:$H$62)/3600*$C$1,IF($A332&lt;'Input Data'!$G$17,infinity,'Input Data'!$G$11*'Input Data'!$G$13+LOOKUP($A332-'Input Data'!$G$17+$C$1,$A$5:$A$505,$Z$5:$Z$505)-Y332))</f>
        <v>15</v>
      </c>
      <c r="Y332" s="11">
        <f t="shared" si="144"/>
        <v>4830.7894736842109</v>
      </c>
      <c r="Z332" s="11">
        <f t="shared" si="145"/>
        <v>4455</v>
      </c>
      <c r="AA332" s="9">
        <f>MIN('Input Data'!$G$12*LOOKUP($A332,'Input Data'!$B$58:$B$62,'Input Data'!$H$58:$H$62)/3600*$C$1,IF($A332&lt;'Input Data'!$G$16,0,LOOKUP($A332-'Input Data'!$G$16+$C$1,$A$5:$A$505,Y$5:Y$505)-Z332))</f>
        <v>22.222222222222221</v>
      </c>
      <c r="AB332" s="10">
        <f>LOOKUP($A332,'Input Data'!$C$33:$C$37,'Input Data'!$G$33:$G$37)</f>
        <v>0</v>
      </c>
      <c r="AC332" s="11">
        <f t="shared" si="146"/>
        <v>0.67500000000000004</v>
      </c>
      <c r="AD332" s="11">
        <f t="shared" si="147"/>
        <v>0</v>
      </c>
      <c r="AE332" s="12">
        <f t="shared" si="148"/>
        <v>15</v>
      </c>
      <c r="AF332" s="7">
        <f>MIN('Input Data'!$H$12*LOOKUP($A332,'Input Data'!$B$58:$B$62,'Input Data'!$I$58:$I$62)/3600*$C$1,IF($A332&lt;'Input Data'!$H$17,infinity,'Input Data'!$H$11*'Input Data'!$H$13+LOOKUP($A332-'Input Data'!$H$17+$C$1,$A$5:$A$505,AH$5:AH$505)-AG332))</f>
        <v>5.5555555555555554</v>
      </c>
      <c r="AG332" s="11">
        <f t="shared" si="149"/>
        <v>0</v>
      </c>
      <c r="AH332" s="11">
        <f>IF($A332&lt;'Input Data'!$H$16,0,LOOKUP($A332-'Input Data'!$H$16,$A$5:$A$505,AG$5:AG$505))</f>
        <v>0</v>
      </c>
      <c r="AI332" s="7">
        <f>MIN('Input Data'!$I$12*LOOKUP($A332,'Input Data'!$B$58:$B$62,'Input Data'!$J$58:$J$62)/3600*$C$1,IF($A332&lt;'Input Data'!$I$17,infinity,'Input Data'!$I$11*'Input Data'!$I$13+LOOKUP($A332-'Input Data'!$I$17+$C$1,$A$5:$A$505,AK$5:AK$505))-AJ332)</f>
        <v>15</v>
      </c>
      <c r="AJ332" s="11">
        <f t="shared" si="150"/>
        <v>4455</v>
      </c>
      <c r="AK332" s="34">
        <f>IF($A332&lt;'Input Data'!$I$16,0,LOOKUP($A332-'Input Data'!$I$16,$A$5:$A$505,AJ$5:AJ$505))</f>
        <v>4365</v>
      </c>
      <c r="AL332" s="17">
        <f>MIN('Input Data'!$I$12*LOOKUP($A332,'Input Data'!$B$58:$B$62,'Input Data'!$J$58:$J$62)/3600*$C$1,IF($A332&lt;'Input Data'!$I$16,0,LOOKUP($A332-'Input Data'!$I$16+$C$1,$A$5:$A$505,AJ$5:AJ$505)-AK332))</f>
        <v>15</v>
      </c>
    </row>
    <row r="333" spans="1:38" x14ac:dyDescent="0.3">
      <c r="A333" s="9">
        <f t="shared" si="132"/>
        <v>3280</v>
      </c>
      <c r="B333" s="10">
        <f>MIN('Input Data'!$C$12*LOOKUP($A333,'Input Data'!$B$58:$B$62,'Input Data'!$D$58:$D$62)/3600*$C$1,IF($A333&lt;'Input Data'!$C$17,infinity,'Input Data'!$C$11*'Input Data'!$C$13+LOOKUP($A333-'Input Data'!$C$17+$C$1,$A$5:$A$505,$D$5:$D$505))-C333)</f>
        <v>22.222222222222221</v>
      </c>
      <c r="C333" s="11">
        <f>C332+LOOKUP($A332,'Input Data'!$D$23:$D$27,'Input Data'!$F$23:$F$27)*$C$1/3600</f>
        <v>5208.4777777778154</v>
      </c>
      <c r="D333" s="11">
        <f t="shared" si="133"/>
        <v>5024.5277777778074</v>
      </c>
      <c r="E333" s="9">
        <f>MIN('Input Data'!$C$12*LOOKUP($A333,'Input Data'!$B$58:$B$62,'Input Data'!$D$58:$D$62)/3600*$C$1,IF($A333&lt;'Input Data'!$C$16,0,LOOKUP($A333-'Input Data'!$C$16+$C$1,$A$5:$A$505,C$5:C$505)-D333))</f>
        <v>10.219444444444889</v>
      </c>
      <c r="F333" s="10">
        <f>LOOKUP($A333,'Input Data'!$C$33:$C$37,'Input Data'!$E$33:$E$37)</f>
        <v>0</v>
      </c>
      <c r="G333" s="11">
        <f t="shared" si="134"/>
        <v>1</v>
      </c>
      <c r="H333" s="11">
        <f t="shared" si="152"/>
        <v>0</v>
      </c>
      <c r="I333" s="12">
        <f t="shared" si="136"/>
        <v>10.219444444444889</v>
      </c>
      <c r="J333" s="7">
        <f>MIN('Input Data'!$D$12*LOOKUP($A333,'Input Data'!$B$58:$B$62,'Input Data'!$E$58:$E$62)/3600*$C$1,IF($A333&lt;'Input Data'!$D$17,infinity,'Input Data'!$D$11*'Input Data'!$D$13+LOOKUP($A333-'Input Data'!$D$17+$C$1,$A$5:$A$505,$L$5:$L$505)-K333))</f>
        <v>5.5555555555555554</v>
      </c>
      <c r="K333" s="11">
        <f t="shared" si="137"/>
        <v>0</v>
      </c>
      <c r="L333" s="11">
        <f>IF($A333&lt;'Input Data'!$D$16,0,LOOKUP($A333-'Input Data'!$D$16,$A$5:$A$505,$K$5:$K$505))</f>
        <v>0</v>
      </c>
      <c r="M333" s="7">
        <f>MIN('Input Data'!$E$12*LOOKUP($A333,'Input Data'!$B$58:$B$62,'Input Data'!$F$58:$F$62)/3600*$C$1,IF($A333&lt;'Input Data'!$E$17,infinity,'Input Data'!$E$11*'Input Data'!$E$13+LOOKUP($A333-'Input Data'!$E$17+$C$1,$A$5:$A$505,$O$5:$O$505))-N333)</f>
        <v>22.222222222222221</v>
      </c>
      <c r="N333" s="11">
        <f t="shared" si="138"/>
        <v>5024.5277777778074</v>
      </c>
      <c r="O333" s="11">
        <f t="shared" si="139"/>
        <v>4944.6831364124555</v>
      </c>
      <c r="P333" s="9">
        <f>MIN('Input Data'!$E$12*LOOKUP($A333,'Input Data'!$B$58:$B$62,'Input Data'!$F$58:$F$62)/3600*$C$1,IF($A333&lt;'Input Data'!$E$16,0,LOOKUP($A333-'Input Data'!$E$16+$C$1,$A$5:$A$505,N$5:N$505)-O333))</f>
        <v>22.222222222222221</v>
      </c>
      <c r="Q333" s="10">
        <f>LOOKUP($A333,'Input Data'!$C$33:$C$37,'Input Data'!$F$33:$F$37)</f>
        <v>0.02</v>
      </c>
      <c r="R333" s="34">
        <f t="shared" si="140"/>
        <v>0.68877551020408168</v>
      </c>
      <c r="S333" s="8">
        <f t="shared" si="141"/>
        <v>0.30612244897959184</v>
      </c>
      <c r="T333" s="11">
        <f t="shared" si="142"/>
        <v>14.999999999999998</v>
      </c>
      <c r="U333" s="7">
        <f>MIN('Input Data'!$F$12*LOOKUP($A333,'Input Data'!$B$58:$B$62,'Input Data'!$G$58:$G$62)/3600*$C$1,IF($A333&lt;'Input Data'!$F$17,infinity,'Input Data'!$F$11*'Input Data'!$F$13+LOOKUP($A333-'Input Data'!$F$17+$C$1,$A$5:$A$505,$W$5:$W$505)-V333))</f>
        <v>5.5555555555555554</v>
      </c>
      <c r="V333" s="11">
        <f t="shared" si="143"/>
        <v>98.893662728249595</v>
      </c>
      <c r="W333" s="11">
        <f>IF($A333&lt;'Input Data'!$F$16,0,LOOKUP($A333-'Input Data'!$F$16,$A$5:$A$505,$V$5:$V$505))</f>
        <v>97.669172932331222</v>
      </c>
      <c r="X333" s="7">
        <f>MIN('Input Data'!$G$12*LOOKUP($A333,'Input Data'!$B$58:$B$62,'Input Data'!$H$58:$H$62)/3600*$C$1,IF($A333&lt;'Input Data'!$G$17,infinity,'Input Data'!$G$11*'Input Data'!$G$13+LOOKUP($A333-'Input Data'!$G$17+$C$1,$A$5:$A$505,$Z$5:$Z$505)-Y333))</f>
        <v>15</v>
      </c>
      <c r="Y333" s="11">
        <f t="shared" si="144"/>
        <v>4845.7894736842109</v>
      </c>
      <c r="Z333" s="11">
        <f t="shared" si="145"/>
        <v>4470</v>
      </c>
      <c r="AA333" s="9">
        <f>MIN('Input Data'!$G$12*LOOKUP($A333,'Input Data'!$B$58:$B$62,'Input Data'!$H$58:$H$62)/3600*$C$1,IF($A333&lt;'Input Data'!$G$16,0,LOOKUP($A333-'Input Data'!$G$16+$C$1,$A$5:$A$505,Y$5:Y$505)-Z333))</f>
        <v>22.222222222222221</v>
      </c>
      <c r="AB333" s="10">
        <f>LOOKUP($A333,'Input Data'!$C$33:$C$37,'Input Data'!$G$33:$G$37)</f>
        <v>0</v>
      </c>
      <c r="AC333" s="11">
        <f t="shared" si="146"/>
        <v>0.67500000000000004</v>
      </c>
      <c r="AD333" s="11">
        <f t="shared" si="147"/>
        <v>0</v>
      </c>
      <c r="AE333" s="12">
        <f t="shared" si="148"/>
        <v>15</v>
      </c>
      <c r="AF333" s="7">
        <f>MIN('Input Data'!$H$12*LOOKUP($A333,'Input Data'!$B$58:$B$62,'Input Data'!$I$58:$I$62)/3600*$C$1,IF($A333&lt;'Input Data'!$H$17,infinity,'Input Data'!$H$11*'Input Data'!$H$13+LOOKUP($A333-'Input Data'!$H$17+$C$1,$A$5:$A$505,AH$5:AH$505)-AG333))</f>
        <v>5.5555555555555554</v>
      </c>
      <c r="AG333" s="11">
        <f t="shared" si="149"/>
        <v>0</v>
      </c>
      <c r="AH333" s="11">
        <f>IF($A333&lt;'Input Data'!$H$16,0,LOOKUP($A333-'Input Data'!$H$16,$A$5:$A$505,AG$5:AG$505))</f>
        <v>0</v>
      </c>
      <c r="AI333" s="7">
        <f>MIN('Input Data'!$I$12*LOOKUP($A333,'Input Data'!$B$58:$B$62,'Input Data'!$J$58:$J$62)/3600*$C$1,IF($A333&lt;'Input Data'!$I$17,infinity,'Input Data'!$I$11*'Input Data'!$I$13+LOOKUP($A333-'Input Data'!$I$17+$C$1,$A$5:$A$505,AK$5:AK$505))-AJ333)</f>
        <v>15</v>
      </c>
      <c r="AJ333" s="11">
        <f t="shared" si="150"/>
        <v>4470</v>
      </c>
      <c r="AK333" s="34">
        <f>IF($A333&lt;'Input Data'!$I$16,0,LOOKUP($A333-'Input Data'!$I$16,$A$5:$A$505,AJ$5:AJ$505))</f>
        <v>4380</v>
      </c>
      <c r="AL333" s="17">
        <f>MIN('Input Data'!$I$12*LOOKUP($A333,'Input Data'!$B$58:$B$62,'Input Data'!$J$58:$J$62)/3600*$C$1,IF($A333&lt;'Input Data'!$I$16,0,LOOKUP($A333-'Input Data'!$I$16+$C$1,$A$5:$A$505,AJ$5:AJ$505)-AK333))</f>
        <v>15</v>
      </c>
    </row>
    <row r="334" spans="1:38" x14ac:dyDescent="0.3">
      <c r="A334" s="9">
        <f t="shared" si="132"/>
        <v>3290</v>
      </c>
      <c r="B334" s="10">
        <f>MIN('Input Data'!$C$12*LOOKUP($A334,'Input Data'!$B$58:$B$62,'Input Data'!$D$58:$D$62)/3600*$C$1,IF($A334&lt;'Input Data'!$C$17,infinity,'Input Data'!$C$11*'Input Data'!$C$13+LOOKUP($A334-'Input Data'!$C$17+$C$1,$A$5:$A$505,$D$5:$D$505))-C334)</f>
        <v>22.222222222222221</v>
      </c>
      <c r="C334" s="11">
        <f>C333+LOOKUP($A333,'Input Data'!$D$23:$D$27,'Input Data'!$F$23:$F$27)*$C$1/3600</f>
        <v>5218.6972222222603</v>
      </c>
      <c r="D334" s="11">
        <f t="shared" si="133"/>
        <v>5034.7472222222523</v>
      </c>
      <c r="E334" s="9">
        <f>MIN('Input Data'!$C$12*LOOKUP($A334,'Input Data'!$B$58:$B$62,'Input Data'!$D$58:$D$62)/3600*$C$1,IF($A334&lt;'Input Data'!$C$16,0,LOOKUP($A334-'Input Data'!$C$16+$C$1,$A$5:$A$505,C$5:C$505)-D334))</f>
        <v>10.219444444444889</v>
      </c>
      <c r="F334" s="10">
        <f>LOOKUP($A334,'Input Data'!$C$33:$C$37,'Input Data'!$E$33:$E$37)</f>
        <v>0</v>
      </c>
      <c r="G334" s="11">
        <f t="shared" si="134"/>
        <v>1</v>
      </c>
      <c r="H334" s="11">
        <f t="shared" si="152"/>
        <v>0</v>
      </c>
      <c r="I334" s="12">
        <f t="shared" si="136"/>
        <v>10.219444444444889</v>
      </c>
      <c r="J334" s="7">
        <f>MIN('Input Data'!$D$12*LOOKUP($A334,'Input Data'!$B$58:$B$62,'Input Data'!$E$58:$E$62)/3600*$C$1,IF($A334&lt;'Input Data'!$D$17,infinity,'Input Data'!$D$11*'Input Data'!$D$13+LOOKUP($A334-'Input Data'!$D$17+$C$1,$A$5:$A$505,$L$5:$L$505)-K334))</f>
        <v>5.5555555555555554</v>
      </c>
      <c r="K334" s="11">
        <f t="shared" si="137"/>
        <v>0</v>
      </c>
      <c r="L334" s="11">
        <f>IF($A334&lt;'Input Data'!$D$16,0,LOOKUP($A334-'Input Data'!$D$16,$A$5:$A$505,$K$5:$K$505))</f>
        <v>0</v>
      </c>
      <c r="M334" s="7">
        <f>MIN('Input Data'!$E$12*LOOKUP($A334,'Input Data'!$B$58:$B$62,'Input Data'!$F$58:$F$62)/3600*$C$1,IF($A334&lt;'Input Data'!$E$17,infinity,'Input Data'!$E$11*'Input Data'!$E$13+LOOKUP($A334-'Input Data'!$E$17+$C$1,$A$5:$A$505,$O$5:$O$505))-N334)</f>
        <v>22.222222222222221</v>
      </c>
      <c r="N334" s="11">
        <f t="shared" si="138"/>
        <v>5034.7472222222523</v>
      </c>
      <c r="O334" s="11">
        <f t="shared" si="139"/>
        <v>4959.9892588614348</v>
      </c>
      <c r="P334" s="9">
        <f>MIN('Input Data'!$E$12*LOOKUP($A334,'Input Data'!$B$58:$B$62,'Input Data'!$F$58:$F$62)/3600*$C$1,IF($A334&lt;'Input Data'!$E$16,0,LOOKUP($A334-'Input Data'!$E$16+$C$1,$A$5:$A$505,N$5:N$505)-O334))</f>
        <v>22.222222222222221</v>
      </c>
      <c r="Q334" s="10">
        <f>LOOKUP($A334,'Input Data'!$C$33:$C$37,'Input Data'!$F$33:$F$37)</f>
        <v>0.02</v>
      </c>
      <c r="R334" s="34">
        <f t="shared" si="140"/>
        <v>0.68877551020408168</v>
      </c>
      <c r="S334" s="8">
        <f t="shared" si="141"/>
        <v>0.30612244897959184</v>
      </c>
      <c r="T334" s="11">
        <f t="shared" si="142"/>
        <v>14.999999999999998</v>
      </c>
      <c r="U334" s="7">
        <f>MIN('Input Data'!$F$12*LOOKUP($A334,'Input Data'!$B$58:$B$62,'Input Data'!$G$58:$G$62)/3600*$C$1,IF($A334&lt;'Input Data'!$F$17,infinity,'Input Data'!$F$11*'Input Data'!$F$13+LOOKUP($A334-'Input Data'!$F$17+$C$1,$A$5:$A$505,$W$5:$W$505)-V334))</f>
        <v>5.5555555555555554</v>
      </c>
      <c r="V334" s="11">
        <f t="shared" si="143"/>
        <v>99.199785177229188</v>
      </c>
      <c r="W334" s="11">
        <f>IF($A334&lt;'Input Data'!$F$16,0,LOOKUP($A334-'Input Data'!$F$16,$A$5:$A$505,$V$5:$V$505))</f>
        <v>97.975295381310815</v>
      </c>
      <c r="X334" s="7">
        <f>MIN('Input Data'!$G$12*LOOKUP($A334,'Input Data'!$B$58:$B$62,'Input Data'!$H$58:$H$62)/3600*$C$1,IF($A334&lt;'Input Data'!$G$17,infinity,'Input Data'!$G$11*'Input Data'!$G$13+LOOKUP($A334-'Input Data'!$G$17+$C$1,$A$5:$A$505,$Z$5:$Z$505)-Y334))</f>
        <v>15</v>
      </c>
      <c r="Y334" s="11">
        <f t="shared" si="144"/>
        <v>4860.7894736842109</v>
      </c>
      <c r="Z334" s="11">
        <f t="shared" si="145"/>
        <v>4485</v>
      </c>
      <c r="AA334" s="9">
        <f>MIN('Input Data'!$G$12*LOOKUP($A334,'Input Data'!$B$58:$B$62,'Input Data'!$H$58:$H$62)/3600*$C$1,IF($A334&lt;'Input Data'!$G$16,0,LOOKUP($A334-'Input Data'!$G$16+$C$1,$A$5:$A$505,Y$5:Y$505)-Z334))</f>
        <v>22.222222222222221</v>
      </c>
      <c r="AB334" s="10">
        <f>LOOKUP($A334,'Input Data'!$C$33:$C$37,'Input Data'!$G$33:$G$37)</f>
        <v>0</v>
      </c>
      <c r="AC334" s="11">
        <f t="shared" si="146"/>
        <v>0.67500000000000004</v>
      </c>
      <c r="AD334" s="11">
        <f t="shared" si="147"/>
        <v>0</v>
      </c>
      <c r="AE334" s="12">
        <f t="shared" si="148"/>
        <v>15</v>
      </c>
      <c r="AF334" s="7">
        <f>MIN('Input Data'!$H$12*LOOKUP($A334,'Input Data'!$B$58:$B$62,'Input Data'!$I$58:$I$62)/3600*$C$1,IF($A334&lt;'Input Data'!$H$17,infinity,'Input Data'!$H$11*'Input Data'!$H$13+LOOKUP($A334-'Input Data'!$H$17+$C$1,$A$5:$A$505,AH$5:AH$505)-AG334))</f>
        <v>5.5555555555555554</v>
      </c>
      <c r="AG334" s="11">
        <f t="shared" si="149"/>
        <v>0</v>
      </c>
      <c r="AH334" s="11">
        <f>IF($A334&lt;'Input Data'!$H$16,0,LOOKUP($A334-'Input Data'!$H$16,$A$5:$A$505,AG$5:AG$505))</f>
        <v>0</v>
      </c>
      <c r="AI334" s="7">
        <f>MIN('Input Data'!$I$12*LOOKUP($A334,'Input Data'!$B$58:$B$62,'Input Data'!$J$58:$J$62)/3600*$C$1,IF($A334&lt;'Input Data'!$I$17,infinity,'Input Data'!$I$11*'Input Data'!$I$13+LOOKUP($A334-'Input Data'!$I$17+$C$1,$A$5:$A$505,AK$5:AK$505))-AJ334)</f>
        <v>15</v>
      </c>
      <c r="AJ334" s="11">
        <f t="shared" si="150"/>
        <v>4485</v>
      </c>
      <c r="AK334" s="34">
        <f>IF($A334&lt;'Input Data'!$I$16,0,LOOKUP($A334-'Input Data'!$I$16,$A$5:$A$505,AJ$5:AJ$505))</f>
        <v>4395</v>
      </c>
      <c r="AL334" s="17">
        <f>MIN('Input Data'!$I$12*LOOKUP($A334,'Input Data'!$B$58:$B$62,'Input Data'!$J$58:$J$62)/3600*$C$1,IF($A334&lt;'Input Data'!$I$16,0,LOOKUP($A334-'Input Data'!$I$16+$C$1,$A$5:$A$505,AJ$5:AJ$505)-AK334))</f>
        <v>15</v>
      </c>
    </row>
    <row r="335" spans="1:38" x14ac:dyDescent="0.3">
      <c r="A335" s="9">
        <f t="shared" si="132"/>
        <v>3300</v>
      </c>
      <c r="B335" s="10">
        <f>MIN('Input Data'!$C$12*LOOKUP($A335,'Input Data'!$B$58:$B$62,'Input Data'!$D$58:$D$62)/3600*$C$1,IF($A335&lt;'Input Data'!$C$17,infinity,'Input Data'!$C$11*'Input Data'!$C$13+LOOKUP($A335-'Input Data'!$C$17+$C$1,$A$5:$A$505,$D$5:$D$505))-C335)</f>
        <v>22.222222222222221</v>
      </c>
      <c r="C335" s="11">
        <f>C334+LOOKUP($A334,'Input Data'!$D$23:$D$27,'Input Data'!$F$23:$F$27)*$C$1/3600</f>
        <v>5228.9166666667052</v>
      </c>
      <c r="D335" s="11">
        <f t="shared" si="133"/>
        <v>5044.9666666666972</v>
      </c>
      <c r="E335" s="9">
        <f>MIN('Input Data'!$C$12*LOOKUP($A335,'Input Data'!$B$58:$B$62,'Input Data'!$D$58:$D$62)/3600*$C$1,IF($A335&lt;'Input Data'!$C$16,0,LOOKUP($A335-'Input Data'!$C$16+$C$1,$A$5:$A$505,C$5:C$505)-D335))</f>
        <v>10.219444444444889</v>
      </c>
      <c r="F335" s="10">
        <f>LOOKUP($A335,'Input Data'!$C$33:$C$37,'Input Data'!$E$33:$E$37)</f>
        <v>0</v>
      </c>
      <c r="G335" s="11">
        <f t="shared" si="134"/>
        <v>1</v>
      </c>
      <c r="H335" s="11">
        <f t="shared" si="152"/>
        <v>0</v>
      </c>
      <c r="I335" s="12">
        <f t="shared" si="136"/>
        <v>10.219444444444889</v>
      </c>
      <c r="J335" s="7">
        <f>MIN('Input Data'!$D$12*LOOKUP($A335,'Input Data'!$B$58:$B$62,'Input Data'!$E$58:$E$62)/3600*$C$1,IF($A335&lt;'Input Data'!$D$17,infinity,'Input Data'!$D$11*'Input Data'!$D$13+LOOKUP($A335-'Input Data'!$D$17+$C$1,$A$5:$A$505,$L$5:$L$505)-K335))</f>
        <v>5.5555555555555554</v>
      </c>
      <c r="K335" s="11">
        <f t="shared" si="137"/>
        <v>0</v>
      </c>
      <c r="L335" s="11">
        <f>IF($A335&lt;'Input Data'!$D$16,0,LOOKUP($A335-'Input Data'!$D$16,$A$5:$A$505,$K$5:$K$505))</f>
        <v>0</v>
      </c>
      <c r="M335" s="7">
        <f>MIN('Input Data'!$E$12*LOOKUP($A335,'Input Data'!$B$58:$B$62,'Input Data'!$F$58:$F$62)/3600*$C$1,IF($A335&lt;'Input Data'!$E$17,infinity,'Input Data'!$E$11*'Input Data'!$E$13+LOOKUP($A335-'Input Data'!$E$17+$C$1,$A$5:$A$505,$O$5:$O$505))-N335)</f>
        <v>22.222222222222221</v>
      </c>
      <c r="N335" s="11">
        <f t="shared" si="138"/>
        <v>5044.9666666666972</v>
      </c>
      <c r="O335" s="11">
        <f t="shared" si="139"/>
        <v>4975.2953813104141</v>
      </c>
      <c r="P335" s="9">
        <f>MIN('Input Data'!$E$12*LOOKUP($A335,'Input Data'!$B$58:$B$62,'Input Data'!$F$58:$F$62)/3600*$C$1,IF($A335&lt;'Input Data'!$E$16,0,LOOKUP($A335-'Input Data'!$E$16+$C$1,$A$5:$A$505,N$5:N$505)-O335))</f>
        <v>18.574063134058633</v>
      </c>
      <c r="Q335" s="10">
        <f>LOOKUP($A335,'Input Data'!$C$33:$C$37,'Input Data'!$F$33:$F$37)</f>
        <v>0.02</v>
      </c>
      <c r="R335" s="34">
        <f t="shared" si="140"/>
        <v>0.82405892229973476</v>
      </c>
      <c r="S335" s="8">
        <f t="shared" si="141"/>
        <v>0.30612244897959179</v>
      </c>
      <c r="T335" s="11">
        <f t="shared" si="142"/>
        <v>15</v>
      </c>
      <c r="U335" s="7">
        <f>MIN('Input Data'!$F$12*LOOKUP($A335,'Input Data'!$B$58:$B$62,'Input Data'!$G$58:$G$62)/3600*$C$1,IF($A335&lt;'Input Data'!$F$17,infinity,'Input Data'!$F$11*'Input Data'!$F$13+LOOKUP($A335-'Input Data'!$F$17+$C$1,$A$5:$A$505,$W$5:$W$505)-V335))</f>
        <v>5.5555555555555554</v>
      </c>
      <c r="V335" s="11">
        <f t="shared" si="143"/>
        <v>99.505907626208781</v>
      </c>
      <c r="W335" s="11">
        <f>IF($A335&lt;'Input Data'!$F$16,0,LOOKUP($A335-'Input Data'!$F$16,$A$5:$A$505,$V$5:$V$505))</f>
        <v>98.281417830290408</v>
      </c>
      <c r="X335" s="7">
        <f>MIN('Input Data'!$G$12*LOOKUP($A335,'Input Data'!$B$58:$B$62,'Input Data'!$H$58:$H$62)/3600*$C$1,IF($A335&lt;'Input Data'!$G$17,infinity,'Input Data'!$G$11*'Input Data'!$G$13+LOOKUP($A335-'Input Data'!$G$17+$C$1,$A$5:$A$505,$Z$5:$Z$505)-Y335))</f>
        <v>15</v>
      </c>
      <c r="Y335" s="11">
        <f t="shared" si="144"/>
        <v>4875.7894736842109</v>
      </c>
      <c r="Z335" s="11">
        <f t="shared" si="145"/>
        <v>4500</v>
      </c>
      <c r="AA335" s="9">
        <f>MIN('Input Data'!$G$12*LOOKUP($A335,'Input Data'!$B$58:$B$62,'Input Data'!$H$58:$H$62)/3600*$C$1,IF($A335&lt;'Input Data'!$G$16,0,LOOKUP($A335-'Input Data'!$G$16+$C$1,$A$5:$A$505,Y$5:Y$505)-Z335))</f>
        <v>22.222222222222221</v>
      </c>
      <c r="AB335" s="10">
        <f>LOOKUP($A335,'Input Data'!$C$33:$C$37,'Input Data'!$G$33:$G$37)</f>
        <v>0</v>
      </c>
      <c r="AC335" s="11">
        <f t="shared" si="146"/>
        <v>0.67500000000000004</v>
      </c>
      <c r="AD335" s="11">
        <f t="shared" si="147"/>
        <v>0</v>
      </c>
      <c r="AE335" s="12">
        <f t="shared" si="148"/>
        <v>15</v>
      </c>
      <c r="AF335" s="7">
        <f>MIN('Input Data'!$H$12*LOOKUP($A335,'Input Data'!$B$58:$B$62,'Input Data'!$I$58:$I$62)/3600*$C$1,IF($A335&lt;'Input Data'!$H$17,infinity,'Input Data'!$H$11*'Input Data'!$H$13+LOOKUP($A335-'Input Data'!$H$17+$C$1,$A$5:$A$505,AH$5:AH$505)-AG335))</f>
        <v>5.5555555555555554</v>
      </c>
      <c r="AG335" s="11">
        <f t="shared" si="149"/>
        <v>0</v>
      </c>
      <c r="AH335" s="11">
        <f>IF($A335&lt;'Input Data'!$H$16,0,LOOKUP($A335-'Input Data'!$H$16,$A$5:$A$505,AG$5:AG$505))</f>
        <v>0</v>
      </c>
      <c r="AI335" s="7">
        <f>MIN('Input Data'!$I$12*LOOKUP($A335,'Input Data'!$B$58:$B$62,'Input Data'!$J$58:$J$62)/3600*$C$1,IF($A335&lt;'Input Data'!$I$17,infinity,'Input Data'!$I$11*'Input Data'!$I$13+LOOKUP($A335-'Input Data'!$I$17+$C$1,$A$5:$A$505,AK$5:AK$505))-AJ335)</f>
        <v>15</v>
      </c>
      <c r="AJ335" s="11">
        <f t="shared" si="150"/>
        <v>4500</v>
      </c>
      <c r="AK335" s="34">
        <f>IF($A335&lt;'Input Data'!$I$16,0,LOOKUP($A335-'Input Data'!$I$16,$A$5:$A$505,AJ$5:AJ$505))</f>
        <v>4410</v>
      </c>
      <c r="AL335" s="17">
        <f>MIN('Input Data'!$I$12*LOOKUP($A335,'Input Data'!$B$58:$B$62,'Input Data'!$J$58:$J$62)/3600*$C$1,IF($A335&lt;'Input Data'!$I$16,0,LOOKUP($A335-'Input Data'!$I$16+$C$1,$A$5:$A$505,AJ$5:AJ$505)-AK335))</f>
        <v>15</v>
      </c>
    </row>
    <row r="336" spans="1:38" x14ac:dyDescent="0.3">
      <c r="A336" s="9">
        <f t="shared" si="132"/>
        <v>3310</v>
      </c>
      <c r="B336" s="10">
        <f>MIN('Input Data'!$C$12*LOOKUP($A336,'Input Data'!$B$58:$B$62,'Input Data'!$D$58:$D$62)/3600*$C$1,IF($A336&lt;'Input Data'!$C$17,infinity,'Input Data'!$C$11*'Input Data'!$C$13+LOOKUP($A336-'Input Data'!$C$17+$C$1,$A$5:$A$505,$D$5:$D$505))-C336)</f>
        <v>22.222222222222221</v>
      </c>
      <c r="C336" s="11">
        <f>C335+LOOKUP($A335,'Input Data'!$D$23:$D$27,'Input Data'!$F$23:$F$27)*$C$1/3600</f>
        <v>5239.1361111111501</v>
      </c>
      <c r="D336" s="11">
        <f t="shared" si="133"/>
        <v>5055.1861111111421</v>
      </c>
      <c r="E336" s="9">
        <f>MIN('Input Data'!$C$12*LOOKUP($A336,'Input Data'!$B$58:$B$62,'Input Data'!$D$58:$D$62)/3600*$C$1,IF($A336&lt;'Input Data'!$C$16,0,LOOKUP($A336-'Input Data'!$C$16+$C$1,$A$5:$A$505,C$5:C$505)-D336))</f>
        <v>10.219444444444889</v>
      </c>
      <c r="F336" s="10">
        <f>LOOKUP($A336,'Input Data'!$C$33:$C$37,'Input Data'!$E$33:$E$37)</f>
        <v>0</v>
      </c>
      <c r="G336" s="11">
        <f t="shared" si="134"/>
        <v>1</v>
      </c>
      <c r="H336" s="11">
        <f t="shared" si="152"/>
        <v>0</v>
      </c>
      <c r="I336" s="12">
        <f t="shared" si="136"/>
        <v>10.219444444444889</v>
      </c>
      <c r="J336" s="7">
        <f>MIN('Input Data'!$D$12*LOOKUP($A336,'Input Data'!$B$58:$B$62,'Input Data'!$E$58:$E$62)/3600*$C$1,IF($A336&lt;'Input Data'!$D$17,infinity,'Input Data'!$D$11*'Input Data'!$D$13+LOOKUP($A336-'Input Data'!$D$17+$C$1,$A$5:$A$505,$L$5:$L$505)-K336))</f>
        <v>5.5555555555555554</v>
      </c>
      <c r="K336" s="11">
        <f t="shared" si="137"/>
        <v>0</v>
      </c>
      <c r="L336" s="11">
        <f>IF($A336&lt;'Input Data'!$D$16,0,LOOKUP($A336-'Input Data'!$D$16,$A$5:$A$505,$K$5:$K$505))</f>
        <v>0</v>
      </c>
      <c r="M336" s="7">
        <f>MIN('Input Data'!$E$12*LOOKUP($A336,'Input Data'!$B$58:$B$62,'Input Data'!$F$58:$F$62)/3600*$C$1,IF($A336&lt;'Input Data'!$E$17,infinity,'Input Data'!$E$11*'Input Data'!$E$13+LOOKUP($A336-'Input Data'!$E$17+$C$1,$A$5:$A$505,$O$5:$O$505))-N336)</f>
        <v>22.222222222222221</v>
      </c>
      <c r="N336" s="11">
        <f t="shared" si="138"/>
        <v>5055.1861111111421</v>
      </c>
      <c r="O336" s="11">
        <f t="shared" si="139"/>
        <v>4990.6015037593934</v>
      </c>
      <c r="P336" s="9">
        <f>MIN('Input Data'!$E$12*LOOKUP($A336,'Input Data'!$B$58:$B$62,'Input Data'!$F$58:$F$62)/3600*$C$1,IF($A336&lt;'Input Data'!$E$16,0,LOOKUP($A336-'Input Data'!$E$16+$C$1,$A$5:$A$505,N$5:N$505)-O336))</f>
        <v>13.487385129524228</v>
      </c>
      <c r="Q336" s="10">
        <f>LOOKUP($A336,'Input Data'!$C$33:$C$37,'Input Data'!$F$33:$F$37)</f>
        <v>0.02</v>
      </c>
      <c r="R336" s="34">
        <f t="shared" si="140"/>
        <v>1</v>
      </c>
      <c r="S336" s="8">
        <f t="shared" si="141"/>
        <v>0.26974770259048458</v>
      </c>
      <c r="T336" s="11">
        <f t="shared" si="142"/>
        <v>13.217637426933743</v>
      </c>
      <c r="U336" s="7">
        <f>MIN('Input Data'!$F$12*LOOKUP($A336,'Input Data'!$B$58:$B$62,'Input Data'!$G$58:$G$62)/3600*$C$1,IF($A336&lt;'Input Data'!$F$17,infinity,'Input Data'!$F$11*'Input Data'!$F$13+LOOKUP($A336-'Input Data'!$F$17+$C$1,$A$5:$A$505,$W$5:$W$505)-V336))</f>
        <v>5.5555555555555554</v>
      </c>
      <c r="V336" s="11">
        <f t="shared" si="143"/>
        <v>99.812030075188375</v>
      </c>
      <c r="W336" s="11">
        <f>IF($A336&lt;'Input Data'!$F$16,0,LOOKUP($A336-'Input Data'!$F$16,$A$5:$A$505,$V$5:$V$505))</f>
        <v>98.587540279270002</v>
      </c>
      <c r="X336" s="7">
        <f>MIN('Input Data'!$G$12*LOOKUP($A336,'Input Data'!$B$58:$B$62,'Input Data'!$H$58:$H$62)/3600*$C$1,IF($A336&lt;'Input Data'!$G$17,infinity,'Input Data'!$G$11*'Input Data'!$G$13+LOOKUP($A336-'Input Data'!$G$17+$C$1,$A$5:$A$505,$Z$5:$Z$505)-Y336))</f>
        <v>15</v>
      </c>
      <c r="Y336" s="11">
        <f t="shared" si="144"/>
        <v>4890.7894736842109</v>
      </c>
      <c r="Z336" s="11">
        <f t="shared" si="145"/>
        <v>4515</v>
      </c>
      <c r="AA336" s="9">
        <f>MIN('Input Data'!$G$12*LOOKUP($A336,'Input Data'!$B$58:$B$62,'Input Data'!$H$58:$H$62)/3600*$C$1,IF($A336&lt;'Input Data'!$G$16,0,LOOKUP($A336-'Input Data'!$G$16+$C$1,$A$5:$A$505,Y$5:Y$505)-Z336))</f>
        <v>22.222222222222221</v>
      </c>
      <c r="AB336" s="10">
        <f>LOOKUP($A336,'Input Data'!$C$33:$C$37,'Input Data'!$G$33:$G$37)</f>
        <v>0</v>
      </c>
      <c r="AC336" s="11">
        <f t="shared" si="146"/>
        <v>0.67500000000000004</v>
      </c>
      <c r="AD336" s="11">
        <f t="shared" si="147"/>
        <v>0</v>
      </c>
      <c r="AE336" s="12">
        <f t="shared" si="148"/>
        <v>15</v>
      </c>
      <c r="AF336" s="7">
        <f>MIN('Input Data'!$H$12*LOOKUP($A336,'Input Data'!$B$58:$B$62,'Input Data'!$I$58:$I$62)/3600*$C$1,IF($A336&lt;'Input Data'!$H$17,infinity,'Input Data'!$H$11*'Input Data'!$H$13+LOOKUP($A336-'Input Data'!$H$17+$C$1,$A$5:$A$505,AH$5:AH$505)-AG336))</f>
        <v>5.5555555555555554</v>
      </c>
      <c r="AG336" s="11">
        <f t="shared" si="149"/>
        <v>0</v>
      </c>
      <c r="AH336" s="11">
        <f>IF($A336&lt;'Input Data'!$H$16,0,LOOKUP($A336-'Input Data'!$H$16,$A$5:$A$505,AG$5:AG$505))</f>
        <v>0</v>
      </c>
      <c r="AI336" s="7">
        <f>MIN('Input Data'!$I$12*LOOKUP($A336,'Input Data'!$B$58:$B$62,'Input Data'!$J$58:$J$62)/3600*$C$1,IF($A336&lt;'Input Data'!$I$17,infinity,'Input Data'!$I$11*'Input Data'!$I$13+LOOKUP($A336-'Input Data'!$I$17+$C$1,$A$5:$A$505,AK$5:AK$505))-AJ336)</f>
        <v>15</v>
      </c>
      <c r="AJ336" s="11">
        <f t="shared" si="150"/>
        <v>4515</v>
      </c>
      <c r="AK336" s="34">
        <f>IF($A336&lt;'Input Data'!$I$16,0,LOOKUP($A336-'Input Data'!$I$16,$A$5:$A$505,AJ$5:AJ$505))</f>
        <v>4425</v>
      </c>
      <c r="AL336" s="17">
        <f>MIN('Input Data'!$I$12*LOOKUP($A336,'Input Data'!$B$58:$B$62,'Input Data'!$J$58:$J$62)/3600*$C$1,IF($A336&lt;'Input Data'!$I$16,0,LOOKUP($A336-'Input Data'!$I$16+$C$1,$A$5:$A$505,AJ$5:AJ$505)-AK336))</f>
        <v>15</v>
      </c>
    </row>
    <row r="337" spans="1:38" x14ac:dyDescent="0.3">
      <c r="A337" s="9">
        <f t="shared" si="132"/>
        <v>3320</v>
      </c>
      <c r="B337" s="10">
        <f>MIN('Input Data'!$C$12*LOOKUP($A337,'Input Data'!$B$58:$B$62,'Input Data'!$D$58:$D$62)/3600*$C$1,IF($A337&lt;'Input Data'!$C$17,infinity,'Input Data'!$C$11*'Input Data'!$C$13+LOOKUP($A337-'Input Data'!$C$17+$C$1,$A$5:$A$505,$D$5:$D$505))-C337)</f>
        <v>22.222222222222221</v>
      </c>
      <c r="C337" s="11">
        <f>C336+LOOKUP($A336,'Input Data'!$D$23:$D$27,'Input Data'!$F$23:$F$27)*$C$1/3600</f>
        <v>5249.3555555555949</v>
      </c>
      <c r="D337" s="11">
        <f t="shared" si="133"/>
        <v>5065.4055555555869</v>
      </c>
      <c r="E337" s="9">
        <f>MIN('Input Data'!$C$12*LOOKUP($A337,'Input Data'!$B$58:$B$62,'Input Data'!$D$58:$D$62)/3600*$C$1,IF($A337&lt;'Input Data'!$C$16,0,LOOKUP($A337-'Input Data'!$C$16+$C$1,$A$5:$A$505,C$5:C$505)-D337))</f>
        <v>10.219444444444889</v>
      </c>
      <c r="F337" s="10">
        <f>LOOKUP($A337,'Input Data'!$C$33:$C$37,'Input Data'!$E$33:$E$37)</f>
        <v>0</v>
      </c>
      <c r="G337" s="11">
        <f t="shared" si="134"/>
        <v>1</v>
      </c>
      <c r="H337" s="11">
        <f t="shared" si="152"/>
        <v>0</v>
      </c>
      <c r="I337" s="12">
        <f t="shared" si="136"/>
        <v>10.219444444444889</v>
      </c>
      <c r="J337" s="7">
        <f>MIN('Input Data'!$D$12*LOOKUP($A337,'Input Data'!$B$58:$B$62,'Input Data'!$E$58:$E$62)/3600*$C$1,IF($A337&lt;'Input Data'!$D$17,infinity,'Input Data'!$D$11*'Input Data'!$D$13+LOOKUP($A337-'Input Data'!$D$17+$C$1,$A$5:$A$505,$L$5:$L$505)-K337))</f>
        <v>5.5555555555555554</v>
      </c>
      <c r="K337" s="11">
        <f t="shared" si="137"/>
        <v>0</v>
      </c>
      <c r="L337" s="11">
        <f>IF($A337&lt;'Input Data'!$D$16,0,LOOKUP($A337-'Input Data'!$D$16,$A$5:$A$505,$K$5:$K$505))</f>
        <v>0</v>
      </c>
      <c r="M337" s="7">
        <f>MIN('Input Data'!$E$12*LOOKUP($A337,'Input Data'!$B$58:$B$62,'Input Data'!$F$58:$F$62)/3600*$C$1,IF($A337&lt;'Input Data'!$E$17,infinity,'Input Data'!$E$11*'Input Data'!$E$13+LOOKUP($A337-'Input Data'!$E$17+$C$1,$A$5:$A$505,$O$5:$O$505))-N337)</f>
        <v>22.222222222222221</v>
      </c>
      <c r="N337" s="11">
        <f t="shared" si="138"/>
        <v>5065.4055555555869</v>
      </c>
      <c r="O337" s="11">
        <f t="shared" si="139"/>
        <v>5004.0888888889176</v>
      </c>
      <c r="P337" s="9">
        <f>MIN('Input Data'!$E$12*LOOKUP($A337,'Input Data'!$B$58:$B$62,'Input Data'!$F$58:$F$62)/3600*$C$1,IF($A337&lt;'Input Data'!$E$16,0,LOOKUP($A337-'Input Data'!$E$16+$C$1,$A$5:$A$505,N$5:N$505)-O337))</f>
        <v>10.219444444444889</v>
      </c>
      <c r="Q337" s="10">
        <f>LOOKUP($A337,'Input Data'!$C$33:$C$37,'Input Data'!$F$33:$F$37)</f>
        <v>0.02</v>
      </c>
      <c r="R337" s="34">
        <f t="shared" si="140"/>
        <v>1</v>
      </c>
      <c r="S337" s="8">
        <f t="shared" si="141"/>
        <v>0.20438888888889778</v>
      </c>
      <c r="T337" s="11">
        <f t="shared" si="142"/>
        <v>10.015055555555991</v>
      </c>
      <c r="U337" s="7">
        <f>MIN('Input Data'!$F$12*LOOKUP($A337,'Input Data'!$B$58:$B$62,'Input Data'!$G$58:$G$62)/3600*$C$1,IF($A337&lt;'Input Data'!$F$17,infinity,'Input Data'!$F$11*'Input Data'!$F$13+LOOKUP($A337-'Input Data'!$F$17+$C$1,$A$5:$A$505,$W$5:$W$505)-V337))</f>
        <v>5.5555555555555554</v>
      </c>
      <c r="V337" s="11">
        <f t="shared" si="143"/>
        <v>100.08177777777885</v>
      </c>
      <c r="W337" s="11">
        <f>IF($A337&lt;'Input Data'!$F$16,0,LOOKUP($A337-'Input Data'!$F$16,$A$5:$A$505,$V$5:$V$505))</f>
        <v>98.893662728249595</v>
      </c>
      <c r="X337" s="7">
        <f>MIN('Input Data'!$G$12*LOOKUP($A337,'Input Data'!$B$58:$B$62,'Input Data'!$H$58:$H$62)/3600*$C$1,IF($A337&lt;'Input Data'!$G$17,infinity,'Input Data'!$G$11*'Input Data'!$G$13+LOOKUP($A337-'Input Data'!$G$17+$C$1,$A$5:$A$505,$Z$5:$Z$505)-Y337))</f>
        <v>16.782362573066166</v>
      </c>
      <c r="Y337" s="11">
        <f t="shared" si="144"/>
        <v>4904.0071111111447</v>
      </c>
      <c r="Z337" s="11">
        <f t="shared" si="145"/>
        <v>4530</v>
      </c>
      <c r="AA337" s="9">
        <f>MIN('Input Data'!$G$12*LOOKUP($A337,'Input Data'!$B$58:$B$62,'Input Data'!$H$58:$H$62)/3600*$C$1,IF($A337&lt;'Input Data'!$G$16,0,LOOKUP($A337-'Input Data'!$G$16+$C$1,$A$5:$A$505,Y$5:Y$505)-Z337))</f>
        <v>22.222222222222221</v>
      </c>
      <c r="AB337" s="10">
        <f>LOOKUP($A337,'Input Data'!$C$33:$C$37,'Input Data'!$G$33:$G$37)</f>
        <v>0</v>
      </c>
      <c r="AC337" s="11">
        <f t="shared" si="146"/>
        <v>0.67500000000000004</v>
      </c>
      <c r="AD337" s="11">
        <f t="shared" si="147"/>
        <v>0</v>
      </c>
      <c r="AE337" s="12">
        <f t="shared" si="148"/>
        <v>15</v>
      </c>
      <c r="AF337" s="7">
        <f>MIN('Input Data'!$H$12*LOOKUP($A337,'Input Data'!$B$58:$B$62,'Input Data'!$I$58:$I$62)/3600*$C$1,IF($A337&lt;'Input Data'!$H$17,infinity,'Input Data'!$H$11*'Input Data'!$H$13+LOOKUP($A337-'Input Data'!$H$17+$C$1,$A$5:$A$505,AH$5:AH$505)-AG337))</f>
        <v>5.5555555555555554</v>
      </c>
      <c r="AG337" s="11">
        <f t="shared" si="149"/>
        <v>0</v>
      </c>
      <c r="AH337" s="11">
        <f>IF($A337&lt;'Input Data'!$H$16,0,LOOKUP($A337-'Input Data'!$H$16,$A$5:$A$505,AG$5:AG$505))</f>
        <v>0</v>
      </c>
      <c r="AI337" s="7">
        <f>MIN('Input Data'!$I$12*LOOKUP($A337,'Input Data'!$B$58:$B$62,'Input Data'!$J$58:$J$62)/3600*$C$1,IF($A337&lt;'Input Data'!$I$17,infinity,'Input Data'!$I$11*'Input Data'!$I$13+LOOKUP($A337-'Input Data'!$I$17+$C$1,$A$5:$A$505,AK$5:AK$505))-AJ337)</f>
        <v>15</v>
      </c>
      <c r="AJ337" s="11">
        <f t="shared" si="150"/>
        <v>4530</v>
      </c>
      <c r="AK337" s="34">
        <f>IF($A337&lt;'Input Data'!$I$16,0,LOOKUP($A337-'Input Data'!$I$16,$A$5:$A$505,AJ$5:AJ$505))</f>
        <v>4440</v>
      </c>
      <c r="AL337" s="17">
        <f>MIN('Input Data'!$I$12*LOOKUP($A337,'Input Data'!$B$58:$B$62,'Input Data'!$J$58:$J$62)/3600*$C$1,IF($A337&lt;'Input Data'!$I$16,0,LOOKUP($A337-'Input Data'!$I$16+$C$1,$A$5:$A$505,AJ$5:AJ$505)-AK337))</f>
        <v>15</v>
      </c>
    </row>
    <row r="338" spans="1:38" x14ac:dyDescent="0.3">
      <c r="A338" s="9">
        <f t="shared" si="132"/>
        <v>3330</v>
      </c>
      <c r="B338" s="10">
        <f>MIN('Input Data'!$C$12*LOOKUP($A338,'Input Data'!$B$58:$B$62,'Input Data'!$D$58:$D$62)/3600*$C$1,IF($A338&lt;'Input Data'!$C$17,infinity,'Input Data'!$C$11*'Input Data'!$C$13+LOOKUP($A338-'Input Data'!$C$17+$C$1,$A$5:$A$505,$D$5:$D$505))-C338)</f>
        <v>22.222222222222221</v>
      </c>
      <c r="C338" s="11">
        <f>C337+LOOKUP($A337,'Input Data'!$D$23:$D$27,'Input Data'!$F$23:$F$27)*$C$1/3600</f>
        <v>5259.5750000000398</v>
      </c>
      <c r="D338" s="11">
        <f t="shared" si="133"/>
        <v>5075.6250000000318</v>
      </c>
      <c r="E338" s="9">
        <f>MIN('Input Data'!$C$12*LOOKUP($A338,'Input Data'!$B$58:$B$62,'Input Data'!$D$58:$D$62)/3600*$C$1,IF($A338&lt;'Input Data'!$C$16,0,LOOKUP($A338-'Input Data'!$C$16+$C$1,$A$5:$A$505,C$5:C$505)-D338))</f>
        <v>10.219444444444889</v>
      </c>
      <c r="F338" s="10">
        <f>LOOKUP($A338,'Input Data'!$C$33:$C$37,'Input Data'!$E$33:$E$37)</f>
        <v>0</v>
      </c>
      <c r="G338" s="11">
        <f t="shared" si="134"/>
        <v>1</v>
      </c>
      <c r="H338" s="11">
        <f t="shared" si="152"/>
        <v>0</v>
      </c>
      <c r="I338" s="12">
        <f t="shared" si="136"/>
        <v>10.219444444444889</v>
      </c>
      <c r="J338" s="7">
        <f>MIN('Input Data'!$D$12*LOOKUP($A338,'Input Data'!$B$58:$B$62,'Input Data'!$E$58:$E$62)/3600*$C$1,IF($A338&lt;'Input Data'!$D$17,infinity,'Input Data'!$D$11*'Input Data'!$D$13+LOOKUP($A338-'Input Data'!$D$17+$C$1,$A$5:$A$505,$L$5:$L$505)-K338))</f>
        <v>5.5555555555555554</v>
      </c>
      <c r="K338" s="11">
        <f t="shared" si="137"/>
        <v>0</v>
      </c>
      <c r="L338" s="11">
        <f>IF($A338&lt;'Input Data'!$D$16,0,LOOKUP($A338-'Input Data'!$D$16,$A$5:$A$505,$K$5:$K$505))</f>
        <v>0</v>
      </c>
      <c r="M338" s="7">
        <f>MIN('Input Data'!$E$12*LOOKUP($A338,'Input Data'!$B$58:$B$62,'Input Data'!$F$58:$F$62)/3600*$C$1,IF($A338&lt;'Input Data'!$E$17,infinity,'Input Data'!$E$11*'Input Data'!$E$13+LOOKUP($A338-'Input Data'!$E$17+$C$1,$A$5:$A$505,$O$5:$O$505))-N338)</f>
        <v>22.222222222222221</v>
      </c>
      <c r="N338" s="11">
        <f t="shared" si="138"/>
        <v>5075.6250000000318</v>
      </c>
      <c r="O338" s="11">
        <f t="shared" si="139"/>
        <v>5014.3083333333625</v>
      </c>
      <c r="P338" s="9">
        <f>MIN('Input Data'!$E$12*LOOKUP($A338,'Input Data'!$B$58:$B$62,'Input Data'!$F$58:$F$62)/3600*$C$1,IF($A338&lt;'Input Data'!$E$16,0,LOOKUP($A338-'Input Data'!$E$16+$C$1,$A$5:$A$505,N$5:N$505)-O338))</f>
        <v>10.219444444444889</v>
      </c>
      <c r="Q338" s="10">
        <f>LOOKUP($A338,'Input Data'!$C$33:$C$37,'Input Data'!$F$33:$F$37)</f>
        <v>0.02</v>
      </c>
      <c r="R338" s="34">
        <f t="shared" si="140"/>
        <v>1</v>
      </c>
      <c r="S338" s="8">
        <f t="shared" si="141"/>
        <v>0.20438888888889778</v>
      </c>
      <c r="T338" s="11">
        <f t="shared" si="142"/>
        <v>10.015055555555991</v>
      </c>
      <c r="U338" s="7">
        <f>MIN('Input Data'!$F$12*LOOKUP($A338,'Input Data'!$B$58:$B$62,'Input Data'!$G$58:$G$62)/3600*$C$1,IF($A338&lt;'Input Data'!$F$17,infinity,'Input Data'!$F$11*'Input Data'!$F$13+LOOKUP($A338-'Input Data'!$F$17+$C$1,$A$5:$A$505,$W$5:$W$505)-V338))</f>
        <v>5.5555555555555554</v>
      </c>
      <c r="V338" s="11">
        <f t="shared" si="143"/>
        <v>100.28616666666775</v>
      </c>
      <c r="W338" s="11">
        <f>IF($A338&lt;'Input Data'!$F$16,0,LOOKUP($A338-'Input Data'!$F$16,$A$5:$A$505,$V$5:$V$505))</f>
        <v>99.199785177229188</v>
      </c>
      <c r="X338" s="7">
        <f>MIN('Input Data'!$G$12*LOOKUP($A338,'Input Data'!$B$58:$B$62,'Input Data'!$H$58:$H$62)/3600*$C$1,IF($A338&lt;'Input Data'!$G$17,infinity,'Input Data'!$G$11*'Input Data'!$G$13+LOOKUP($A338-'Input Data'!$G$17+$C$1,$A$5:$A$505,$Z$5:$Z$505)-Y338))</f>
        <v>21.767307017510575</v>
      </c>
      <c r="Y338" s="11">
        <f t="shared" si="144"/>
        <v>4914.0221666667003</v>
      </c>
      <c r="Z338" s="11">
        <f t="shared" si="145"/>
        <v>4545</v>
      </c>
      <c r="AA338" s="9">
        <f>MIN('Input Data'!$G$12*LOOKUP($A338,'Input Data'!$B$58:$B$62,'Input Data'!$H$58:$H$62)/3600*$C$1,IF($A338&lt;'Input Data'!$G$16,0,LOOKUP($A338-'Input Data'!$G$16+$C$1,$A$5:$A$505,Y$5:Y$505)-Z338))</f>
        <v>22.222222222222221</v>
      </c>
      <c r="AB338" s="10">
        <f>LOOKUP($A338,'Input Data'!$C$33:$C$37,'Input Data'!$G$33:$G$37)</f>
        <v>0</v>
      </c>
      <c r="AC338" s="11">
        <f t="shared" si="146"/>
        <v>0.67500000000000004</v>
      </c>
      <c r="AD338" s="11">
        <f t="shared" si="147"/>
        <v>0</v>
      </c>
      <c r="AE338" s="12">
        <f t="shared" si="148"/>
        <v>15</v>
      </c>
      <c r="AF338" s="7">
        <f>MIN('Input Data'!$H$12*LOOKUP($A338,'Input Data'!$B$58:$B$62,'Input Data'!$I$58:$I$62)/3600*$C$1,IF($A338&lt;'Input Data'!$H$17,infinity,'Input Data'!$H$11*'Input Data'!$H$13+LOOKUP($A338-'Input Data'!$H$17+$C$1,$A$5:$A$505,AH$5:AH$505)-AG338))</f>
        <v>5.5555555555555554</v>
      </c>
      <c r="AG338" s="11">
        <f t="shared" si="149"/>
        <v>0</v>
      </c>
      <c r="AH338" s="11">
        <f>IF($A338&lt;'Input Data'!$H$16,0,LOOKUP($A338-'Input Data'!$H$16,$A$5:$A$505,AG$5:AG$505))</f>
        <v>0</v>
      </c>
      <c r="AI338" s="7">
        <f>MIN('Input Data'!$I$12*LOOKUP($A338,'Input Data'!$B$58:$B$62,'Input Data'!$J$58:$J$62)/3600*$C$1,IF($A338&lt;'Input Data'!$I$17,infinity,'Input Data'!$I$11*'Input Data'!$I$13+LOOKUP($A338-'Input Data'!$I$17+$C$1,$A$5:$A$505,AK$5:AK$505))-AJ338)</f>
        <v>15</v>
      </c>
      <c r="AJ338" s="11">
        <f t="shared" si="150"/>
        <v>4545</v>
      </c>
      <c r="AK338" s="34">
        <f>IF($A338&lt;'Input Data'!$I$16,0,LOOKUP($A338-'Input Data'!$I$16,$A$5:$A$505,AJ$5:AJ$505))</f>
        <v>4455</v>
      </c>
      <c r="AL338" s="17">
        <f>MIN('Input Data'!$I$12*LOOKUP($A338,'Input Data'!$B$58:$B$62,'Input Data'!$J$58:$J$62)/3600*$C$1,IF($A338&lt;'Input Data'!$I$16,0,LOOKUP($A338-'Input Data'!$I$16+$C$1,$A$5:$A$505,AJ$5:AJ$505)-AK338))</f>
        <v>15</v>
      </c>
    </row>
    <row r="339" spans="1:38" x14ac:dyDescent="0.3">
      <c r="A339" s="9">
        <f t="shared" si="132"/>
        <v>3340</v>
      </c>
      <c r="B339" s="10">
        <f>MIN('Input Data'!$C$12*LOOKUP($A339,'Input Data'!$B$58:$B$62,'Input Data'!$D$58:$D$62)/3600*$C$1,IF($A339&lt;'Input Data'!$C$17,infinity,'Input Data'!$C$11*'Input Data'!$C$13+LOOKUP($A339-'Input Data'!$C$17+$C$1,$A$5:$A$505,$D$5:$D$505))-C339)</f>
        <v>22.222222222222221</v>
      </c>
      <c r="C339" s="11">
        <f>C338+LOOKUP($A338,'Input Data'!$D$23:$D$27,'Input Data'!$F$23:$F$27)*$C$1/3600</f>
        <v>5269.7944444444847</v>
      </c>
      <c r="D339" s="11">
        <f t="shared" si="133"/>
        <v>5085.8444444444767</v>
      </c>
      <c r="E339" s="9">
        <f>MIN('Input Data'!$C$12*LOOKUP($A339,'Input Data'!$B$58:$B$62,'Input Data'!$D$58:$D$62)/3600*$C$1,IF($A339&lt;'Input Data'!$C$16,0,LOOKUP($A339-'Input Data'!$C$16+$C$1,$A$5:$A$505,C$5:C$505)-D339))</f>
        <v>10.219444444444889</v>
      </c>
      <c r="F339" s="10">
        <f>LOOKUP($A339,'Input Data'!$C$33:$C$37,'Input Data'!$E$33:$E$37)</f>
        <v>0</v>
      </c>
      <c r="G339" s="11">
        <f t="shared" si="134"/>
        <v>1</v>
      </c>
      <c r="H339" s="11">
        <f t="shared" si="152"/>
        <v>0</v>
      </c>
      <c r="I339" s="12">
        <f t="shared" si="136"/>
        <v>10.219444444444889</v>
      </c>
      <c r="J339" s="7">
        <f>MIN('Input Data'!$D$12*LOOKUP($A339,'Input Data'!$B$58:$B$62,'Input Data'!$E$58:$E$62)/3600*$C$1,IF($A339&lt;'Input Data'!$D$17,infinity,'Input Data'!$D$11*'Input Data'!$D$13+LOOKUP($A339-'Input Data'!$D$17+$C$1,$A$5:$A$505,$L$5:$L$505)-K339))</f>
        <v>5.5555555555555554</v>
      </c>
      <c r="K339" s="11">
        <f t="shared" si="137"/>
        <v>0</v>
      </c>
      <c r="L339" s="11">
        <f>IF($A339&lt;'Input Data'!$D$16,0,LOOKUP($A339-'Input Data'!$D$16,$A$5:$A$505,$K$5:$K$505))</f>
        <v>0</v>
      </c>
      <c r="M339" s="7">
        <f>MIN('Input Data'!$E$12*LOOKUP($A339,'Input Data'!$B$58:$B$62,'Input Data'!$F$58:$F$62)/3600*$C$1,IF($A339&lt;'Input Data'!$E$17,infinity,'Input Data'!$E$11*'Input Data'!$E$13+LOOKUP($A339-'Input Data'!$E$17+$C$1,$A$5:$A$505,$O$5:$O$505))-N339)</f>
        <v>22.222222222222221</v>
      </c>
      <c r="N339" s="11">
        <f t="shared" si="138"/>
        <v>5085.8444444444767</v>
      </c>
      <c r="O339" s="11">
        <f t="shared" si="139"/>
        <v>5024.5277777778074</v>
      </c>
      <c r="P339" s="9">
        <f>MIN('Input Data'!$E$12*LOOKUP($A339,'Input Data'!$B$58:$B$62,'Input Data'!$F$58:$F$62)/3600*$C$1,IF($A339&lt;'Input Data'!$E$16,0,LOOKUP($A339-'Input Data'!$E$16+$C$1,$A$5:$A$505,N$5:N$505)-O339))</f>
        <v>10.219444444444889</v>
      </c>
      <c r="Q339" s="10">
        <f>LOOKUP($A339,'Input Data'!$C$33:$C$37,'Input Data'!$F$33:$F$37)</f>
        <v>0.02</v>
      </c>
      <c r="R339" s="34">
        <f t="shared" si="140"/>
        <v>1</v>
      </c>
      <c r="S339" s="8">
        <f t="shared" si="141"/>
        <v>0.20438888888889778</v>
      </c>
      <c r="T339" s="11">
        <f t="shared" si="142"/>
        <v>10.015055555555991</v>
      </c>
      <c r="U339" s="7">
        <f>MIN('Input Data'!$F$12*LOOKUP($A339,'Input Data'!$B$58:$B$62,'Input Data'!$G$58:$G$62)/3600*$C$1,IF($A339&lt;'Input Data'!$F$17,infinity,'Input Data'!$F$11*'Input Data'!$F$13+LOOKUP($A339-'Input Data'!$F$17+$C$1,$A$5:$A$505,$W$5:$W$505)-V339))</f>
        <v>5.5555555555555554</v>
      </c>
      <c r="V339" s="11">
        <f t="shared" si="143"/>
        <v>100.49055555555665</v>
      </c>
      <c r="W339" s="11">
        <f>IF($A339&lt;'Input Data'!$F$16,0,LOOKUP($A339-'Input Data'!$F$16,$A$5:$A$505,$V$5:$V$505))</f>
        <v>99.505907626208781</v>
      </c>
      <c r="X339" s="7">
        <f>MIN('Input Data'!$G$12*LOOKUP($A339,'Input Data'!$B$58:$B$62,'Input Data'!$H$58:$H$62)/3600*$C$1,IF($A339&lt;'Input Data'!$G$17,infinity,'Input Data'!$G$11*'Input Data'!$G$13+LOOKUP($A339-'Input Data'!$G$17+$C$1,$A$5:$A$505,$Z$5:$Z$505)-Y339))</f>
        <v>22.222222222222221</v>
      </c>
      <c r="Y339" s="11">
        <f t="shared" si="144"/>
        <v>4924.0372222222559</v>
      </c>
      <c r="Z339" s="11">
        <f t="shared" si="145"/>
        <v>4560</v>
      </c>
      <c r="AA339" s="9">
        <f>MIN('Input Data'!$G$12*LOOKUP($A339,'Input Data'!$B$58:$B$62,'Input Data'!$H$58:$H$62)/3600*$C$1,IF($A339&lt;'Input Data'!$G$16,0,LOOKUP($A339-'Input Data'!$G$16+$C$1,$A$5:$A$505,Y$5:Y$505)-Z339))</f>
        <v>22.222222222222221</v>
      </c>
      <c r="AB339" s="10">
        <f>LOOKUP($A339,'Input Data'!$C$33:$C$37,'Input Data'!$G$33:$G$37)</f>
        <v>0</v>
      </c>
      <c r="AC339" s="11">
        <f t="shared" si="146"/>
        <v>0.67500000000000004</v>
      </c>
      <c r="AD339" s="11">
        <f t="shared" si="147"/>
        <v>0</v>
      </c>
      <c r="AE339" s="12">
        <f t="shared" si="148"/>
        <v>15</v>
      </c>
      <c r="AF339" s="7">
        <f>MIN('Input Data'!$H$12*LOOKUP($A339,'Input Data'!$B$58:$B$62,'Input Data'!$I$58:$I$62)/3600*$C$1,IF($A339&lt;'Input Data'!$H$17,infinity,'Input Data'!$H$11*'Input Data'!$H$13+LOOKUP($A339-'Input Data'!$H$17+$C$1,$A$5:$A$505,AH$5:AH$505)-AG339))</f>
        <v>5.5555555555555554</v>
      </c>
      <c r="AG339" s="11">
        <f t="shared" si="149"/>
        <v>0</v>
      </c>
      <c r="AH339" s="11">
        <f>IF($A339&lt;'Input Data'!$H$16,0,LOOKUP($A339-'Input Data'!$H$16,$A$5:$A$505,AG$5:AG$505))</f>
        <v>0</v>
      </c>
      <c r="AI339" s="7">
        <f>MIN('Input Data'!$I$12*LOOKUP($A339,'Input Data'!$B$58:$B$62,'Input Data'!$J$58:$J$62)/3600*$C$1,IF($A339&lt;'Input Data'!$I$17,infinity,'Input Data'!$I$11*'Input Data'!$I$13+LOOKUP($A339-'Input Data'!$I$17+$C$1,$A$5:$A$505,AK$5:AK$505))-AJ339)</f>
        <v>15</v>
      </c>
      <c r="AJ339" s="11">
        <f t="shared" si="150"/>
        <v>4560</v>
      </c>
      <c r="AK339" s="34">
        <f>IF($A339&lt;'Input Data'!$I$16,0,LOOKUP($A339-'Input Data'!$I$16,$A$5:$A$505,AJ$5:AJ$505))</f>
        <v>4470</v>
      </c>
      <c r="AL339" s="17">
        <f>MIN('Input Data'!$I$12*LOOKUP($A339,'Input Data'!$B$58:$B$62,'Input Data'!$J$58:$J$62)/3600*$C$1,IF($A339&lt;'Input Data'!$I$16,0,LOOKUP($A339-'Input Data'!$I$16+$C$1,$A$5:$A$505,AJ$5:AJ$505)-AK339))</f>
        <v>15</v>
      </c>
    </row>
    <row r="340" spans="1:38" x14ac:dyDescent="0.3">
      <c r="A340" s="9">
        <f t="shared" si="132"/>
        <v>3350</v>
      </c>
      <c r="B340" s="10">
        <f>MIN('Input Data'!$C$12*LOOKUP($A340,'Input Data'!$B$58:$B$62,'Input Data'!$D$58:$D$62)/3600*$C$1,IF($A340&lt;'Input Data'!$C$17,infinity,'Input Data'!$C$11*'Input Data'!$C$13+LOOKUP($A340-'Input Data'!$C$17+$C$1,$A$5:$A$505,$D$5:$D$505))-C340)</f>
        <v>22.222222222222221</v>
      </c>
      <c r="C340" s="11">
        <f>C339+LOOKUP($A339,'Input Data'!$D$23:$D$27,'Input Data'!$F$23:$F$27)*$C$1/3600</f>
        <v>5280.0138888889296</v>
      </c>
      <c r="D340" s="11">
        <f t="shared" si="133"/>
        <v>5096.0638888889216</v>
      </c>
      <c r="E340" s="9">
        <f>MIN('Input Data'!$C$12*LOOKUP($A340,'Input Data'!$B$58:$B$62,'Input Data'!$D$58:$D$62)/3600*$C$1,IF($A340&lt;'Input Data'!$C$16,0,LOOKUP($A340-'Input Data'!$C$16+$C$1,$A$5:$A$505,C$5:C$505)-D340))</f>
        <v>10.219444444444889</v>
      </c>
      <c r="F340" s="10">
        <f>LOOKUP($A340,'Input Data'!$C$33:$C$37,'Input Data'!$E$33:$E$37)</f>
        <v>0</v>
      </c>
      <c r="G340" s="11">
        <f t="shared" si="134"/>
        <v>1</v>
      </c>
      <c r="H340" s="11">
        <f t="shared" si="152"/>
        <v>0</v>
      </c>
      <c r="I340" s="12">
        <f t="shared" si="136"/>
        <v>10.219444444444889</v>
      </c>
      <c r="J340" s="7">
        <f>MIN('Input Data'!$D$12*LOOKUP($A340,'Input Data'!$B$58:$B$62,'Input Data'!$E$58:$E$62)/3600*$C$1,IF($A340&lt;'Input Data'!$D$17,infinity,'Input Data'!$D$11*'Input Data'!$D$13+LOOKUP($A340-'Input Data'!$D$17+$C$1,$A$5:$A$505,$L$5:$L$505)-K340))</f>
        <v>5.5555555555555554</v>
      </c>
      <c r="K340" s="11">
        <f t="shared" si="137"/>
        <v>0</v>
      </c>
      <c r="L340" s="11">
        <f>IF($A340&lt;'Input Data'!$D$16,0,LOOKUP($A340-'Input Data'!$D$16,$A$5:$A$505,$K$5:$K$505))</f>
        <v>0</v>
      </c>
      <c r="M340" s="7">
        <f>MIN('Input Data'!$E$12*LOOKUP($A340,'Input Data'!$B$58:$B$62,'Input Data'!$F$58:$F$62)/3600*$C$1,IF($A340&lt;'Input Data'!$E$17,infinity,'Input Data'!$E$11*'Input Data'!$E$13+LOOKUP($A340-'Input Data'!$E$17+$C$1,$A$5:$A$505,$O$5:$O$505))-N340)</f>
        <v>22.222222222222221</v>
      </c>
      <c r="N340" s="11">
        <f t="shared" si="138"/>
        <v>5096.0638888889216</v>
      </c>
      <c r="O340" s="11">
        <f t="shared" si="139"/>
        <v>5034.7472222222523</v>
      </c>
      <c r="P340" s="9">
        <f>MIN('Input Data'!$E$12*LOOKUP($A340,'Input Data'!$B$58:$B$62,'Input Data'!$F$58:$F$62)/3600*$C$1,IF($A340&lt;'Input Data'!$E$16,0,LOOKUP($A340-'Input Data'!$E$16+$C$1,$A$5:$A$505,N$5:N$505)-O340))</f>
        <v>10.219444444444889</v>
      </c>
      <c r="Q340" s="10">
        <f>LOOKUP($A340,'Input Data'!$C$33:$C$37,'Input Data'!$F$33:$F$37)</f>
        <v>0.02</v>
      </c>
      <c r="R340" s="34">
        <f t="shared" si="140"/>
        <v>1</v>
      </c>
      <c r="S340" s="8">
        <f t="shared" si="141"/>
        <v>0.20438888888889778</v>
      </c>
      <c r="T340" s="11">
        <f t="shared" si="142"/>
        <v>10.015055555555991</v>
      </c>
      <c r="U340" s="7">
        <f>MIN('Input Data'!$F$12*LOOKUP($A340,'Input Data'!$B$58:$B$62,'Input Data'!$G$58:$G$62)/3600*$C$1,IF($A340&lt;'Input Data'!$F$17,infinity,'Input Data'!$F$11*'Input Data'!$F$13+LOOKUP($A340-'Input Data'!$F$17+$C$1,$A$5:$A$505,$W$5:$W$505)-V340))</f>
        <v>5.5555555555555554</v>
      </c>
      <c r="V340" s="11">
        <f t="shared" si="143"/>
        <v>100.69494444444555</v>
      </c>
      <c r="W340" s="11">
        <f>IF($A340&lt;'Input Data'!$F$16,0,LOOKUP($A340-'Input Data'!$F$16,$A$5:$A$505,$V$5:$V$505))</f>
        <v>99.812030075188375</v>
      </c>
      <c r="X340" s="7">
        <f>MIN('Input Data'!$G$12*LOOKUP($A340,'Input Data'!$B$58:$B$62,'Input Data'!$H$58:$H$62)/3600*$C$1,IF($A340&lt;'Input Data'!$G$17,infinity,'Input Data'!$G$11*'Input Data'!$G$13+LOOKUP($A340-'Input Data'!$G$17+$C$1,$A$5:$A$505,$Z$5:$Z$505)-Y340))</f>
        <v>22.222222222222221</v>
      </c>
      <c r="Y340" s="11">
        <f t="shared" si="144"/>
        <v>4934.0522777778115</v>
      </c>
      <c r="Z340" s="11">
        <f t="shared" si="145"/>
        <v>4575</v>
      </c>
      <c r="AA340" s="9">
        <f>MIN('Input Data'!$G$12*LOOKUP($A340,'Input Data'!$B$58:$B$62,'Input Data'!$H$58:$H$62)/3600*$C$1,IF($A340&lt;'Input Data'!$G$16,0,LOOKUP($A340-'Input Data'!$G$16+$C$1,$A$5:$A$505,Y$5:Y$505)-Z340))</f>
        <v>22.222222222222221</v>
      </c>
      <c r="AB340" s="10">
        <f>LOOKUP($A340,'Input Data'!$C$33:$C$37,'Input Data'!$G$33:$G$37)</f>
        <v>0</v>
      </c>
      <c r="AC340" s="11">
        <f t="shared" si="146"/>
        <v>0.67500000000000004</v>
      </c>
      <c r="AD340" s="11">
        <f t="shared" si="147"/>
        <v>0</v>
      </c>
      <c r="AE340" s="12">
        <f t="shared" si="148"/>
        <v>15</v>
      </c>
      <c r="AF340" s="7">
        <f>MIN('Input Data'!$H$12*LOOKUP($A340,'Input Data'!$B$58:$B$62,'Input Data'!$I$58:$I$62)/3600*$C$1,IF($A340&lt;'Input Data'!$H$17,infinity,'Input Data'!$H$11*'Input Data'!$H$13+LOOKUP($A340-'Input Data'!$H$17+$C$1,$A$5:$A$505,AH$5:AH$505)-AG340))</f>
        <v>5.5555555555555554</v>
      </c>
      <c r="AG340" s="11">
        <f t="shared" si="149"/>
        <v>0</v>
      </c>
      <c r="AH340" s="11">
        <f>IF($A340&lt;'Input Data'!$H$16,0,LOOKUP($A340-'Input Data'!$H$16,$A$5:$A$505,AG$5:AG$505))</f>
        <v>0</v>
      </c>
      <c r="AI340" s="7">
        <f>MIN('Input Data'!$I$12*LOOKUP($A340,'Input Data'!$B$58:$B$62,'Input Data'!$J$58:$J$62)/3600*$C$1,IF($A340&lt;'Input Data'!$I$17,infinity,'Input Data'!$I$11*'Input Data'!$I$13+LOOKUP($A340-'Input Data'!$I$17+$C$1,$A$5:$A$505,AK$5:AK$505))-AJ340)</f>
        <v>15</v>
      </c>
      <c r="AJ340" s="11">
        <f t="shared" si="150"/>
        <v>4575</v>
      </c>
      <c r="AK340" s="34">
        <f>IF($A340&lt;'Input Data'!$I$16,0,LOOKUP($A340-'Input Data'!$I$16,$A$5:$A$505,AJ$5:AJ$505))</f>
        <v>4485</v>
      </c>
      <c r="AL340" s="17">
        <f>MIN('Input Data'!$I$12*LOOKUP($A340,'Input Data'!$B$58:$B$62,'Input Data'!$J$58:$J$62)/3600*$C$1,IF($A340&lt;'Input Data'!$I$16,0,LOOKUP($A340-'Input Data'!$I$16+$C$1,$A$5:$A$505,AJ$5:AJ$505)-AK340))</f>
        <v>15</v>
      </c>
    </row>
    <row r="341" spans="1:38" x14ac:dyDescent="0.3">
      <c r="A341" s="9">
        <f t="shared" si="132"/>
        <v>3360</v>
      </c>
      <c r="B341" s="10">
        <f>MIN('Input Data'!$C$12*LOOKUP($A341,'Input Data'!$B$58:$B$62,'Input Data'!$D$58:$D$62)/3600*$C$1,IF($A341&lt;'Input Data'!$C$17,infinity,'Input Data'!$C$11*'Input Data'!$C$13+LOOKUP($A341-'Input Data'!$C$17+$C$1,$A$5:$A$505,$D$5:$D$505))-C341)</f>
        <v>22.222222222222221</v>
      </c>
      <c r="C341" s="11">
        <f>C340+LOOKUP($A340,'Input Data'!$D$23:$D$27,'Input Data'!$F$23:$F$27)*$C$1/3600</f>
        <v>5290.2333333333745</v>
      </c>
      <c r="D341" s="11">
        <f t="shared" si="133"/>
        <v>5106.2833333333665</v>
      </c>
      <c r="E341" s="9">
        <f>MIN('Input Data'!$C$12*LOOKUP($A341,'Input Data'!$B$58:$B$62,'Input Data'!$D$58:$D$62)/3600*$C$1,IF($A341&lt;'Input Data'!$C$16,0,LOOKUP($A341-'Input Data'!$C$16+$C$1,$A$5:$A$505,C$5:C$505)-D341))</f>
        <v>10.219444444444889</v>
      </c>
      <c r="F341" s="10">
        <f>LOOKUP($A341,'Input Data'!$C$33:$C$37,'Input Data'!$E$33:$E$37)</f>
        <v>0</v>
      </c>
      <c r="G341" s="11">
        <f t="shared" si="134"/>
        <v>1</v>
      </c>
      <c r="H341" s="11">
        <f t="shared" si="152"/>
        <v>0</v>
      </c>
      <c r="I341" s="12">
        <f t="shared" si="136"/>
        <v>10.219444444444889</v>
      </c>
      <c r="J341" s="7">
        <f>MIN('Input Data'!$D$12*LOOKUP($A341,'Input Data'!$B$58:$B$62,'Input Data'!$E$58:$E$62)/3600*$C$1,IF($A341&lt;'Input Data'!$D$17,infinity,'Input Data'!$D$11*'Input Data'!$D$13+LOOKUP($A341-'Input Data'!$D$17+$C$1,$A$5:$A$505,$L$5:$L$505)-K341))</f>
        <v>5.5555555555555554</v>
      </c>
      <c r="K341" s="11">
        <f t="shared" si="137"/>
        <v>0</v>
      </c>
      <c r="L341" s="11">
        <f>IF($A341&lt;'Input Data'!$D$16,0,LOOKUP($A341-'Input Data'!$D$16,$A$5:$A$505,$K$5:$K$505))</f>
        <v>0</v>
      </c>
      <c r="M341" s="7">
        <f>MIN('Input Data'!$E$12*LOOKUP($A341,'Input Data'!$B$58:$B$62,'Input Data'!$F$58:$F$62)/3600*$C$1,IF($A341&lt;'Input Data'!$E$17,infinity,'Input Data'!$E$11*'Input Data'!$E$13+LOOKUP($A341-'Input Data'!$E$17+$C$1,$A$5:$A$505,$O$5:$O$505))-N341)</f>
        <v>22.222222222222221</v>
      </c>
      <c r="N341" s="11">
        <f t="shared" si="138"/>
        <v>5106.2833333333665</v>
      </c>
      <c r="O341" s="11">
        <f t="shared" si="139"/>
        <v>5044.9666666666972</v>
      </c>
      <c r="P341" s="9">
        <f>MIN('Input Data'!$E$12*LOOKUP($A341,'Input Data'!$B$58:$B$62,'Input Data'!$F$58:$F$62)/3600*$C$1,IF($A341&lt;'Input Data'!$E$16,0,LOOKUP($A341-'Input Data'!$E$16+$C$1,$A$5:$A$505,N$5:N$505)-O341))</f>
        <v>10.219444444444889</v>
      </c>
      <c r="Q341" s="10">
        <f>LOOKUP($A341,'Input Data'!$C$33:$C$37,'Input Data'!$F$33:$F$37)</f>
        <v>0.02</v>
      </c>
      <c r="R341" s="34">
        <f t="shared" si="140"/>
        <v>1</v>
      </c>
      <c r="S341" s="8">
        <f t="shared" si="141"/>
        <v>0.20438888888889778</v>
      </c>
      <c r="T341" s="11">
        <f t="shared" si="142"/>
        <v>10.015055555555991</v>
      </c>
      <c r="U341" s="7">
        <f>MIN('Input Data'!$F$12*LOOKUP($A341,'Input Data'!$B$58:$B$62,'Input Data'!$G$58:$G$62)/3600*$C$1,IF($A341&lt;'Input Data'!$F$17,infinity,'Input Data'!$F$11*'Input Data'!$F$13+LOOKUP($A341-'Input Data'!$F$17+$C$1,$A$5:$A$505,$W$5:$W$505)-V341))</f>
        <v>5.5555555555555554</v>
      </c>
      <c r="V341" s="11">
        <f t="shared" si="143"/>
        <v>100.89933333333445</v>
      </c>
      <c r="W341" s="11">
        <f>IF($A341&lt;'Input Data'!$F$16,0,LOOKUP($A341-'Input Data'!$F$16,$A$5:$A$505,$V$5:$V$505))</f>
        <v>100.08177777777885</v>
      </c>
      <c r="X341" s="7">
        <f>MIN('Input Data'!$G$12*LOOKUP($A341,'Input Data'!$B$58:$B$62,'Input Data'!$H$58:$H$62)/3600*$C$1,IF($A341&lt;'Input Data'!$G$17,infinity,'Input Data'!$G$11*'Input Data'!$G$13+LOOKUP($A341-'Input Data'!$G$17+$C$1,$A$5:$A$505,$Z$5:$Z$505)-Y341))</f>
        <v>22.222222222222221</v>
      </c>
      <c r="Y341" s="11">
        <f t="shared" si="144"/>
        <v>4944.0673333333671</v>
      </c>
      <c r="Z341" s="11">
        <f t="shared" si="145"/>
        <v>4590</v>
      </c>
      <c r="AA341" s="9">
        <f>MIN('Input Data'!$G$12*LOOKUP($A341,'Input Data'!$B$58:$B$62,'Input Data'!$H$58:$H$62)/3600*$C$1,IF($A341&lt;'Input Data'!$G$16,0,LOOKUP($A341-'Input Data'!$G$16+$C$1,$A$5:$A$505,Y$5:Y$505)-Z341))</f>
        <v>22.222222222222221</v>
      </c>
      <c r="AB341" s="10">
        <f>LOOKUP($A341,'Input Data'!$C$33:$C$37,'Input Data'!$G$33:$G$37)</f>
        <v>0</v>
      </c>
      <c r="AC341" s="11">
        <f t="shared" si="146"/>
        <v>0.67500000000000004</v>
      </c>
      <c r="AD341" s="11">
        <f t="shared" si="147"/>
        <v>0</v>
      </c>
      <c r="AE341" s="12">
        <f t="shared" si="148"/>
        <v>15</v>
      </c>
      <c r="AF341" s="7">
        <f>MIN('Input Data'!$H$12*LOOKUP($A341,'Input Data'!$B$58:$B$62,'Input Data'!$I$58:$I$62)/3600*$C$1,IF($A341&lt;'Input Data'!$H$17,infinity,'Input Data'!$H$11*'Input Data'!$H$13+LOOKUP($A341-'Input Data'!$H$17+$C$1,$A$5:$A$505,AH$5:AH$505)-AG341))</f>
        <v>5.5555555555555554</v>
      </c>
      <c r="AG341" s="11">
        <f t="shared" si="149"/>
        <v>0</v>
      </c>
      <c r="AH341" s="11">
        <f>IF($A341&lt;'Input Data'!$H$16,0,LOOKUP($A341-'Input Data'!$H$16,$A$5:$A$505,AG$5:AG$505))</f>
        <v>0</v>
      </c>
      <c r="AI341" s="7">
        <f>MIN('Input Data'!$I$12*LOOKUP($A341,'Input Data'!$B$58:$B$62,'Input Data'!$J$58:$J$62)/3600*$C$1,IF($A341&lt;'Input Data'!$I$17,infinity,'Input Data'!$I$11*'Input Data'!$I$13+LOOKUP($A341-'Input Data'!$I$17+$C$1,$A$5:$A$505,AK$5:AK$505))-AJ341)</f>
        <v>15</v>
      </c>
      <c r="AJ341" s="11">
        <f t="shared" si="150"/>
        <v>4590</v>
      </c>
      <c r="AK341" s="34">
        <f>IF($A341&lt;'Input Data'!$I$16,0,LOOKUP($A341-'Input Data'!$I$16,$A$5:$A$505,AJ$5:AJ$505))</f>
        <v>4500</v>
      </c>
      <c r="AL341" s="17">
        <f>MIN('Input Data'!$I$12*LOOKUP($A341,'Input Data'!$B$58:$B$62,'Input Data'!$J$58:$J$62)/3600*$C$1,IF($A341&lt;'Input Data'!$I$16,0,LOOKUP($A341-'Input Data'!$I$16+$C$1,$A$5:$A$505,AJ$5:AJ$505)-AK341))</f>
        <v>15</v>
      </c>
    </row>
    <row r="342" spans="1:38" x14ac:dyDescent="0.3">
      <c r="A342" s="9">
        <f t="shared" si="132"/>
        <v>3370</v>
      </c>
      <c r="B342" s="10">
        <f>MIN('Input Data'!$C$12*LOOKUP($A342,'Input Data'!$B$58:$B$62,'Input Data'!$D$58:$D$62)/3600*$C$1,IF($A342&lt;'Input Data'!$C$17,infinity,'Input Data'!$C$11*'Input Data'!$C$13+LOOKUP($A342-'Input Data'!$C$17+$C$1,$A$5:$A$505,$D$5:$D$505))-C342)</f>
        <v>22.222222222222221</v>
      </c>
      <c r="C342" s="11">
        <f>C341+LOOKUP($A341,'Input Data'!$D$23:$D$27,'Input Data'!$F$23:$F$27)*$C$1/3600</f>
        <v>5300.4527777778194</v>
      </c>
      <c r="D342" s="11">
        <f t="shared" si="133"/>
        <v>5116.5027777778114</v>
      </c>
      <c r="E342" s="9">
        <f>MIN('Input Data'!$C$12*LOOKUP($A342,'Input Data'!$B$58:$B$62,'Input Data'!$D$58:$D$62)/3600*$C$1,IF($A342&lt;'Input Data'!$C$16,0,LOOKUP($A342-'Input Data'!$C$16+$C$1,$A$5:$A$505,C$5:C$505)-D342))</f>
        <v>10.219444444444889</v>
      </c>
      <c r="F342" s="10">
        <f>LOOKUP($A342,'Input Data'!$C$33:$C$37,'Input Data'!$E$33:$E$37)</f>
        <v>0</v>
      </c>
      <c r="G342" s="11">
        <f t="shared" si="134"/>
        <v>1</v>
      </c>
      <c r="H342" s="11">
        <f t="shared" si="152"/>
        <v>0</v>
      </c>
      <c r="I342" s="12">
        <f t="shared" si="136"/>
        <v>10.219444444444889</v>
      </c>
      <c r="J342" s="7">
        <f>MIN('Input Data'!$D$12*LOOKUP($A342,'Input Data'!$B$58:$B$62,'Input Data'!$E$58:$E$62)/3600*$C$1,IF($A342&lt;'Input Data'!$D$17,infinity,'Input Data'!$D$11*'Input Data'!$D$13+LOOKUP($A342-'Input Data'!$D$17+$C$1,$A$5:$A$505,$L$5:$L$505)-K342))</f>
        <v>5.5555555555555554</v>
      </c>
      <c r="K342" s="11">
        <f t="shared" si="137"/>
        <v>0</v>
      </c>
      <c r="L342" s="11">
        <f>IF($A342&lt;'Input Data'!$D$16,0,LOOKUP($A342-'Input Data'!$D$16,$A$5:$A$505,$K$5:$K$505))</f>
        <v>0</v>
      </c>
      <c r="M342" s="7">
        <f>MIN('Input Data'!$E$12*LOOKUP($A342,'Input Data'!$B$58:$B$62,'Input Data'!$F$58:$F$62)/3600*$C$1,IF($A342&lt;'Input Data'!$E$17,infinity,'Input Data'!$E$11*'Input Data'!$E$13+LOOKUP($A342-'Input Data'!$E$17+$C$1,$A$5:$A$505,$O$5:$O$505))-N342)</f>
        <v>22.222222222222221</v>
      </c>
      <c r="N342" s="11">
        <f t="shared" si="138"/>
        <v>5116.5027777778114</v>
      </c>
      <c r="O342" s="11">
        <f t="shared" si="139"/>
        <v>5055.1861111111421</v>
      </c>
      <c r="P342" s="9">
        <f>MIN('Input Data'!$E$12*LOOKUP($A342,'Input Data'!$B$58:$B$62,'Input Data'!$F$58:$F$62)/3600*$C$1,IF($A342&lt;'Input Data'!$E$16,0,LOOKUP($A342-'Input Data'!$E$16+$C$1,$A$5:$A$505,N$5:N$505)-O342))</f>
        <v>10.219444444444889</v>
      </c>
      <c r="Q342" s="10">
        <f>LOOKUP($A342,'Input Data'!$C$33:$C$37,'Input Data'!$F$33:$F$37)</f>
        <v>0.02</v>
      </c>
      <c r="R342" s="34">
        <f t="shared" si="140"/>
        <v>1</v>
      </c>
      <c r="S342" s="8">
        <f t="shared" si="141"/>
        <v>0.20438888888889778</v>
      </c>
      <c r="T342" s="11">
        <f t="shared" si="142"/>
        <v>10.015055555555991</v>
      </c>
      <c r="U342" s="7">
        <f>MIN('Input Data'!$F$12*LOOKUP($A342,'Input Data'!$B$58:$B$62,'Input Data'!$G$58:$G$62)/3600*$C$1,IF($A342&lt;'Input Data'!$F$17,infinity,'Input Data'!$F$11*'Input Data'!$F$13+LOOKUP($A342-'Input Data'!$F$17+$C$1,$A$5:$A$505,$W$5:$W$505)-V342))</f>
        <v>5.5555555555555554</v>
      </c>
      <c r="V342" s="11">
        <f t="shared" si="143"/>
        <v>101.10372222222335</v>
      </c>
      <c r="W342" s="11">
        <f>IF($A342&lt;'Input Data'!$F$16,0,LOOKUP($A342-'Input Data'!$F$16,$A$5:$A$505,$V$5:$V$505))</f>
        <v>100.28616666666775</v>
      </c>
      <c r="X342" s="7">
        <f>MIN('Input Data'!$G$12*LOOKUP($A342,'Input Data'!$B$58:$B$62,'Input Data'!$H$58:$H$62)/3600*$C$1,IF($A342&lt;'Input Data'!$G$17,infinity,'Input Data'!$G$11*'Input Data'!$G$13+LOOKUP($A342-'Input Data'!$G$17+$C$1,$A$5:$A$505,$Z$5:$Z$505)-Y342))</f>
        <v>22.222222222222221</v>
      </c>
      <c r="Y342" s="11">
        <f t="shared" si="144"/>
        <v>4954.0823888889227</v>
      </c>
      <c r="Z342" s="11">
        <f t="shared" si="145"/>
        <v>4605</v>
      </c>
      <c r="AA342" s="9">
        <f>MIN('Input Data'!$G$12*LOOKUP($A342,'Input Data'!$B$58:$B$62,'Input Data'!$H$58:$H$62)/3600*$C$1,IF($A342&lt;'Input Data'!$G$16,0,LOOKUP($A342-'Input Data'!$G$16+$C$1,$A$5:$A$505,Y$5:Y$505)-Z342))</f>
        <v>22.222222222222221</v>
      </c>
      <c r="AB342" s="10">
        <f>LOOKUP($A342,'Input Data'!$C$33:$C$37,'Input Data'!$G$33:$G$37)</f>
        <v>0</v>
      </c>
      <c r="AC342" s="11">
        <f t="shared" si="146"/>
        <v>0.67500000000000004</v>
      </c>
      <c r="AD342" s="11">
        <f t="shared" si="147"/>
        <v>0</v>
      </c>
      <c r="AE342" s="12">
        <f t="shared" si="148"/>
        <v>15</v>
      </c>
      <c r="AF342" s="7">
        <f>MIN('Input Data'!$H$12*LOOKUP($A342,'Input Data'!$B$58:$B$62,'Input Data'!$I$58:$I$62)/3600*$C$1,IF($A342&lt;'Input Data'!$H$17,infinity,'Input Data'!$H$11*'Input Data'!$H$13+LOOKUP($A342-'Input Data'!$H$17+$C$1,$A$5:$A$505,AH$5:AH$505)-AG342))</f>
        <v>5.5555555555555554</v>
      </c>
      <c r="AG342" s="11">
        <f t="shared" si="149"/>
        <v>0</v>
      </c>
      <c r="AH342" s="11">
        <f>IF($A342&lt;'Input Data'!$H$16,0,LOOKUP($A342-'Input Data'!$H$16,$A$5:$A$505,AG$5:AG$505))</f>
        <v>0</v>
      </c>
      <c r="AI342" s="7">
        <f>MIN('Input Data'!$I$12*LOOKUP($A342,'Input Data'!$B$58:$B$62,'Input Data'!$J$58:$J$62)/3600*$C$1,IF($A342&lt;'Input Data'!$I$17,infinity,'Input Data'!$I$11*'Input Data'!$I$13+LOOKUP($A342-'Input Data'!$I$17+$C$1,$A$5:$A$505,AK$5:AK$505))-AJ342)</f>
        <v>15</v>
      </c>
      <c r="AJ342" s="11">
        <f t="shared" si="150"/>
        <v>4605</v>
      </c>
      <c r="AK342" s="34">
        <f>IF($A342&lt;'Input Data'!$I$16,0,LOOKUP($A342-'Input Data'!$I$16,$A$5:$A$505,AJ$5:AJ$505))</f>
        <v>4515</v>
      </c>
      <c r="AL342" s="17">
        <f>MIN('Input Data'!$I$12*LOOKUP($A342,'Input Data'!$B$58:$B$62,'Input Data'!$J$58:$J$62)/3600*$C$1,IF($A342&lt;'Input Data'!$I$16,0,LOOKUP($A342-'Input Data'!$I$16+$C$1,$A$5:$A$505,AJ$5:AJ$505)-AK342))</f>
        <v>15</v>
      </c>
    </row>
    <row r="343" spans="1:38" x14ac:dyDescent="0.3">
      <c r="A343" s="9">
        <f t="shared" si="132"/>
        <v>3380</v>
      </c>
      <c r="B343" s="10">
        <f>MIN('Input Data'!$C$12*LOOKUP($A343,'Input Data'!$B$58:$B$62,'Input Data'!$D$58:$D$62)/3600*$C$1,IF($A343&lt;'Input Data'!$C$17,infinity,'Input Data'!$C$11*'Input Data'!$C$13+LOOKUP($A343-'Input Data'!$C$17+$C$1,$A$5:$A$505,$D$5:$D$505))-C343)</f>
        <v>22.222222222222221</v>
      </c>
      <c r="C343" s="11">
        <f>C342+LOOKUP($A342,'Input Data'!$D$23:$D$27,'Input Data'!$F$23:$F$27)*$C$1/3600</f>
        <v>5310.6722222222643</v>
      </c>
      <c r="D343" s="11">
        <f t="shared" si="133"/>
        <v>5126.7222222222563</v>
      </c>
      <c r="E343" s="9">
        <f>MIN('Input Data'!$C$12*LOOKUP($A343,'Input Data'!$B$58:$B$62,'Input Data'!$D$58:$D$62)/3600*$C$1,IF($A343&lt;'Input Data'!$C$16,0,LOOKUP($A343-'Input Data'!$C$16+$C$1,$A$5:$A$505,C$5:C$505)-D343))</f>
        <v>10.219444444444889</v>
      </c>
      <c r="F343" s="10">
        <f>LOOKUP($A343,'Input Data'!$C$33:$C$37,'Input Data'!$E$33:$E$37)</f>
        <v>0</v>
      </c>
      <c r="G343" s="11">
        <f t="shared" si="134"/>
        <v>1</v>
      </c>
      <c r="H343" s="11">
        <f t="shared" si="152"/>
        <v>0</v>
      </c>
      <c r="I343" s="12">
        <f t="shared" si="136"/>
        <v>10.219444444444889</v>
      </c>
      <c r="J343" s="7">
        <f>MIN('Input Data'!$D$12*LOOKUP($A343,'Input Data'!$B$58:$B$62,'Input Data'!$E$58:$E$62)/3600*$C$1,IF($A343&lt;'Input Data'!$D$17,infinity,'Input Data'!$D$11*'Input Data'!$D$13+LOOKUP($A343-'Input Data'!$D$17+$C$1,$A$5:$A$505,$L$5:$L$505)-K343))</f>
        <v>5.5555555555555554</v>
      </c>
      <c r="K343" s="11">
        <f t="shared" si="137"/>
        <v>0</v>
      </c>
      <c r="L343" s="11">
        <f>IF($A343&lt;'Input Data'!$D$16,0,LOOKUP($A343-'Input Data'!$D$16,$A$5:$A$505,$K$5:$K$505))</f>
        <v>0</v>
      </c>
      <c r="M343" s="7">
        <f>MIN('Input Data'!$E$12*LOOKUP($A343,'Input Data'!$B$58:$B$62,'Input Data'!$F$58:$F$62)/3600*$C$1,IF($A343&lt;'Input Data'!$E$17,infinity,'Input Data'!$E$11*'Input Data'!$E$13+LOOKUP($A343-'Input Data'!$E$17+$C$1,$A$5:$A$505,$O$5:$O$505))-N343)</f>
        <v>22.222222222222221</v>
      </c>
      <c r="N343" s="11">
        <f t="shared" si="138"/>
        <v>5126.7222222222563</v>
      </c>
      <c r="O343" s="11">
        <f t="shared" si="139"/>
        <v>5065.4055555555869</v>
      </c>
      <c r="P343" s="9">
        <f>MIN('Input Data'!$E$12*LOOKUP($A343,'Input Data'!$B$58:$B$62,'Input Data'!$F$58:$F$62)/3600*$C$1,IF($A343&lt;'Input Data'!$E$16,0,LOOKUP($A343-'Input Data'!$E$16+$C$1,$A$5:$A$505,N$5:N$505)-O343))</f>
        <v>10.219444444444889</v>
      </c>
      <c r="Q343" s="10">
        <f>LOOKUP($A343,'Input Data'!$C$33:$C$37,'Input Data'!$F$33:$F$37)</f>
        <v>0.02</v>
      </c>
      <c r="R343" s="34">
        <f t="shared" si="140"/>
        <v>1</v>
      </c>
      <c r="S343" s="8">
        <f t="shared" si="141"/>
        <v>0.20438888888889778</v>
      </c>
      <c r="T343" s="11">
        <f t="shared" si="142"/>
        <v>10.015055555555991</v>
      </c>
      <c r="U343" s="7">
        <f>MIN('Input Data'!$F$12*LOOKUP($A343,'Input Data'!$B$58:$B$62,'Input Data'!$G$58:$G$62)/3600*$C$1,IF($A343&lt;'Input Data'!$F$17,infinity,'Input Data'!$F$11*'Input Data'!$F$13+LOOKUP($A343-'Input Data'!$F$17+$C$1,$A$5:$A$505,$W$5:$W$505)-V343))</f>
        <v>5.5555555555555554</v>
      </c>
      <c r="V343" s="11">
        <f t="shared" si="143"/>
        <v>101.30811111111225</v>
      </c>
      <c r="W343" s="11">
        <f>IF($A343&lt;'Input Data'!$F$16,0,LOOKUP($A343-'Input Data'!$F$16,$A$5:$A$505,$V$5:$V$505))</f>
        <v>100.49055555555665</v>
      </c>
      <c r="X343" s="7">
        <f>MIN('Input Data'!$G$12*LOOKUP($A343,'Input Data'!$B$58:$B$62,'Input Data'!$H$58:$H$62)/3600*$C$1,IF($A343&lt;'Input Data'!$G$17,infinity,'Input Data'!$G$11*'Input Data'!$G$13+LOOKUP($A343-'Input Data'!$G$17+$C$1,$A$5:$A$505,$Z$5:$Z$505)-Y343))</f>
        <v>22.222222222222221</v>
      </c>
      <c r="Y343" s="11">
        <f t="shared" si="144"/>
        <v>4964.0974444444782</v>
      </c>
      <c r="Z343" s="11">
        <f t="shared" si="145"/>
        <v>4620</v>
      </c>
      <c r="AA343" s="9">
        <f>MIN('Input Data'!$G$12*LOOKUP($A343,'Input Data'!$B$58:$B$62,'Input Data'!$H$58:$H$62)/3600*$C$1,IF($A343&lt;'Input Data'!$G$16,0,LOOKUP($A343-'Input Data'!$G$16+$C$1,$A$5:$A$505,Y$5:Y$505)-Z343))</f>
        <v>22.222222222222221</v>
      </c>
      <c r="AB343" s="10">
        <f>LOOKUP($A343,'Input Data'!$C$33:$C$37,'Input Data'!$G$33:$G$37)</f>
        <v>0</v>
      </c>
      <c r="AC343" s="11">
        <f t="shared" si="146"/>
        <v>0.67500000000000004</v>
      </c>
      <c r="AD343" s="11">
        <f t="shared" si="147"/>
        <v>0</v>
      </c>
      <c r="AE343" s="12">
        <f t="shared" si="148"/>
        <v>15</v>
      </c>
      <c r="AF343" s="7">
        <f>MIN('Input Data'!$H$12*LOOKUP($A343,'Input Data'!$B$58:$B$62,'Input Data'!$I$58:$I$62)/3600*$C$1,IF($A343&lt;'Input Data'!$H$17,infinity,'Input Data'!$H$11*'Input Data'!$H$13+LOOKUP($A343-'Input Data'!$H$17+$C$1,$A$5:$A$505,AH$5:AH$505)-AG343))</f>
        <v>5.5555555555555554</v>
      </c>
      <c r="AG343" s="11">
        <f t="shared" si="149"/>
        <v>0</v>
      </c>
      <c r="AH343" s="11">
        <f>IF($A343&lt;'Input Data'!$H$16,0,LOOKUP($A343-'Input Data'!$H$16,$A$5:$A$505,AG$5:AG$505))</f>
        <v>0</v>
      </c>
      <c r="AI343" s="7">
        <f>MIN('Input Data'!$I$12*LOOKUP($A343,'Input Data'!$B$58:$B$62,'Input Data'!$J$58:$J$62)/3600*$C$1,IF($A343&lt;'Input Data'!$I$17,infinity,'Input Data'!$I$11*'Input Data'!$I$13+LOOKUP($A343-'Input Data'!$I$17+$C$1,$A$5:$A$505,AK$5:AK$505))-AJ343)</f>
        <v>15</v>
      </c>
      <c r="AJ343" s="11">
        <f t="shared" si="150"/>
        <v>4620</v>
      </c>
      <c r="AK343" s="34">
        <f>IF($A343&lt;'Input Data'!$I$16,0,LOOKUP($A343-'Input Data'!$I$16,$A$5:$A$505,AJ$5:AJ$505))</f>
        <v>4530</v>
      </c>
      <c r="AL343" s="17">
        <f>MIN('Input Data'!$I$12*LOOKUP($A343,'Input Data'!$B$58:$B$62,'Input Data'!$J$58:$J$62)/3600*$C$1,IF($A343&lt;'Input Data'!$I$16,0,LOOKUP($A343-'Input Data'!$I$16+$C$1,$A$5:$A$505,AJ$5:AJ$505)-AK343))</f>
        <v>15</v>
      </c>
    </row>
    <row r="344" spans="1:38" x14ac:dyDescent="0.3">
      <c r="A344" s="9">
        <f t="shared" si="132"/>
        <v>3390</v>
      </c>
      <c r="B344" s="10">
        <f>MIN('Input Data'!$C$12*LOOKUP($A344,'Input Data'!$B$58:$B$62,'Input Data'!$D$58:$D$62)/3600*$C$1,IF($A344&lt;'Input Data'!$C$17,infinity,'Input Data'!$C$11*'Input Data'!$C$13+LOOKUP($A344-'Input Data'!$C$17+$C$1,$A$5:$A$505,$D$5:$D$505))-C344)</f>
        <v>22.222222222222221</v>
      </c>
      <c r="C344" s="11">
        <f>C343+LOOKUP($A343,'Input Data'!$D$23:$D$27,'Input Data'!$F$23:$F$27)*$C$1/3600</f>
        <v>5320.8916666667092</v>
      </c>
      <c r="D344" s="11">
        <f t="shared" si="133"/>
        <v>5136.9416666667012</v>
      </c>
      <c r="E344" s="9">
        <f>MIN('Input Data'!$C$12*LOOKUP($A344,'Input Data'!$B$58:$B$62,'Input Data'!$D$58:$D$62)/3600*$C$1,IF($A344&lt;'Input Data'!$C$16,0,LOOKUP($A344-'Input Data'!$C$16+$C$1,$A$5:$A$505,C$5:C$505)-D344))</f>
        <v>10.219444444444889</v>
      </c>
      <c r="F344" s="10">
        <f>LOOKUP($A344,'Input Data'!$C$33:$C$37,'Input Data'!$E$33:$E$37)</f>
        <v>0</v>
      </c>
      <c r="G344" s="11">
        <f t="shared" si="134"/>
        <v>1</v>
      </c>
      <c r="H344" s="11">
        <f t="shared" si="152"/>
        <v>0</v>
      </c>
      <c r="I344" s="12">
        <f t="shared" si="136"/>
        <v>10.219444444444889</v>
      </c>
      <c r="J344" s="7">
        <f>MIN('Input Data'!$D$12*LOOKUP($A344,'Input Data'!$B$58:$B$62,'Input Data'!$E$58:$E$62)/3600*$C$1,IF($A344&lt;'Input Data'!$D$17,infinity,'Input Data'!$D$11*'Input Data'!$D$13+LOOKUP($A344-'Input Data'!$D$17+$C$1,$A$5:$A$505,$L$5:$L$505)-K344))</f>
        <v>5.5555555555555554</v>
      </c>
      <c r="K344" s="11">
        <f t="shared" si="137"/>
        <v>0</v>
      </c>
      <c r="L344" s="11">
        <f>IF($A344&lt;'Input Data'!$D$16,0,LOOKUP($A344-'Input Data'!$D$16,$A$5:$A$505,$K$5:$K$505))</f>
        <v>0</v>
      </c>
      <c r="M344" s="7">
        <f>MIN('Input Data'!$E$12*LOOKUP($A344,'Input Data'!$B$58:$B$62,'Input Data'!$F$58:$F$62)/3600*$C$1,IF($A344&lt;'Input Data'!$E$17,infinity,'Input Data'!$E$11*'Input Data'!$E$13+LOOKUP($A344-'Input Data'!$E$17+$C$1,$A$5:$A$505,$O$5:$O$505))-N344)</f>
        <v>22.222222222222221</v>
      </c>
      <c r="N344" s="11">
        <f t="shared" si="138"/>
        <v>5136.9416666667012</v>
      </c>
      <c r="O344" s="11">
        <f t="shared" si="139"/>
        <v>5075.6250000000318</v>
      </c>
      <c r="P344" s="9">
        <f>MIN('Input Data'!$E$12*LOOKUP($A344,'Input Data'!$B$58:$B$62,'Input Data'!$F$58:$F$62)/3600*$C$1,IF($A344&lt;'Input Data'!$E$16,0,LOOKUP($A344-'Input Data'!$E$16+$C$1,$A$5:$A$505,N$5:N$505)-O344))</f>
        <v>10.219444444444889</v>
      </c>
      <c r="Q344" s="10">
        <f>LOOKUP($A344,'Input Data'!$C$33:$C$37,'Input Data'!$F$33:$F$37)</f>
        <v>0.02</v>
      </c>
      <c r="R344" s="34">
        <f t="shared" si="140"/>
        <v>1</v>
      </c>
      <c r="S344" s="8">
        <f t="shared" si="141"/>
        <v>0.20438888888889778</v>
      </c>
      <c r="T344" s="11">
        <f t="shared" si="142"/>
        <v>10.015055555555991</v>
      </c>
      <c r="U344" s="7">
        <f>MIN('Input Data'!$F$12*LOOKUP($A344,'Input Data'!$B$58:$B$62,'Input Data'!$G$58:$G$62)/3600*$C$1,IF($A344&lt;'Input Data'!$F$17,infinity,'Input Data'!$F$11*'Input Data'!$F$13+LOOKUP($A344-'Input Data'!$F$17+$C$1,$A$5:$A$505,$W$5:$W$505)-V344))</f>
        <v>5.5555555555555554</v>
      </c>
      <c r="V344" s="11">
        <f t="shared" si="143"/>
        <v>101.51250000000115</v>
      </c>
      <c r="W344" s="11">
        <f>IF($A344&lt;'Input Data'!$F$16,0,LOOKUP($A344-'Input Data'!$F$16,$A$5:$A$505,$V$5:$V$505))</f>
        <v>100.69494444444555</v>
      </c>
      <c r="X344" s="7">
        <f>MIN('Input Data'!$G$12*LOOKUP($A344,'Input Data'!$B$58:$B$62,'Input Data'!$H$58:$H$62)/3600*$C$1,IF($A344&lt;'Input Data'!$G$17,infinity,'Input Data'!$G$11*'Input Data'!$G$13+LOOKUP($A344-'Input Data'!$G$17+$C$1,$A$5:$A$505,$Z$5:$Z$505)-Y344))</f>
        <v>22.222222222222221</v>
      </c>
      <c r="Y344" s="11">
        <f t="shared" si="144"/>
        <v>4974.1125000000338</v>
      </c>
      <c r="Z344" s="11">
        <f t="shared" si="145"/>
        <v>4635</v>
      </c>
      <c r="AA344" s="9">
        <f>MIN('Input Data'!$G$12*LOOKUP($A344,'Input Data'!$B$58:$B$62,'Input Data'!$H$58:$H$62)/3600*$C$1,IF($A344&lt;'Input Data'!$G$16,0,LOOKUP($A344-'Input Data'!$G$16+$C$1,$A$5:$A$505,Y$5:Y$505)-Z344))</f>
        <v>22.222222222222221</v>
      </c>
      <c r="AB344" s="10">
        <f>LOOKUP($A344,'Input Data'!$C$33:$C$37,'Input Data'!$G$33:$G$37)</f>
        <v>0</v>
      </c>
      <c r="AC344" s="11">
        <f t="shared" si="146"/>
        <v>0.67500000000000004</v>
      </c>
      <c r="AD344" s="11">
        <f t="shared" si="147"/>
        <v>0</v>
      </c>
      <c r="AE344" s="12">
        <f t="shared" si="148"/>
        <v>15</v>
      </c>
      <c r="AF344" s="7">
        <f>MIN('Input Data'!$H$12*LOOKUP($A344,'Input Data'!$B$58:$B$62,'Input Data'!$I$58:$I$62)/3600*$C$1,IF($A344&lt;'Input Data'!$H$17,infinity,'Input Data'!$H$11*'Input Data'!$H$13+LOOKUP($A344-'Input Data'!$H$17+$C$1,$A$5:$A$505,AH$5:AH$505)-AG344))</f>
        <v>5.5555555555555554</v>
      </c>
      <c r="AG344" s="11">
        <f t="shared" si="149"/>
        <v>0</v>
      </c>
      <c r="AH344" s="11">
        <f>IF($A344&lt;'Input Data'!$H$16,0,LOOKUP($A344-'Input Data'!$H$16,$A$5:$A$505,AG$5:AG$505))</f>
        <v>0</v>
      </c>
      <c r="AI344" s="7">
        <f>MIN('Input Data'!$I$12*LOOKUP($A344,'Input Data'!$B$58:$B$62,'Input Data'!$J$58:$J$62)/3600*$C$1,IF($A344&lt;'Input Data'!$I$17,infinity,'Input Data'!$I$11*'Input Data'!$I$13+LOOKUP($A344-'Input Data'!$I$17+$C$1,$A$5:$A$505,AK$5:AK$505))-AJ344)</f>
        <v>15</v>
      </c>
      <c r="AJ344" s="11">
        <f t="shared" si="150"/>
        <v>4635</v>
      </c>
      <c r="AK344" s="34">
        <f>IF($A344&lt;'Input Data'!$I$16,0,LOOKUP($A344-'Input Data'!$I$16,$A$5:$A$505,AJ$5:AJ$505))</f>
        <v>4545</v>
      </c>
      <c r="AL344" s="17">
        <f>MIN('Input Data'!$I$12*LOOKUP($A344,'Input Data'!$B$58:$B$62,'Input Data'!$J$58:$J$62)/3600*$C$1,IF($A344&lt;'Input Data'!$I$16,0,LOOKUP($A344-'Input Data'!$I$16+$C$1,$A$5:$A$505,AJ$5:AJ$505)-AK344))</f>
        <v>15</v>
      </c>
    </row>
    <row r="345" spans="1:38" x14ac:dyDescent="0.3">
      <c r="A345" s="9">
        <f t="shared" si="132"/>
        <v>3400</v>
      </c>
      <c r="B345" s="10">
        <f>MIN('Input Data'!$C$12*LOOKUP($A345,'Input Data'!$B$58:$B$62,'Input Data'!$D$58:$D$62)/3600*$C$1,IF($A345&lt;'Input Data'!$C$17,infinity,'Input Data'!$C$11*'Input Data'!$C$13+LOOKUP($A345-'Input Data'!$C$17+$C$1,$A$5:$A$505,$D$5:$D$505))-C345)</f>
        <v>22.222222222222221</v>
      </c>
      <c r="C345" s="11">
        <f>C344+LOOKUP($A344,'Input Data'!$D$23:$D$27,'Input Data'!$F$23:$F$27)*$C$1/3600</f>
        <v>5331.1111111111541</v>
      </c>
      <c r="D345" s="11">
        <f t="shared" si="133"/>
        <v>5147.1611111111461</v>
      </c>
      <c r="E345" s="9">
        <f>MIN('Input Data'!$C$12*LOOKUP($A345,'Input Data'!$B$58:$B$62,'Input Data'!$D$58:$D$62)/3600*$C$1,IF($A345&lt;'Input Data'!$C$16,0,LOOKUP($A345-'Input Data'!$C$16+$C$1,$A$5:$A$505,C$5:C$505)-D345))</f>
        <v>10.219444444444889</v>
      </c>
      <c r="F345" s="10">
        <f>LOOKUP($A345,'Input Data'!$C$33:$C$37,'Input Data'!$E$33:$E$37)</f>
        <v>0</v>
      </c>
      <c r="G345" s="11">
        <f t="shared" si="134"/>
        <v>1</v>
      </c>
      <c r="H345" s="11">
        <f t="shared" si="152"/>
        <v>0</v>
      </c>
      <c r="I345" s="12">
        <f t="shared" si="136"/>
        <v>10.219444444444889</v>
      </c>
      <c r="J345" s="7">
        <f>MIN('Input Data'!$D$12*LOOKUP($A345,'Input Data'!$B$58:$B$62,'Input Data'!$E$58:$E$62)/3600*$C$1,IF($A345&lt;'Input Data'!$D$17,infinity,'Input Data'!$D$11*'Input Data'!$D$13+LOOKUP($A345-'Input Data'!$D$17+$C$1,$A$5:$A$505,$L$5:$L$505)-K345))</f>
        <v>5.5555555555555554</v>
      </c>
      <c r="K345" s="11">
        <f t="shared" si="137"/>
        <v>0</v>
      </c>
      <c r="L345" s="11">
        <f>IF($A345&lt;'Input Data'!$D$16,0,LOOKUP($A345-'Input Data'!$D$16,$A$5:$A$505,$K$5:$K$505))</f>
        <v>0</v>
      </c>
      <c r="M345" s="7">
        <f>MIN('Input Data'!$E$12*LOOKUP($A345,'Input Data'!$B$58:$B$62,'Input Data'!$F$58:$F$62)/3600*$C$1,IF($A345&lt;'Input Data'!$E$17,infinity,'Input Data'!$E$11*'Input Data'!$E$13+LOOKUP($A345-'Input Data'!$E$17+$C$1,$A$5:$A$505,$O$5:$O$505))-N345)</f>
        <v>22.222222222222221</v>
      </c>
      <c r="N345" s="11">
        <f t="shared" si="138"/>
        <v>5147.1611111111461</v>
      </c>
      <c r="O345" s="11">
        <f t="shared" si="139"/>
        <v>5085.8444444444767</v>
      </c>
      <c r="P345" s="9">
        <f>MIN('Input Data'!$E$12*LOOKUP($A345,'Input Data'!$B$58:$B$62,'Input Data'!$F$58:$F$62)/3600*$C$1,IF($A345&lt;'Input Data'!$E$16,0,LOOKUP($A345-'Input Data'!$E$16+$C$1,$A$5:$A$505,N$5:N$505)-O345))</f>
        <v>10.219444444444889</v>
      </c>
      <c r="Q345" s="10">
        <f>LOOKUP($A345,'Input Data'!$C$33:$C$37,'Input Data'!$F$33:$F$37)</f>
        <v>0.02</v>
      </c>
      <c r="R345" s="34">
        <f t="shared" si="140"/>
        <v>1</v>
      </c>
      <c r="S345" s="8">
        <f t="shared" si="141"/>
        <v>0.20438888888889778</v>
      </c>
      <c r="T345" s="11">
        <f t="shared" si="142"/>
        <v>10.015055555555991</v>
      </c>
      <c r="U345" s="7">
        <f>MIN('Input Data'!$F$12*LOOKUP($A345,'Input Data'!$B$58:$B$62,'Input Data'!$G$58:$G$62)/3600*$C$1,IF($A345&lt;'Input Data'!$F$17,infinity,'Input Data'!$F$11*'Input Data'!$F$13+LOOKUP($A345-'Input Data'!$F$17+$C$1,$A$5:$A$505,$W$5:$W$505)-V345))</f>
        <v>5.5555555555555554</v>
      </c>
      <c r="V345" s="11">
        <f t="shared" si="143"/>
        <v>101.71688888889005</v>
      </c>
      <c r="W345" s="11">
        <f>IF($A345&lt;'Input Data'!$F$16,0,LOOKUP($A345-'Input Data'!$F$16,$A$5:$A$505,$V$5:$V$505))</f>
        <v>100.89933333333445</v>
      </c>
      <c r="X345" s="7">
        <f>MIN('Input Data'!$G$12*LOOKUP($A345,'Input Data'!$B$58:$B$62,'Input Data'!$H$58:$H$62)/3600*$C$1,IF($A345&lt;'Input Data'!$G$17,infinity,'Input Data'!$G$11*'Input Data'!$G$13+LOOKUP($A345-'Input Data'!$G$17+$C$1,$A$5:$A$505,$Z$5:$Z$505)-Y345))</f>
        <v>22.222222222222221</v>
      </c>
      <c r="Y345" s="11">
        <f t="shared" si="144"/>
        <v>4984.1275555555894</v>
      </c>
      <c r="Z345" s="11">
        <f t="shared" si="145"/>
        <v>4650</v>
      </c>
      <c r="AA345" s="9">
        <f>MIN('Input Data'!$G$12*LOOKUP($A345,'Input Data'!$B$58:$B$62,'Input Data'!$H$58:$H$62)/3600*$C$1,IF($A345&lt;'Input Data'!$G$16,0,LOOKUP($A345-'Input Data'!$G$16+$C$1,$A$5:$A$505,Y$5:Y$505)-Z345))</f>
        <v>22.222222222222221</v>
      </c>
      <c r="AB345" s="10">
        <f>LOOKUP($A345,'Input Data'!$C$33:$C$37,'Input Data'!$G$33:$G$37)</f>
        <v>0</v>
      </c>
      <c r="AC345" s="11">
        <f t="shared" si="146"/>
        <v>0.67500000000000004</v>
      </c>
      <c r="AD345" s="11">
        <f t="shared" si="147"/>
        <v>0</v>
      </c>
      <c r="AE345" s="12">
        <f t="shared" si="148"/>
        <v>15</v>
      </c>
      <c r="AF345" s="7">
        <f>MIN('Input Data'!$H$12*LOOKUP($A345,'Input Data'!$B$58:$B$62,'Input Data'!$I$58:$I$62)/3600*$C$1,IF($A345&lt;'Input Data'!$H$17,infinity,'Input Data'!$H$11*'Input Data'!$H$13+LOOKUP($A345-'Input Data'!$H$17+$C$1,$A$5:$A$505,AH$5:AH$505)-AG345))</f>
        <v>5.5555555555555554</v>
      </c>
      <c r="AG345" s="11">
        <f t="shared" si="149"/>
        <v>0</v>
      </c>
      <c r="AH345" s="11">
        <f>IF($A345&lt;'Input Data'!$H$16,0,LOOKUP($A345-'Input Data'!$H$16,$A$5:$A$505,AG$5:AG$505))</f>
        <v>0</v>
      </c>
      <c r="AI345" s="7">
        <f>MIN('Input Data'!$I$12*LOOKUP($A345,'Input Data'!$B$58:$B$62,'Input Data'!$J$58:$J$62)/3600*$C$1,IF($A345&lt;'Input Data'!$I$17,infinity,'Input Data'!$I$11*'Input Data'!$I$13+LOOKUP($A345-'Input Data'!$I$17+$C$1,$A$5:$A$505,AK$5:AK$505))-AJ345)</f>
        <v>15</v>
      </c>
      <c r="AJ345" s="11">
        <f t="shared" si="150"/>
        <v>4650</v>
      </c>
      <c r="AK345" s="34">
        <f>IF($A345&lt;'Input Data'!$I$16,0,LOOKUP($A345-'Input Data'!$I$16,$A$5:$A$505,AJ$5:AJ$505))</f>
        <v>4560</v>
      </c>
      <c r="AL345" s="17">
        <f>MIN('Input Data'!$I$12*LOOKUP($A345,'Input Data'!$B$58:$B$62,'Input Data'!$J$58:$J$62)/3600*$C$1,IF($A345&lt;'Input Data'!$I$16,0,LOOKUP($A345-'Input Data'!$I$16+$C$1,$A$5:$A$505,AJ$5:AJ$505)-AK345))</f>
        <v>15</v>
      </c>
    </row>
    <row r="346" spans="1:38" x14ac:dyDescent="0.3">
      <c r="A346" s="9">
        <f t="shared" si="132"/>
        <v>3410</v>
      </c>
      <c r="B346" s="10">
        <f>MIN('Input Data'!$C$12*LOOKUP($A346,'Input Data'!$B$58:$B$62,'Input Data'!$D$58:$D$62)/3600*$C$1,IF($A346&lt;'Input Data'!$C$17,infinity,'Input Data'!$C$11*'Input Data'!$C$13+LOOKUP($A346-'Input Data'!$C$17+$C$1,$A$5:$A$505,$D$5:$D$505))-C346)</f>
        <v>22.222222222222221</v>
      </c>
      <c r="C346" s="11">
        <f>C345+LOOKUP($A345,'Input Data'!$D$23:$D$27,'Input Data'!$F$23:$F$27)*$C$1/3600</f>
        <v>5341.3305555555989</v>
      </c>
      <c r="D346" s="11">
        <f t="shared" si="133"/>
        <v>5157.3805555555909</v>
      </c>
      <c r="E346" s="9">
        <f>MIN('Input Data'!$C$12*LOOKUP($A346,'Input Data'!$B$58:$B$62,'Input Data'!$D$58:$D$62)/3600*$C$1,IF($A346&lt;'Input Data'!$C$16,0,LOOKUP($A346-'Input Data'!$C$16+$C$1,$A$5:$A$505,C$5:C$505)-D346))</f>
        <v>10.219444444444889</v>
      </c>
      <c r="F346" s="10">
        <f>LOOKUP($A346,'Input Data'!$C$33:$C$37,'Input Data'!$E$33:$E$37)</f>
        <v>0</v>
      </c>
      <c r="G346" s="11">
        <f t="shared" si="134"/>
        <v>1</v>
      </c>
      <c r="H346" s="11">
        <f t="shared" si="152"/>
        <v>0</v>
      </c>
      <c r="I346" s="12">
        <f t="shared" si="136"/>
        <v>10.219444444444889</v>
      </c>
      <c r="J346" s="7">
        <f>MIN('Input Data'!$D$12*LOOKUP($A346,'Input Data'!$B$58:$B$62,'Input Data'!$E$58:$E$62)/3600*$C$1,IF($A346&lt;'Input Data'!$D$17,infinity,'Input Data'!$D$11*'Input Data'!$D$13+LOOKUP($A346-'Input Data'!$D$17+$C$1,$A$5:$A$505,$L$5:$L$505)-K346))</f>
        <v>5.5555555555555554</v>
      </c>
      <c r="K346" s="11">
        <f t="shared" si="137"/>
        <v>0</v>
      </c>
      <c r="L346" s="11">
        <f>IF($A346&lt;'Input Data'!$D$16,0,LOOKUP($A346-'Input Data'!$D$16,$A$5:$A$505,$K$5:$K$505))</f>
        <v>0</v>
      </c>
      <c r="M346" s="7">
        <f>MIN('Input Data'!$E$12*LOOKUP($A346,'Input Data'!$B$58:$B$62,'Input Data'!$F$58:$F$62)/3600*$C$1,IF($A346&lt;'Input Data'!$E$17,infinity,'Input Data'!$E$11*'Input Data'!$E$13+LOOKUP($A346-'Input Data'!$E$17+$C$1,$A$5:$A$505,$O$5:$O$505))-N346)</f>
        <v>22.222222222222221</v>
      </c>
      <c r="N346" s="11">
        <f t="shared" si="138"/>
        <v>5157.3805555555909</v>
      </c>
      <c r="O346" s="11">
        <f t="shared" si="139"/>
        <v>5096.0638888889216</v>
      </c>
      <c r="P346" s="9">
        <f>MIN('Input Data'!$E$12*LOOKUP($A346,'Input Data'!$B$58:$B$62,'Input Data'!$F$58:$F$62)/3600*$C$1,IF($A346&lt;'Input Data'!$E$16,0,LOOKUP($A346-'Input Data'!$E$16+$C$1,$A$5:$A$505,N$5:N$505)-O346))</f>
        <v>10.219444444444889</v>
      </c>
      <c r="Q346" s="10">
        <f>LOOKUP($A346,'Input Data'!$C$33:$C$37,'Input Data'!$F$33:$F$37)</f>
        <v>0.02</v>
      </c>
      <c r="R346" s="34">
        <f t="shared" si="140"/>
        <v>1</v>
      </c>
      <c r="S346" s="8">
        <f t="shared" si="141"/>
        <v>0.20438888888889778</v>
      </c>
      <c r="T346" s="11">
        <f t="shared" si="142"/>
        <v>10.015055555555991</v>
      </c>
      <c r="U346" s="7">
        <f>MIN('Input Data'!$F$12*LOOKUP($A346,'Input Data'!$B$58:$B$62,'Input Data'!$G$58:$G$62)/3600*$C$1,IF($A346&lt;'Input Data'!$F$17,infinity,'Input Data'!$F$11*'Input Data'!$F$13+LOOKUP($A346-'Input Data'!$F$17+$C$1,$A$5:$A$505,$W$5:$W$505)-V346))</f>
        <v>5.5555555555555554</v>
      </c>
      <c r="V346" s="11">
        <f t="shared" si="143"/>
        <v>101.92127777777895</v>
      </c>
      <c r="W346" s="11">
        <f>IF($A346&lt;'Input Data'!$F$16,0,LOOKUP($A346-'Input Data'!$F$16,$A$5:$A$505,$V$5:$V$505))</f>
        <v>101.10372222222335</v>
      </c>
      <c r="X346" s="7">
        <f>MIN('Input Data'!$G$12*LOOKUP($A346,'Input Data'!$B$58:$B$62,'Input Data'!$H$58:$H$62)/3600*$C$1,IF($A346&lt;'Input Data'!$G$17,infinity,'Input Data'!$G$11*'Input Data'!$G$13+LOOKUP($A346-'Input Data'!$G$17+$C$1,$A$5:$A$505,$Z$5:$Z$505)-Y346))</f>
        <v>22.222222222222221</v>
      </c>
      <c r="Y346" s="11">
        <f t="shared" si="144"/>
        <v>4994.142611111145</v>
      </c>
      <c r="Z346" s="11">
        <f t="shared" si="145"/>
        <v>4665</v>
      </c>
      <c r="AA346" s="9">
        <f>MIN('Input Data'!$G$12*LOOKUP($A346,'Input Data'!$B$58:$B$62,'Input Data'!$H$58:$H$62)/3600*$C$1,IF($A346&lt;'Input Data'!$G$16,0,LOOKUP($A346-'Input Data'!$G$16+$C$1,$A$5:$A$505,Y$5:Y$505)-Z346))</f>
        <v>22.222222222222221</v>
      </c>
      <c r="AB346" s="10">
        <f>LOOKUP($A346,'Input Data'!$C$33:$C$37,'Input Data'!$G$33:$G$37)</f>
        <v>0</v>
      </c>
      <c r="AC346" s="11">
        <f t="shared" si="146"/>
        <v>0.67500000000000004</v>
      </c>
      <c r="AD346" s="11">
        <f t="shared" si="147"/>
        <v>0</v>
      </c>
      <c r="AE346" s="12">
        <f t="shared" si="148"/>
        <v>15</v>
      </c>
      <c r="AF346" s="7">
        <f>MIN('Input Data'!$H$12*LOOKUP($A346,'Input Data'!$B$58:$B$62,'Input Data'!$I$58:$I$62)/3600*$C$1,IF($A346&lt;'Input Data'!$H$17,infinity,'Input Data'!$H$11*'Input Data'!$H$13+LOOKUP($A346-'Input Data'!$H$17+$C$1,$A$5:$A$505,AH$5:AH$505)-AG346))</f>
        <v>5.5555555555555554</v>
      </c>
      <c r="AG346" s="11">
        <f t="shared" si="149"/>
        <v>0</v>
      </c>
      <c r="AH346" s="11">
        <f>IF($A346&lt;'Input Data'!$H$16,0,LOOKUP($A346-'Input Data'!$H$16,$A$5:$A$505,AG$5:AG$505))</f>
        <v>0</v>
      </c>
      <c r="AI346" s="7">
        <f>MIN('Input Data'!$I$12*LOOKUP($A346,'Input Data'!$B$58:$B$62,'Input Data'!$J$58:$J$62)/3600*$C$1,IF($A346&lt;'Input Data'!$I$17,infinity,'Input Data'!$I$11*'Input Data'!$I$13+LOOKUP($A346-'Input Data'!$I$17+$C$1,$A$5:$A$505,AK$5:AK$505))-AJ346)</f>
        <v>15</v>
      </c>
      <c r="AJ346" s="11">
        <f t="shared" si="150"/>
        <v>4665</v>
      </c>
      <c r="AK346" s="34">
        <f>IF($A346&lt;'Input Data'!$I$16,0,LOOKUP($A346-'Input Data'!$I$16,$A$5:$A$505,AJ$5:AJ$505))</f>
        <v>4575</v>
      </c>
      <c r="AL346" s="17">
        <f>MIN('Input Data'!$I$12*LOOKUP($A346,'Input Data'!$B$58:$B$62,'Input Data'!$J$58:$J$62)/3600*$C$1,IF($A346&lt;'Input Data'!$I$16,0,LOOKUP($A346-'Input Data'!$I$16+$C$1,$A$5:$A$505,AJ$5:AJ$505)-AK346))</f>
        <v>15</v>
      </c>
    </row>
    <row r="347" spans="1:38" x14ac:dyDescent="0.3">
      <c r="A347" s="9">
        <f t="shared" si="132"/>
        <v>3420</v>
      </c>
      <c r="B347" s="10">
        <f>MIN('Input Data'!$C$12*LOOKUP($A347,'Input Data'!$B$58:$B$62,'Input Data'!$D$58:$D$62)/3600*$C$1,IF($A347&lt;'Input Data'!$C$17,infinity,'Input Data'!$C$11*'Input Data'!$C$13+LOOKUP($A347-'Input Data'!$C$17+$C$1,$A$5:$A$505,$D$5:$D$505))-C347)</f>
        <v>22.222222222222221</v>
      </c>
      <c r="C347" s="11">
        <f>C346+LOOKUP($A346,'Input Data'!$D$23:$D$27,'Input Data'!$F$23:$F$27)*$C$1/3600</f>
        <v>5351.5500000000438</v>
      </c>
      <c r="D347" s="11">
        <f t="shared" si="133"/>
        <v>5167.6000000000358</v>
      </c>
      <c r="E347" s="9">
        <f>MIN('Input Data'!$C$12*LOOKUP($A347,'Input Data'!$B$58:$B$62,'Input Data'!$D$58:$D$62)/3600*$C$1,IF($A347&lt;'Input Data'!$C$16,0,LOOKUP($A347-'Input Data'!$C$16+$C$1,$A$5:$A$505,C$5:C$505)-D347))</f>
        <v>10.219444444444889</v>
      </c>
      <c r="F347" s="10">
        <f>LOOKUP($A347,'Input Data'!$C$33:$C$37,'Input Data'!$E$33:$E$37)</f>
        <v>0</v>
      </c>
      <c r="G347" s="11">
        <f t="shared" si="134"/>
        <v>1</v>
      </c>
      <c r="H347" s="11">
        <f t="shared" si="152"/>
        <v>0</v>
      </c>
      <c r="I347" s="12">
        <f t="shared" si="136"/>
        <v>10.219444444444889</v>
      </c>
      <c r="J347" s="7">
        <f>MIN('Input Data'!$D$12*LOOKUP($A347,'Input Data'!$B$58:$B$62,'Input Data'!$E$58:$E$62)/3600*$C$1,IF($A347&lt;'Input Data'!$D$17,infinity,'Input Data'!$D$11*'Input Data'!$D$13+LOOKUP($A347-'Input Data'!$D$17+$C$1,$A$5:$A$505,$L$5:$L$505)-K347))</f>
        <v>5.5555555555555554</v>
      </c>
      <c r="K347" s="11">
        <f t="shared" si="137"/>
        <v>0</v>
      </c>
      <c r="L347" s="11">
        <f>IF($A347&lt;'Input Data'!$D$16,0,LOOKUP($A347-'Input Data'!$D$16,$A$5:$A$505,$K$5:$K$505))</f>
        <v>0</v>
      </c>
      <c r="M347" s="7">
        <f>MIN('Input Data'!$E$12*LOOKUP($A347,'Input Data'!$B$58:$B$62,'Input Data'!$F$58:$F$62)/3600*$C$1,IF($A347&lt;'Input Data'!$E$17,infinity,'Input Data'!$E$11*'Input Data'!$E$13+LOOKUP($A347-'Input Data'!$E$17+$C$1,$A$5:$A$505,$O$5:$O$505))-N347)</f>
        <v>22.222222222222221</v>
      </c>
      <c r="N347" s="11">
        <f t="shared" si="138"/>
        <v>5167.6000000000358</v>
      </c>
      <c r="O347" s="11">
        <f t="shared" si="139"/>
        <v>5106.2833333333665</v>
      </c>
      <c r="P347" s="9">
        <f>MIN('Input Data'!$E$12*LOOKUP($A347,'Input Data'!$B$58:$B$62,'Input Data'!$F$58:$F$62)/3600*$C$1,IF($A347&lt;'Input Data'!$E$16,0,LOOKUP($A347-'Input Data'!$E$16+$C$1,$A$5:$A$505,N$5:N$505)-O347))</f>
        <v>10.219444444444889</v>
      </c>
      <c r="Q347" s="10">
        <f>LOOKUP($A347,'Input Data'!$C$33:$C$37,'Input Data'!$F$33:$F$37)</f>
        <v>0.02</v>
      </c>
      <c r="R347" s="34">
        <f t="shared" si="140"/>
        <v>1</v>
      </c>
      <c r="S347" s="8">
        <f t="shared" si="141"/>
        <v>0.20438888888889778</v>
      </c>
      <c r="T347" s="11">
        <f t="shared" si="142"/>
        <v>10.015055555555991</v>
      </c>
      <c r="U347" s="7">
        <f>MIN('Input Data'!$F$12*LOOKUP($A347,'Input Data'!$B$58:$B$62,'Input Data'!$G$58:$G$62)/3600*$C$1,IF($A347&lt;'Input Data'!$F$17,infinity,'Input Data'!$F$11*'Input Data'!$F$13+LOOKUP($A347-'Input Data'!$F$17+$C$1,$A$5:$A$505,$W$5:$W$505)-V347))</f>
        <v>5.5555555555555554</v>
      </c>
      <c r="V347" s="11">
        <f t="shared" si="143"/>
        <v>102.12566666666785</v>
      </c>
      <c r="W347" s="11">
        <f>IF($A347&lt;'Input Data'!$F$16,0,LOOKUP($A347-'Input Data'!$F$16,$A$5:$A$505,$V$5:$V$505))</f>
        <v>101.30811111111225</v>
      </c>
      <c r="X347" s="7">
        <f>MIN('Input Data'!$G$12*LOOKUP($A347,'Input Data'!$B$58:$B$62,'Input Data'!$H$58:$H$62)/3600*$C$1,IF($A347&lt;'Input Data'!$G$17,infinity,'Input Data'!$G$11*'Input Data'!$G$13+LOOKUP($A347-'Input Data'!$G$17+$C$1,$A$5:$A$505,$Z$5:$Z$505)-Y347))</f>
        <v>22.222222222222221</v>
      </c>
      <c r="Y347" s="11">
        <f t="shared" si="144"/>
        <v>5004.1576666667006</v>
      </c>
      <c r="Z347" s="11">
        <f t="shared" si="145"/>
        <v>4680</v>
      </c>
      <c r="AA347" s="9">
        <f>MIN('Input Data'!$G$12*LOOKUP($A347,'Input Data'!$B$58:$B$62,'Input Data'!$H$58:$H$62)/3600*$C$1,IF($A347&lt;'Input Data'!$G$16,0,LOOKUP($A347-'Input Data'!$G$16+$C$1,$A$5:$A$505,Y$5:Y$505)-Z347))</f>
        <v>22.222222222222221</v>
      </c>
      <c r="AB347" s="10">
        <f>LOOKUP($A347,'Input Data'!$C$33:$C$37,'Input Data'!$G$33:$G$37)</f>
        <v>0</v>
      </c>
      <c r="AC347" s="11">
        <f t="shared" si="146"/>
        <v>0.67500000000000004</v>
      </c>
      <c r="AD347" s="11">
        <f t="shared" si="147"/>
        <v>0</v>
      </c>
      <c r="AE347" s="12">
        <f t="shared" si="148"/>
        <v>15</v>
      </c>
      <c r="AF347" s="7">
        <f>MIN('Input Data'!$H$12*LOOKUP($A347,'Input Data'!$B$58:$B$62,'Input Data'!$I$58:$I$62)/3600*$C$1,IF($A347&lt;'Input Data'!$H$17,infinity,'Input Data'!$H$11*'Input Data'!$H$13+LOOKUP($A347-'Input Data'!$H$17+$C$1,$A$5:$A$505,AH$5:AH$505)-AG347))</f>
        <v>5.5555555555555554</v>
      </c>
      <c r="AG347" s="11">
        <f t="shared" si="149"/>
        <v>0</v>
      </c>
      <c r="AH347" s="11">
        <f>IF($A347&lt;'Input Data'!$H$16,0,LOOKUP($A347-'Input Data'!$H$16,$A$5:$A$505,AG$5:AG$505))</f>
        <v>0</v>
      </c>
      <c r="AI347" s="7">
        <f>MIN('Input Data'!$I$12*LOOKUP($A347,'Input Data'!$B$58:$B$62,'Input Data'!$J$58:$J$62)/3600*$C$1,IF($A347&lt;'Input Data'!$I$17,infinity,'Input Data'!$I$11*'Input Data'!$I$13+LOOKUP($A347-'Input Data'!$I$17+$C$1,$A$5:$A$505,AK$5:AK$505))-AJ347)</f>
        <v>15</v>
      </c>
      <c r="AJ347" s="11">
        <f t="shared" si="150"/>
        <v>4680</v>
      </c>
      <c r="AK347" s="34">
        <f>IF($A347&lt;'Input Data'!$I$16,0,LOOKUP($A347-'Input Data'!$I$16,$A$5:$A$505,AJ$5:AJ$505))</f>
        <v>4590</v>
      </c>
      <c r="AL347" s="17">
        <f>MIN('Input Data'!$I$12*LOOKUP($A347,'Input Data'!$B$58:$B$62,'Input Data'!$J$58:$J$62)/3600*$C$1,IF($A347&lt;'Input Data'!$I$16,0,LOOKUP($A347-'Input Data'!$I$16+$C$1,$A$5:$A$505,AJ$5:AJ$505)-AK347))</f>
        <v>15</v>
      </c>
    </row>
    <row r="348" spans="1:38" x14ac:dyDescent="0.3">
      <c r="A348" s="9">
        <f t="shared" si="132"/>
        <v>3430</v>
      </c>
      <c r="B348" s="10">
        <f>MIN('Input Data'!$C$12*LOOKUP($A348,'Input Data'!$B$58:$B$62,'Input Data'!$D$58:$D$62)/3600*$C$1,IF($A348&lt;'Input Data'!$C$17,infinity,'Input Data'!$C$11*'Input Data'!$C$13+LOOKUP($A348-'Input Data'!$C$17+$C$1,$A$5:$A$505,$D$5:$D$505))-C348)</f>
        <v>22.222222222222221</v>
      </c>
      <c r="C348" s="11">
        <f>C347+LOOKUP($A347,'Input Data'!$D$23:$D$27,'Input Data'!$F$23:$F$27)*$C$1/3600</f>
        <v>5361.7694444444887</v>
      </c>
      <c r="D348" s="11">
        <f t="shared" si="133"/>
        <v>5177.8194444444807</v>
      </c>
      <c r="E348" s="9">
        <f>MIN('Input Data'!$C$12*LOOKUP($A348,'Input Data'!$B$58:$B$62,'Input Data'!$D$58:$D$62)/3600*$C$1,IF($A348&lt;'Input Data'!$C$16,0,LOOKUP($A348-'Input Data'!$C$16+$C$1,$A$5:$A$505,C$5:C$505)-D348))</f>
        <v>10.219444444444889</v>
      </c>
      <c r="F348" s="10">
        <f>LOOKUP($A348,'Input Data'!$C$33:$C$37,'Input Data'!$E$33:$E$37)</f>
        <v>0</v>
      </c>
      <c r="G348" s="11">
        <f t="shared" si="134"/>
        <v>1</v>
      </c>
      <c r="H348" s="11">
        <f t="shared" si="152"/>
        <v>0</v>
      </c>
      <c r="I348" s="12">
        <f t="shared" si="136"/>
        <v>10.219444444444889</v>
      </c>
      <c r="J348" s="7">
        <f>MIN('Input Data'!$D$12*LOOKUP($A348,'Input Data'!$B$58:$B$62,'Input Data'!$E$58:$E$62)/3600*$C$1,IF($A348&lt;'Input Data'!$D$17,infinity,'Input Data'!$D$11*'Input Data'!$D$13+LOOKUP($A348-'Input Data'!$D$17+$C$1,$A$5:$A$505,$L$5:$L$505)-K348))</f>
        <v>5.5555555555555554</v>
      </c>
      <c r="K348" s="11">
        <f t="shared" si="137"/>
        <v>0</v>
      </c>
      <c r="L348" s="11">
        <f>IF($A348&lt;'Input Data'!$D$16,0,LOOKUP($A348-'Input Data'!$D$16,$A$5:$A$505,$K$5:$K$505))</f>
        <v>0</v>
      </c>
      <c r="M348" s="7">
        <f>MIN('Input Data'!$E$12*LOOKUP($A348,'Input Data'!$B$58:$B$62,'Input Data'!$F$58:$F$62)/3600*$C$1,IF($A348&lt;'Input Data'!$E$17,infinity,'Input Data'!$E$11*'Input Data'!$E$13+LOOKUP($A348-'Input Data'!$E$17+$C$1,$A$5:$A$505,$O$5:$O$505))-N348)</f>
        <v>22.222222222222221</v>
      </c>
      <c r="N348" s="11">
        <f t="shared" si="138"/>
        <v>5177.8194444444807</v>
      </c>
      <c r="O348" s="11">
        <f t="shared" si="139"/>
        <v>5116.5027777778114</v>
      </c>
      <c r="P348" s="9">
        <f>MIN('Input Data'!$E$12*LOOKUP($A348,'Input Data'!$B$58:$B$62,'Input Data'!$F$58:$F$62)/3600*$C$1,IF($A348&lt;'Input Data'!$E$16,0,LOOKUP($A348-'Input Data'!$E$16+$C$1,$A$5:$A$505,N$5:N$505)-O348))</f>
        <v>10.219444444444889</v>
      </c>
      <c r="Q348" s="10">
        <f>LOOKUP($A348,'Input Data'!$C$33:$C$37,'Input Data'!$F$33:$F$37)</f>
        <v>0.02</v>
      </c>
      <c r="R348" s="34">
        <f t="shared" si="140"/>
        <v>1</v>
      </c>
      <c r="S348" s="8">
        <f t="shared" si="141"/>
        <v>0.20438888888889778</v>
      </c>
      <c r="T348" s="11">
        <f t="shared" si="142"/>
        <v>10.015055555555991</v>
      </c>
      <c r="U348" s="7">
        <f>MIN('Input Data'!$F$12*LOOKUP($A348,'Input Data'!$B$58:$B$62,'Input Data'!$G$58:$G$62)/3600*$C$1,IF($A348&lt;'Input Data'!$F$17,infinity,'Input Data'!$F$11*'Input Data'!$F$13+LOOKUP($A348-'Input Data'!$F$17+$C$1,$A$5:$A$505,$W$5:$W$505)-V348))</f>
        <v>5.5555555555555554</v>
      </c>
      <c r="V348" s="11">
        <f t="shared" si="143"/>
        <v>102.33005555555675</v>
      </c>
      <c r="W348" s="11">
        <f>IF($A348&lt;'Input Data'!$F$16,0,LOOKUP($A348-'Input Data'!$F$16,$A$5:$A$505,$V$5:$V$505))</f>
        <v>101.51250000000115</v>
      </c>
      <c r="X348" s="7">
        <f>MIN('Input Data'!$G$12*LOOKUP($A348,'Input Data'!$B$58:$B$62,'Input Data'!$H$58:$H$62)/3600*$C$1,IF($A348&lt;'Input Data'!$G$17,infinity,'Input Data'!$G$11*'Input Data'!$G$13+LOOKUP($A348-'Input Data'!$G$17+$C$1,$A$5:$A$505,$Z$5:$Z$505)-Y348))</f>
        <v>22.222222222222221</v>
      </c>
      <c r="Y348" s="11">
        <f t="shared" si="144"/>
        <v>5014.1727222222562</v>
      </c>
      <c r="Z348" s="11">
        <f t="shared" si="145"/>
        <v>4695</v>
      </c>
      <c r="AA348" s="9">
        <f>MIN('Input Data'!$G$12*LOOKUP($A348,'Input Data'!$B$58:$B$62,'Input Data'!$H$58:$H$62)/3600*$C$1,IF($A348&lt;'Input Data'!$G$16,0,LOOKUP($A348-'Input Data'!$G$16+$C$1,$A$5:$A$505,Y$5:Y$505)-Z348))</f>
        <v>22.222222222222221</v>
      </c>
      <c r="AB348" s="10">
        <f>LOOKUP($A348,'Input Data'!$C$33:$C$37,'Input Data'!$G$33:$G$37)</f>
        <v>0</v>
      </c>
      <c r="AC348" s="11">
        <f t="shared" si="146"/>
        <v>0.67500000000000004</v>
      </c>
      <c r="AD348" s="11">
        <f t="shared" si="147"/>
        <v>0</v>
      </c>
      <c r="AE348" s="12">
        <f t="shared" si="148"/>
        <v>15</v>
      </c>
      <c r="AF348" s="7">
        <f>MIN('Input Data'!$H$12*LOOKUP($A348,'Input Data'!$B$58:$B$62,'Input Data'!$I$58:$I$62)/3600*$C$1,IF($A348&lt;'Input Data'!$H$17,infinity,'Input Data'!$H$11*'Input Data'!$H$13+LOOKUP($A348-'Input Data'!$H$17+$C$1,$A$5:$A$505,AH$5:AH$505)-AG348))</f>
        <v>5.5555555555555554</v>
      </c>
      <c r="AG348" s="11">
        <f t="shared" si="149"/>
        <v>0</v>
      </c>
      <c r="AH348" s="11">
        <f>IF($A348&lt;'Input Data'!$H$16,0,LOOKUP($A348-'Input Data'!$H$16,$A$5:$A$505,AG$5:AG$505))</f>
        <v>0</v>
      </c>
      <c r="AI348" s="7">
        <f>MIN('Input Data'!$I$12*LOOKUP($A348,'Input Data'!$B$58:$B$62,'Input Data'!$J$58:$J$62)/3600*$C$1,IF($A348&lt;'Input Data'!$I$17,infinity,'Input Data'!$I$11*'Input Data'!$I$13+LOOKUP($A348-'Input Data'!$I$17+$C$1,$A$5:$A$505,AK$5:AK$505))-AJ348)</f>
        <v>15</v>
      </c>
      <c r="AJ348" s="11">
        <f t="shared" si="150"/>
        <v>4695</v>
      </c>
      <c r="AK348" s="34">
        <f>IF($A348&lt;'Input Data'!$I$16,0,LOOKUP($A348-'Input Data'!$I$16,$A$5:$A$505,AJ$5:AJ$505))</f>
        <v>4605</v>
      </c>
      <c r="AL348" s="17">
        <f>MIN('Input Data'!$I$12*LOOKUP($A348,'Input Data'!$B$58:$B$62,'Input Data'!$J$58:$J$62)/3600*$C$1,IF($A348&lt;'Input Data'!$I$16,0,LOOKUP($A348-'Input Data'!$I$16+$C$1,$A$5:$A$505,AJ$5:AJ$505)-AK348))</f>
        <v>15</v>
      </c>
    </row>
    <row r="349" spans="1:38" x14ac:dyDescent="0.3">
      <c r="A349" s="9">
        <f t="shared" si="132"/>
        <v>3440</v>
      </c>
      <c r="B349" s="10">
        <f>MIN('Input Data'!$C$12*LOOKUP($A349,'Input Data'!$B$58:$B$62,'Input Data'!$D$58:$D$62)/3600*$C$1,IF($A349&lt;'Input Data'!$C$17,infinity,'Input Data'!$C$11*'Input Data'!$C$13+LOOKUP($A349-'Input Data'!$C$17+$C$1,$A$5:$A$505,$D$5:$D$505))-C349)</f>
        <v>22.222222222222221</v>
      </c>
      <c r="C349" s="11">
        <f>C348+LOOKUP($A348,'Input Data'!$D$23:$D$27,'Input Data'!$F$23:$F$27)*$C$1/3600</f>
        <v>5371.9888888889336</v>
      </c>
      <c r="D349" s="11">
        <f t="shared" si="133"/>
        <v>5188.0388888889256</v>
      </c>
      <c r="E349" s="9">
        <f>MIN('Input Data'!$C$12*LOOKUP($A349,'Input Data'!$B$58:$B$62,'Input Data'!$D$58:$D$62)/3600*$C$1,IF($A349&lt;'Input Data'!$C$16,0,LOOKUP($A349-'Input Data'!$C$16+$C$1,$A$5:$A$505,C$5:C$505)-D349))</f>
        <v>10.219444444444889</v>
      </c>
      <c r="F349" s="10">
        <f>LOOKUP($A349,'Input Data'!$C$33:$C$37,'Input Data'!$E$33:$E$37)</f>
        <v>0</v>
      </c>
      <c r="G349" s="11">
        <f t="shared" si="134"/>
        <v>1</v>
      </c>
      <c r="H349" s="11">
        <f t="shared" si="152"/>
        <v>0</v>
      </c>
      <c r="I349" s="12">
        <f t="shared" si="136"/>
        <v>10.219444444444889</v>
      </c>
      <c r="J349" s="7">
        <f>MIN('Input Data'!$D$12*LOOKUP($A349,'Input Data'!$B$58:$B$62,'Input Data'!$E$58:$E$62)/3600*$C$1,IF($A349&lt;'Input Data'!$D$17,infinity,'Input Data'!$D$11*'Input Data'!$D$13+LOOKUP($A349-'Input Data'!$D$17+$C$1,$A$5:$A$505,$L$5:$L$505)-K349))</f>
        <v>5.5555555555555554</v>
      </c>
      <c r="K349" s="11">
        <f t="shared" si="137"/>
        <v>0</v>
      </c>
      <c r="L349" s="11">
        <f>IF($A349&lt;'Input Data'!$D$16,0,LOOKUP($A349-'Input Data'!$D$16,$A$5:$A$505,$K$5:$K$505))</f>
        <v>0</v>
      </c>
      <c r="M349" s="7">
        <f>MIN('Input Data'!$E$12*LOOKUP($A349,'Input Data'!$B$58:$B$62,'Input Data'!$F$58:$F$62)/3600*$C$1,IF($A349&lt;'Input Data'!$E$17,infinity,'Input Data'!$E$11*'Input Data'!$E$13+LOOKUP($A349-'Input Data'!$E$17+$C$1,$A$5:$A$505,$O$5:$O$505))-N349)</f>
        <v>22.222222222222221</v>
      </c>
      <c r="N349" s="11">
        <f t="shared" si="138"/>
        <v>5188.0388888889256</v>
      </c>
      <c r="O349" s="11">
        <f t="shared" si="139"/>
        <v>5126.7222222222563</v>
      </c>
      <c r="P349" s="9">
        <f>MIN('Input Data'!$E$12*LOOKUP($A349,'Input Data'!$B$58:$B$62,'Input Data'!$F$58:$F$62)/3600*$C$1,IF($A349&lt;'Input Data'!$E$16,0,LOOKUP($A349-'Input Data'!$E$16+$C$1,$A$5:$A$505,N$5:N$505)-O349))</f>
        <v>10.219444444444889</v>
      </c>
      <c r="Q349" s="10">
        <f>LOOKUP($A349,'Input Data'!$C$33:$C$37,'Input Data'!$F$33:$F$37)</f>
        <v>0.02</v>
      </c>
      <c r="R349" s="34">
        <f t="shared" si="140"/>
        <v>1</v>
      </c>
      <c r="S349" s="8">
        <f t="shared" si="141"/>
        <v>0.20438888888889778</v>
      </c>
      <c r="T349" s="11">
        <f t="shared" si="142"/>
        <v>10.015055555555991</v>
      </c>
      <c r="U349" s="7">
        <f>MIN('Input Data'!$F$12*LOOKUP($A349,'Input Data'!$B$58:$B$62,'Input Data'!$G$58:$G$62)/3600*$C$1,IF($A349&lt;'Input Data'!$F$17,infinity,'Input Data'!$F$11*'Input Data'!$F$13+LOOKUP($A349-'Input Data'!$F$17+$C$1,$A$5:$A$505,$W$5:$W$505)-V349))</f>
        <v>5.5555555555555554</v>
      </c>
      <c r="V349" s="11">
        <f t="shared" si="143"/>
        <v>102.53444444444565</v>
      </c>
      <c r="W349" s="11">
        <f>IF($A349&lt;'Input Data'!$F$16,0,LOOKUP($A349-'Input Data'!$F$16,$A$5:$A$505,$V$5:$V$505))</f>
        <v>101.71688888889005</v>
      </c>
      <c r="X349" s="7">
        <f>MIN('Input Data'!$G$12*LOOKUP($A349,'Input Data'!$B$58:$B$62,'Input Data'!$H$58:$H$62)/3600*$C$1,IF($A349&lt;'Input Data'!$G$17,infinity,'Input Data'!$G$11*'Input Data'!$G$13+LOOKUP($A349-'Input Data'!$G$17+$C$1,$A$5:$A$505,$Z$5:$Z$505)-Y349))</f>
        <v>22.222222222222221</v>
      </c>
      <c r="Y349" s="11">
        <f t="shared" si="144"/>
        <v>5024.1877777778118</v>
      </c>
      <c r="Z349" s="11">
        <f t="shared" si="145"/>
        <v>4710</v>
      </c>
      <c r="AA349" s="9">
        <f>MIN('Input Data'!$G$12*LOOKUP($A349,'Input Data'!$B$58:$B$62,'Input Data'!$H$58:$H$62)/3600*$C$1,IF($A349&lt;'Input Data'!$G$16,0,LOOKUP($A349-'Input Data'!$G$16+$C$1,$A$5:$A$505,Y$5:Y$505)-Z349))</f>
        <v>22.222222222222221</v>
      </c>
      <c r="AB349" s="10">
        <f>LOOKUP($A349,'Input Data'!$C$33:$C$37,'Input Data'!$G$33:$G$37)</f>
        <v>0</v>
      </c>
      <c r="AC349" s="11">
        <f t="shared" si="146"/>
        <v>0.67500000000000004</v>
      </c>
      <c r="AD349" s="11">
        <f t="shared" si="147"/>
        <v>0</v>
      </c>
      <c r="AE349" s="12">
        <f t="shared" si="148"/>
        <v>15</v>
      </c>
      <c r="AF349" s="7">
        <f>MIN('Input Data'!$H$12*LOOKUP($A349,'Input Data'!$B$58:$B$62,'Input Data'!$I$58:$I$62)/3600*$C$1,IF($A349&lt;'Input Data'!$H$17,infinity,'Input Data'!$H$11*'Input Data'!$H$13+LOOKUP($A349-'Input Data'!$H$17+$C$1,$A$5:$A$505,AH$5:AH$505)-AG349))</f>
        <v>5.5555555555555554</v>
      </c>
      <c r="AG349" s="11">
        <f t="shared" si="149"/>
        <v>0</v>
      </c>
      <c r="AH349" s="11">
        <f>IF($A349&lt;'Input Data'!$H$16,0,LOOKUP($A349-'Input Data'!$H$16,$A$5:$A$505,AG$5:AG$505))</f>
        <v>0</v>
      </c>
      <c r="AI349" s="7">
        <f>MIN('Input Data'!$I$12*LOOKUP($A349,'Input Data'!$B$58:$B$62,'Input Data'!$J$58:$J$62)/3600*$C$1,IF($A349&lt;'Input Data'!$I$17,infinity,'Input Data'!$I$11*'Input Data'!$I$13+LOOKUP($A349-'Input Data'!$I$17+$C$1,$A$5:$A$505,AK$5:AK$505))-AJ349)</f>
        <v>15</v>
      </c>
      <c r="AJ349" s="11">
        <f t="shared" si="150"/>
        <v>4710</v>
      </c>
      <c r="AK349" s="34">
        <f>IF($A349&lt;'Input Data'!$I$16,0,LOOKUP($A349-'Input Data'!$I$16,$A$5:$A$505,AJ$5:AJ$505))</f>
        <v>4620</v>
      </c>
      <c r="AL349" s="17">
        <f>MIN('Input Data'!$I$12*LOOKUP($A349,'Input Data'!$B$58:$B$62,'Input Data'!$J$58:$J$62)/3600*$C$1,IF($A349&lt;'Input Data'!$I$16,0,LOOKUP($A349-'Input Data'!$I$16+$C$1,$A$5:$A$505,AJ$5:AJ$505)-AK349))</f>
        <v>15</v>
      </c>
    </row>
    <row r="350" spans="1:38" x14ac:dyDescent="0.3">
      <c r="A350" s="9">
        <f t="shared" ref="A350:A398" si="153">A349+$C$1</f>
        <v>3450</v>
      </c>
      <c r="B350" s="10">
        <f>MIN('Input Data'!$C$12*LOOKUP($A350,'Input Data'!$B$58:$B$62,'Input Data'!$D$58:$D$62)/3600*$C$1,IF($A350&lt;'Input Data'!$C$17,infinity,'Input Data'!$C$11*'Input Data'!$C$13+LOOKUP($A350-'Input Data'!$C$17+$C$1,$A$5:$A$505,$D$5:$D$505))-C350)</f>
        <v>22.222222222222221</v>
      </c>
      <c r="C350" s="11">
        <f>C349+LOOKUP($A349,'Input Data'!$D$23:$D$27,'Input Data'!$F$23:$F$27)*$C$1/3600</f>
        <v>5382.2083333333785</v>
      </c>
      <c r="D350" s="11">
        <f t="shared" ref="D350:D398" si="154">D349+H349+I349</f>
        <v>5198.2583333333705</v>
      </c>
      <c r="E350" s="9">
        <f>MIN('Input Data'!$C$12*LOOKUP($A350,'Input Data'!$B$58:$B$62,'Input Data'!$D$58:$D$62)/3600*$C$1,IF($A350&lt;'Input Data'!$C$16,0,LOOKUP($A350-'Input Data'!$C$16+$C$1,$A$5:$A$505,C$5:C$505)-D350))</f>
        <v>10.219444444444889</v>
      </c>
      <c r="F350" s="10">
        <f>LOOKUP($A350,'Input Data'!$C$33:$C$37,'Input Data'!$E$33:$E$37)</f>
        <v>0</v>
      </c>
      <c r="G350" s="11">
        <f t="shared" ref="G350:G398" si="155">MIN(1,J350/(MAX(epsilon,E350*F350)),M350/(MAX(epsilon,E350*(1-F350))))</f>
        <v>1</v>
      </c>
      <c r="H350" s="11">
        <f t="shared" ref="H350:H352" si="156">E350*F350*G350</f>
        <v>0</v>
      </c>
      <c r="I350" s="12">
        <f t="shared" ref="I350:I398" si="157">E350*(1-F350)*G350</f>
        <v>10.219444444444889</v>
      </c>
      <c r="J350" s="7">
        <f>MIN('Input Data'!$D$12*LOOKUP($A350,'Input Data'!$B$58:$B$62,'Input Data'!$E$58:$E$62)/3600*$C$1,IF($A350&lt;'Input Data'!$D$17,infinity,'Input Data'!$D$11*'Input Data'!$D$13+LOOKUP($A350-'Input Data'!$D$17+$C$1,$A$5:$A$505,$L$5:$L$505)-K350))</f>
        <v>5.5555555555555554</v>
      </c>
      <c r="K350" s="11">
        <f t="shared" ref="K350:K398" si="158">K349+H349</f>
        <v>0</v>
      </c>
      <c r="L350" s="11">
        <f>IF($A350&lt;'Input Data'!$D$16,0,LOOKUP($A350-'Input Data'!$D$16,$A$5:$A$505,$K$5:$K$505))</f>
        <v>0</v>
      </c>
      <c r="M350" s="7">
        <f>MIN('Input Data'!$E$12*LOOKUP($A350,'Input Data'!$B$58:$B$62,'Input Data'!$F$58:$F$62)/3600*$C$1,IF($A350&lt;'Input Data'!$E$17,infinity,'Input Data'!$E$11*'Input Data'!$E$13+LOOKUP($A350-'Input Data'!$E$17+$C$1,$A$5:$A$505,$O$5:$O$505))-N350)</f>
        <v>22.222222222222221</v>
      </c>
      <c r="N350" s="11">
        <f t="shared" ref="N350:N398" si="159">N349+I349</f>
        <v>5198.2583333333705</v>
      </c>
      <c r="O350" s="11">
        <f t="shared" ref="O350:O398" si="160">O349+S349+T349</f>
        <v>5136.9416666667012</v>
      </c>
      <c r="P350" s="9">
        <f>MIN('Input Data'!$E$12*LOOKUP($A350,'Input Data'!$B$58:$B$62,'Input Data'!$F$58:$F$62)/3600*$C$1,IF($A350&lt;'Input Data'!$E$16,0,LOOKUP($A350-'Input Data'!$E$16+$C$1,$A$5:$A$505,N$5:N$505)-O350))</f>
        <v>10.219444444444889</v>
      </c>
      <c r="Q350" s="10">
        <f>LOOKUP($A350,'Input Data'!$C$33:$C$37,'Input Data'!$F$33:$F$37)</f>
        <v>0.02</v>
      </c>
      <c r="R350" s="34">
        <f t="shared" ref="R350:R398" si="161">MIN(1,U350/(MAX(epsilon,P350*Q350)),X350/(MAX(epsilon,P350*(1-Q350))))</f>
        <v>1</v>
      </c>
      <c r="S350" s="11">
        <f t="shared" ref="S350:S398" si="162">P350*Q350*R350</f>
        <v>0.20438888888889778</v>
      </c>
      <c r="T350" s="11">
        <f t="shared" ref="T350:T398" si="163">P350*(1-Q350)*R350</f>
        <v>10.015055555555991</v>
      </c>
      <c r="U350" s="7">
        <f>MIN('Input Data'!$F$12*LOOKUP($A350,'Input Data'!$B$58:$B$62,'Input Data'!$G$58:$G$62)/3600*$C$1,IF($A350&lt;'Input Data'!$F$17,infinity,'Input Data'!$F$11*'Input Data'!$F$13+LOOKUP($A350-'Input Data'!$F$17+$C$1,$A$5:$A$505,$W$5:$W$505)-V350))</f>
        <v>5.5555555555555554</v>
      </c>
      <c r="V350" s="11">
        <f t="shared" ref="V350:V398" si="164">V349+S349</f>
        <v>102.73883333333455</v>
      </c>
      <c r="W350" s="11">
        <f>IF($A350&lt;'Input Data'!$F$16,0,LOOKUP($A350-'Input Data'!$F$16,$A$5:$A$505,$V$5:$V$505))</f>
        <v>101.92127777777895</v>
      </c>
      <c r="X350" s="7">
        <f>MIN('Input Data'!$G$12*LOOKUP($A350,'Input Data'!$B$58:$B$62,'Input Data'!$H$58:$H$62)/3600*$C$1,IF($A350&lt;'Input Data'!$G$17,infinity,'Input Data'!$G$11*'Input Data'!$G$13+LOOKUP($A350-'Input Data'!$G$17+$C$1,$A$5:$A$505,$Z$5:$Z$505)-Y350))</f>
        <v>22.222222222222221</v>
      </c>
      <c r="Y350" s="11">
        <f t="shared" ref="Y350:Y398" si="165">Y349+T349</f>
        <v>5034.2028333333674</v>
      </c>
      <c r="Z350" s="11">
        <f t="shared" ref="Z350:Z398" si="166">Z349+AD349+AE349</f>
        <v>4725</v>
      </c>
      <c r="AA350" s="9">
        <f>MIN('Input Data'!$G$12*LOOKUP($A350,'Input Data'!$B$58:$B$62,'Input Data'!$H$58:$H$62)/3600*$C$1,IF($A350&lt;'Input Data'!$G$16,0,LOOKUP($A350-'Input Data'!$G$16+$C$1,$A$5:$A$505,Y$5:Y$505)-Z350))</f>
        <v>22.222222222222221</v>
      </c>
      <c r="AB350" s="10">
        <f>LOOKUP($A350,'Input Data'!$C$33:$C$37,'Input Data'!$G$33:$G$37)</f>
        <v>0</v>
      </c>
      <c r="AC350" s="11">
        <f t="shared" ref="AC350:AC398" si="167">MIN(1,AF350/(MAX(epsilon,AA350*AB350)),AI350/(MAX(epsilon,AA350*(1-AB350))))</f>
        <v>0.67500000000000004</v>
      </c>
      <c r="AD350" s="11">
        <f t="shared" ref="AD350:AD398" si="168">AA350*AB350*AC350</f>
        <v>0</v>
      </c>
      <c r="AE350" s="12">
        <f t="shared" ref="AE350:AE398" si="169">AA350*(1-AB350)*AC350</f>
        <v>15</v>
      </c>
      <c r="AF350" s="7">
        <f>MIN('Input Data'!$H$12*LOOKUP($A350,'Input Data'!$B$58:$B$62,'Input Data'!$I$58:$I$62)/3600*$C$1,IF($A350&lt;'Input Data'!$H$17,infinity,'Input Data'!$H$11*'Input Data'!$H$13+LOOKUP($A350-'Input Data'!$H$17+$C$1,$A$5:$A$505,AH$5:AH$505)-AG350))</f>
        <v>5.5555555555555554</v>
      </c>
      <c r="AG350" s="11">
        <f t="shared" ref="AG350:AG398" si="170">AG349+AD349</f>
        <v>0</v>
      </c>
      <c r="AH350" s="11">
        <f>IF($A350&lt;'Input Data'!$H$16,0,LOOKUP($A350-'Input Data'!$H$16,$A$5:$A$505,AG$5:AG$505))</f>
        <v>0</v>
      </c>
      <c r="AI350" s="7">
        <f>MIN('Input Data'!$I$12*LOOKUP($A350,'Input Data'!$B$58:$B$62,'Input Data'!$J$58:$J$62)/3600*$C$1,IF($A350&lt;'Input Data'!$I$17,infinity,'Input Data'!$I$11*'Input Data'!$I$13+LOOKUP($A350-'Input Data'!$I$17+$C$1,$A$5:$A$505,AK$5:AK$505))-AJ350)</f>
        <v>15</v>
      </c>
      <c r="AJ350" s="11">
        <f t="shared" ref="AJ350:AJ398" si="171">AJ349+AE349</f>
        <v>4725</v>
      </c>
      <c r="AK350" s="34">
        <f>IF($A350&lt;'Input Data'!$I$16,0,LOOKUP($A350-'Input Data'!$I$16,$A$5:$A$505,AJ$5:AJ$505))</f>
        <v>4635</v>
      </c>
      <c r="AL350" s="17">
        <f>MIN('Input Data'!$I$12*LOOKUP($A350,'Input Data'!$B$58:$B$62,'Input Data'!$J$58:$J$62)/3600*$C$1,IF($A350&lt;'Input Data'!$I$16,0,LOOKUP($A350-'Input Data'!$I$16+$C$1,$A$5:$A$505,AJ$5:AJ$505)-AK350))</f>
        <v>15</v>
      </c>
    </row>
    <row r="351" spans="1:38" x14ac:dyDescent="0.3">
      <c r="A351" s="9">
        <f t="shared" si="153"/>
        <v>3460</v>
      </c>
      <c r="B351" s="10">
        <f>MIN('Input Data'!$C$12*LOOKUP($A351,'Input Data'!$B$58:$B$62,'Input Data'!$D$58:$D$62)/3600*$C$1,IF($A351&lt;'Input Data'!$C$17,infinity,'Input Data'!$C$11*'Input Data'!$C$13+LOOKUP($A351-'Input Data'!$C$17+$C$1,$A$5:$A$505,$D$5:$D$505))-C351)</f>
        <v>22.222222222222221</v>
      </c>
      <c r="C351" s="11">
        <f>C350+LOOKUP($A350,'Input Data'!$D$23:$D$27,'Input Data'!$F$23:$F$27)*$C$1/3600</f>
        <v>5392.4277777778234</v>
      </c>
      <c r="D351" s="11">
        <f t="shared" si="154"/>
        <v>5208.4777777778154</v>
      </c>
      <c r="E351" s="9">
        <f>MIN('Input Data'!$C$12*LOOKUP($A351,'Input Data'!$B$58:$B$62,'Input Data'!$D$58:$D$62)/3600*$C$1,IF($A351&lt;'Input Data'!$C$16,0,LOOKUP($A351-'Input Data'!$C$16+$C$1,$A$5:$A$505,C$5:C$505)-D351))</f>
        <v>10.219444444444889</v>
      </c>
      <c r="F351" s="10">
        <f>LOOKUP($A351,'Input Data'!$C$33:$C$37,'Input Data'!$E$33:$E$37)</f>
        <v>0</v>
      </c>
      <c r="G351" s="11">
        <f t="shared" si="155"/>
        <v>1</v>
      </c>
      <c r="H351" s="11">
        <f t="shared" si="156"/>
        <v>0</v>
      </c>
      <c r="I351" s="12">
        <f t="shared" si="157"/>
        <v>10.219444444444889</v>
      </c>
      <c r="J351" s="7">
        <f>MIN('Input Data'!$D$12*LOOKUP($A351,'Input Data'!$B$58:$B$62,'Input Data'!$E$58:$E$62)/3600*$C$1,IF($A351&lt;'Input Data'!$D$17,infinity,'Input Data'!$D$11*'Input Data'!$D$13+LOOKUP($A351-'Input Data'!$D$17+$C$1,$A$5:$A$505,$L$5:$L$505)-K351))</f>
        <v>5.5555555555555554</v>
      </c>
      <c r="K351" s="11">
        <f t="shared" si="158"/>
        <v>0</v>
      </c>
      <c r="L351" s="11">
        <f>IF($A351&lt;'Input Data'!$D$16,0,LOOKUP($A351-'Input Data'!$D$16,$A$5:$A$505,$K$5:$K$505))</f>
        <v>0</v>
      </c>
      <c r="M351" s="7">
        <f>MIN('Input Data'!$E$12*LOOKUP($A351,'Input Data'!$B$58:$B$62,'Input Data'!$F$58:$F$62)/3600*$C$1,IF($A351&lt;'Input Data'!$E$17,infinity,'Input Data'!$E$11*'Input Data'!$E$13+LOOKUP($A351-'Input Data'!$E$17+$C$1,$A$5:$A$505,$O$5:$O$505))-N351)</f>
        <v>22.222222222222221</v>
      </c>
      <c r="N351" s="11">
        <f t="shared" si="159"/>
        <v>5208.4777777778154</v>
      </c>
      <c r="O351" s="11">
        <f t="shared" si="160"/>
        <v>5147.1611111111461</v>
      </c>
      <c r="P351" s="9">
        <f>MIN('Input Data'!$E$12*LOOKUP($A351,'Input Data'!$B$58:$B$62,'Input Data'!$F$58:$F$62)/3600*$C$1,IF($A351&lt;'Input Data'!$E$16,0,LOOKUP($A351-'Input Data'!$E$16+$C$1,$A$5:$A$505,N$5:N$505)-O351))</f>
        <v>10.219444444444889</v>
      </c>
      <c r="Q351" s="10">
        <f>LOOKUP($A351,'Input Data'!$C$33:$C$37,'Input Data'!$F$33:$F$37)</f>
        <v>0.02</v>
      </c>
      <c r="R351" s="34">
        <f t="shared" si="161"/>
        <v>1</v>
      </c>
      <c r="S351" s="8">
        <f t="shared" si="162"/>
        <v>0.20438888888889778</v>
      </c>
      <c r="T351" s="11">
        <f t="shared" si="163"/>
        <v>10.015055555555991</v>
      </c>
      <c r="U351" s="7">
        <f>MIN('Input Data'!$F$12*LOOKUP($A351,'Input Data'!$B$58:$B$62,'Input Data'!$G$58:$G$62)/3600*$C$1,IF($A351&lt;'Input Data'!$F$17,infinity,'Input Data'!$F$11*'Input Data'!$F$13+LOOKUP($A351-'Input Data'!$F$17+$C$1,$A$5:$A$505,$W$5:$W$505)-V351))</f>
        <v>5.5555555555555554</v>
      </c>
      <c r="V351" s="11">
        <f t="shared" si="164"/>
        <v>102.94322222222345</v>
      </c>
      <c r="W351" s="11">
        <f>IF($A351&lt;'Input Data'!$F$16,0,LOOKUP($A351-'Input Data'!$F$16,$A$5:$A$505,$V$5:$V$505))</f>
        <v>102.12566666666785</v>
      </c>
      <c r="X351" s="7">
        <f>MIN('Input Data'!$G$12*LOOKUP($A351,'Input Data'!$B$58:$B$62,'Input Data'!$H$58:$H$62)/3600*$C$1,IF($A351&lt;'Input Data'!$G$17,infinity,'Input Data'!$G$11*'Input Data'!$G$13+LOOKUP($A351-'Input Data'!$G$17+$C$1,$A$5:$A$505,$Z$5:$Z$505)-Y351))</f>
        <v>22.222222222222221</v>
      </c>
      <c r="Y351" s="11">
        <f t="shared" si="165"/>
        <v>5044.217888888923</v>
      </c>
      <c r="Z351" s="11">
        <f t="shared" si="166"/>
        <v>4740</v>
      </c>
      <c r="AA351" s="9">
        <f>MIN('Input Data'!$G$12*LOOKUP($A351,'Input Data'!$B$58:$B$62,'Input Data'!$H$58:$H$62)/3600*$C$1,IF($A351&lt;'Input Data'!$G$16,0,LOOKUP($A351-'Input Data'!$G$16+$C$1,$A$5:$A$505,Y$5:Y$505)-Z351))</f>
        <v>22.222222222222221</v>
      </c>
      <c r="AB351" s="10">
        <f>LOOKUP($A351,'Input Data'!$C$33:$C$37,'Input Data'!$G$33:$G$37)</f>
        <v>0</v>
      </c>
      <c r="AC351" s="11">
        <f t="shared" si="167"/>
        <v>0.67500000000000004</v>
      </c>
      <c r="AD351" s="11">
        <f t="shared" si="168"/>
        <v>0</v>
      </c>
      <c r="AE351" s="12">
        <f t="shared" si="169"/>
        <v>15</v>
      </c>
      <c r="AF351" s="7">
        <f>MIN('Input Data'!$H$12*LOOKUP($A351,'Input Data'!$B$58:$B$62,'Input Data'!$I$58:$I$62)/3600*$C$1,IF($A351&lt;'Input Data'!$H$17,infinity,'Input Data'!$H$11*'Input Data'!$H$13+LOOKUP($A351-'Input Data'!$H$17+$C$1,$A$5:$A$505,AH$5:AH$505)-AG351))</f>
        <v>5.5555555555555554</v>
      </c>
      <c r="AG351" s="11">
        <f t="shared" si="170"/>
        <v>0</v>
      </c>
      <c r="AH351" s="11">
        <f>IF($A351&lt;'Input Data'!$H$16,0,LOOKUP($A351-'Input Data'!$H$16,$A$5:$A$505,AG$5:AG$505))</f>
        <v>0</v>
      </c>
      <c r="AI351" s="7">
        <f>MIN('Input Data'!$I$12*LOOKUP($A351,'Input Data'!$B$58:$B$62,'Input Data'!$J$58:$J$62)/3600*$C$1,IF($A351&lt;'Input Data'!$I$17,infinity,'Input Data'!$I$11*'Input Data'!$I$13+LOOKUP($A351-'Input Data'!$I$17+$C$1,$A$5:$A$505,AK$5:AK$505))-AJ351)</f>
        <v>15</v>
      </c>
      <c r="AJ351" s="11">
        <f t="shared" si="171"/>
        <v>4740</v>
      </c>
      <c r="AK351" s="34">
        <f>IF($A351&lt;'Input Data'!$I$16,0,LOOKUP($A351-'Input Data'!$I$16,$A$5:$A$505,AJ$5:AJ$505))</f>
        <v>4650</v>
      </c>
      <c r="AL351" s="17">
        <f>MIN('Input Data'!$I$12*LOOKUP($A351,'Input Data'!$B$58:$B$62,'Input Data'!$J$58:$J$62)/3600*$C$1,IF($A351&lt;'Input Data'!$I$16,0,LOOKUP($A351-'Input Data'!$I$16+$C$1,$A$5:$A$505,AJ$5:AJ$505)-AK351))</f>
        <v>15</v>
      </c>
    </row>
    <row r="352" spans="1:38" x14ac:dyDescent="0.3">
      <c r="A352" s="9">
        <f t="shared" si="153"/>
        <v>3470</v>
      </c>
      <c r="B352" s="10">
        <f>MIN('Input Data'!$C$12*LOOKUP($A352,'Input Data'!$B$58:$B$62,'Input Data'!$D$58:$D$62)/3600*$C$1,IF($A352&lt;'Input Data'!$C$17,infinity,'Input Data'!$C$11*'Input Data'!$C$13+LOOKUP($A352-'Input Data'!$C$17+$C$1,$A$5:$A$505,$D$5:$D$505))-C352)</f>
        <v>22.222222222222221</v>
      </c>
      <c r="C352" s="11">
        <f>C351+LOOKUP($A351,'Input Data'!$D$23:$D$27,'Input Data'!$F$23:$F$27)*$C$1/3600</f>
        <v>5402.6472222222683</v>
      </c>
      <c r="D352" s="11">
        <f t="shared" si="154"/>
        <v>5218.6972222222603</v>
      </c>
      <c r="E352" s="9">
        <f>MIN('Input Data'!$C$12*LOOKUP($A352,'Input Data'!$B$58:$B$62,'Input Data'!$D$58:$D$62)/3600*$C$1,IF($A352&lt;'Input Data'!$C$16,0,LOOKUP($A352-'Input Data'!$C$16+$C$1,$A$5:$A$505,C$5:C$505)-D352))</f>
        <v>10.219444444444889</v>
      </c>
      <c r="F352" s="10">
        <f>LOOKUP($A352,'Input Data'!$C$33:$C$37,'Input Data'!$E$33:$E$37)</f>
        <v>0</v>
      </c>
      <c r="G352" s="11">
        <f t="shared" si="155"/>
        <v>1</v>
      </c>
      <c r="H352" s="11">
        <f t="shared" si="156"/>
        <v>0</v>
      </c>
      <c r="I352" s="12">
        <f t="shared" si="157"/>
        <v>10.219444444444889</v>
      </c>
      <c r="J352" s="7">
        <f>MIN('Input Data'!$D$12*LOOKUP($A352,'Input Data'!$B$58:$B$62,'Input Data'!$E$58:$E$62)/3600*$C$1,IF($A352&lt;'Input Data'!$D$17,infinity,'Input Data'!$D$11*'Input Data'!$D$13+LOOKUP($A352-'Input Data'!$D$17+$C$1,$A$5:$A$505,$L$5:$L$505)-K352))</f>
        <v>5.5555555555555554</v>
      </c>
      <c r="K352" s="11">
        <f t="shared" si="158"/>
        <v>0</v>
      </c>
      <c r="L352" s="11">
        <f>IF($A352&lt;'Input Data'!$D$16,0,LOOKUP($A352-'Input Data'!$D$16,$A$5:$A$505,$K$5:$K$505))</f>
        <v>0</v>
      </c>
      <c r="M352" s="7">
        <f>MIN('Input Data'!$E$12*LOOKUP($A352,'Input Data'!$B$58:$B$62,'Input Data'!$F$58:$F$62)/3600*$C$1,IF($A352&lt;'Input Data'!$E$17,infinity,'Input Data'!$E$11*'Input Data'!$E$13+LOOKUP($A352-'Input Data'!$E$17+$C$1,$A$5:$A$505,$O$5:$O$505))-N352)</f>
        <v>22.222222222222221</v>
      </c>
      <c r="N352" s="11">
        <f t="shared" si="159"/>
        <v>5218.6972222222603</v>
      </c>
      <c r="O352" s="11">
        <f t="shared" si="160"/>
        <v>5157.3805555555909</v>
      </c>
      <c r="P352" s="9">
        <f>MIN('Input Data'!$E$12*LOOKUP($A352,'Input Data'!$B$58:$B$62,'Input Data'!$F$58:$F$62)/3600*$C$1,IF($A352&lt;'Input Data'!$E$16,0,LOOKUP($A352-'Input Data'!$E$16+$C$1,$A$5:$A$505,N$5:N$505)-O352))</f>
        <v>10.219444444444889</v>
      </c>
      <c r="Q352" s="10">
        <f>LOOKUP($A352,'Input Data'!$C$33:$C$37,'Input Data'!$F$33:$F$37)</f>
        <v>0.02</v>
      </c>
      <c r="R352" s="34">
        <f t="shared" si="161"/>
        <v>1</v>
      </c>
      <c r="S352" s="8">
        <f t="shared" si="162"/>
        <v>0.20438888888889778</v>
      </c>
      <c r="T352" s="11">
        <f t="shared" si="163"/>
        <v>10.015055555555991</v>
      </c>
      <c r="U352" s="7">
        <f>MIN('Input Data'!$F$12*LOOKUP($A352,'Input Data'!$B$58:$B$62,'Input Data'!$G$58:$G$62)/3600*$C$1,IF($A352&lt;'Input Data'!$F$17,infinity,'Input Data'!$F$11*'Input Data'!$F$13+LOOKUP($A352-'Input Data'!$F$17+$C$1,$A$5:$A$505,$W$5:$W$505)-V352))</f>
        <v>5.5555555555555554</v>
      </c>
      <c r="V352" s="11">
        <f t="shared" si="164"/>
        <v>103.14761111111235</v>
      </c>
      <c r="W352" s="11">
        <f>IF($A352&lt;'Input Data'!$F$16,0,LOOKUP($A352-'Input Data'!$F$16,$A$5:$A$505,$V$5:$V$505))</f>
        <v>102.33005555555675</v>
      </c>
      <c r="X352" s="7">
        <f>MIN('Input Data'!$G$12*LOOKUP($A352,'Input Data'!$B$58:$B$62,'Input Data'!$H$58:$H$62)/3600*$C$1,IF($A352&lt;'Input Data'!$G$17,infinity,'Input Data'!$G$11*'Input Data'!$G$13+LOOKUP($A352-'Input Data'!$G$17+$C$1,$A$5:$A$505,$Z$5:$Z$505)-Y352))</f>
        <v>22.222222222222221</v>
      </c>
      <c r="Y352" s="11">
        <f t="shared" si="165"/>
        <v>5054.2329444444786</v>
      </c>
      <c r="Z352" s="11">
        <f t="shared" si="166"/>
        <v>4755</v>
      </c>
      <c r="AA352" s="9">
        <f>MIN('Input Data'!$G$12*LOOKUP($A352,'Input Data'!$B$58:$B$62,'Input Data'!$H$58:$H$62)/3600*$C$1,IF($A352&lt;'Input Data'!$G$16,0,LOOKUP($A352-'Input Data'!$G$16+$C$1,$A$5:$A$505,Y$5:Y$505)-Z352))</f>
        <v>22.222222222222221</v>
      </c>
      <c r="AB352" s="10">
        <f>LOOKUP($A352,'Input Data'!$C$33:$C$37,'Input Data'!$G$33:$G$37)</f>
        <v>0</v>
      </c>
      <c r="AC352" s="11">
        <f t="shared" si="167"/>
        <v>0.67500000000000004</v>
      </c>
      <c r="AD352" s="11">
        <f t="shared" si="168"/>
        <v>0</v>
      </c>
      <c r="AE352" s="12">
        <f t="shared" si="169"/>
        <v>15</v>
      </c>
      <c r="AF352" s="7">
        <f>MIN('Input Data'!$H$12*LOOKUP($A352,'Input Data'!$B$58:$B$62,'Input Data'!$I$58:$I$62)/3600*$C$1,IF($A352&lt;'Input Data'!$H$17,infinity,'Input Data'!$H$11*'Input Data'!$H$13+LOOKUP($A352-'Input Data'!$H$17+$C$1,$A$5:$A$505,AH$5:AH$505)-AG352))</f>
        <v>5.5555555555555554</v>
      </c>
      <c r="AG352" s="11">
        <f t="shared" si="170"/>
        <v>0</v>
      </c>
      <c r="AH352" s="11">
        <f>IF($A352&lt;'Input Data'!$H$16,0,LOOKUP($A352-'Input Data'!$H$16,$A$5:$A$505,AG$5:AG$505))</f>
        <v>0</v>
      </c>
      <c r="AI352" s="7">
        <f>MIN('Input Data'!$I$12*LOOKUP($A352,'Input Data'!$B$58:$B$62,'Input Data'!$J$58:$J$62)/3600*$C$1,IF($A352&lt;'Input Data'!$I$17,infinity,'Input Data'!$I$11*'Input Data'!$I$13+LOOKUP($A352-'Input Data'!$I$17+$C$1,$A$5:$A$505,AK$5:AK$505))-AJ352)</f>
        <v>15</v>
      </c>
      <c r="AJ352" s="11">
        <f t="shared" si="171"/>
        <v>4755</v>
      </c>
      <c r="AK352" s="34">
        <f>IF($A352&lt;'Input Data'!$I$16,0,LOOKUP($A352-'Input Data'!$I$16,$A$5:$A$505,AJ$5:AJ$505))</f>
        <v>4665</v>
      </c>
      <c r="AL352" s="17">
        <f>MIN('Input Data'!$I$12*LOOKUP($A352,'Input Data'!$B$58:$B$62,'Input Data'!$J$58:$J$62)/3600*$C$1,IF($A352&lt;'Input Data'!$I$16,0,LOOKUP($A352-'Input Data'!$I$16+$C$1,$A$5:$A$505,AJ$5:AJ$505)-AK352))</f>
        <v>15</v>
      </c>
    </row>
    <row r="353" spans="1:38" x14ac:dyDescent="0.3">
      <c r="A353" s="9">
        <f t="shared" si="153"/>
        <v>3480</v>
      </c>
      <c r="B353" s="10">
        <f>MIN('Input Data'!$C$12*LOOKUP($A353,'Input Data'!$B$58:$B$62,'Input Data'!$D$58:$D$62)/3600*$C$1,IF($A353&lt;'Input Data'!$C$17,infinity,'Input Data'!$C$11*'Input Data'!$C$13+LOOKUP($A353-'Input Data'!$C$17+$C$1,$A$5:$A$505,$D$5:$D$505))-C353)</f>
        <v>22.222222222222221</v>
      </c>
      <c r="C353" s="11">
        <f>C352+LOOKUP($A352,'Input Data'!$D$23:$D$27,'Input Data'!$F$23:$F$27)*$C$1/3600</f>
        <v>5412.8666666667132</v>
      </c>
      <c r="D353" s="11">
        <f t="shared" si="154"/>
        <v>5228.9166666667052</v>
      </c>
      <c r="E353" s="9">
        <f>MIN('Input Data'!$C$12*LOOKUP($A353,'Input Data'!$B$58:$B$62,'Input Data'!$D$58:$D$62)/3600*$C$1,IF($A353&lt;'Input Data'!$C$16,0,LOOKUP($A353-'Input Data'!$C$16+$C$1,$A$5:$A$505,C$5:C$505)-D353))</f>
        <v>10.219444444444889</v>
      </c>
      <c r="F353" s="10">
        <f>LOOKUP($A353,'Input Data'!$C$33:$C$37,'Input Data'!$E$33:$E$37)</f>
        <v>0</v>
      </c>
      <c r="G353" s="11">
        <f t="shared" si="155"/>
        <v>1</v>
      </c>
      <c r="H353" s="11">
        <f>E353*F353*G353</f>
        <v>0</v>
      </c>
      <c r="I353" s="12">
        <f t="shared" si="157"/>
        <v>10.219444444444889</v>
      </c>
      <c r="J353" s="7">
        <f>MIN('Input Data'!$D$12*LOOKUP($A353,'Input Data'!$B$58:$B$62,'Input Data'!$E$58:$E$62)/3600*$C$1,IF($A353&lt;'Input Data'!$D$17,infinity,'Input Data'!$D$11*'Input Data'!$D$13+LOOKUP($A353-'Input Data'!$D$17+$C$1,$A$5:$A$505,$L$5:$L$505)-K353))</f>
        <v>5.5555555555555554</v>
      </c>
      <c r="K353" s="11">
        <f t="shared" si="158"/>
        <v>0</v>
      </c>
      <c r="L353" s="11">
        <f>IF($A353&lt;'Input Data'!$D$16,0,LOOKUP($A353-'Input Data'!$D$16,$A$5:$A$505,$K$5:$K$505))</f>
        <v>0</v>
      </c>
      <c r="M353" s="7">
        <f>MIN('Input Data'!$E$12*LOOKUP($A353,'Input Data'!$B$58:$B$62,'Input Data'!$F$58:$F$62)/3600*$C$1,IF($A353&lt;'Input Data'!$E$17,infinity,'Input Data'!$E$11*'Input Data'!$E$13+LOOKUP($A353-'Input Data'!$E$17+$C$1,$A$5:$A$505,$O$5:$O$505))-N353)</f>
        <v>22.222222222222221</v>
      </c>
      <c r="N353" s="11">
        <f t="shared" si="159"/>
        <v>5228.9166666667052</v>
      </c>
      <c r="O353" s="11">
        <f t="shared" si="160"/>
        <v>5167.6000000000358</v>
      </c>
      <c r="P353" s="9">
        <f>MIN('Input Data'!$E$12*LOOKUP($A353,'Input Data'!$B$58:$B$62,'Input Data'!$F$58:$F$62)/3600*$C$1,IF($A353&lt;'Input Data'!$E$16,0,LOOKUP($A353-'Input Data'!$E$16+$C$1,$A$5:$A$505,N$5:N$505)-O353))</f>
        <v>10.219444444444889</v>
      </c>
      <c r="Q353" s="10">
        <f>LOOKUP($A353,'Input Data'!$C$33:$C$37,'Input Data'!$F$33:$F$37)</f>
        <v>0.02</v>
      </c>
      <c r="R353" s="34">
        <f t="shared" si="161"/>
        <v>1</v>
      </c>
      <c r="S353" s="8">
        <f t="shared" si="162"/>
        <v>0.20438888888889778</v>
      </c>
      <c r="T353" s="11">
        <f t="shared" si="163"/>
        <v>10.015055555555991</v>
      </c>
      <c r="U353" s="7">
        <f>MIN('Input Data'!$F$12*LOOKUP($A353,'Input Data'!$B$58:$B$62,'Input Data'!$G$58:$G$62)/3600*$C$1,IF($A353&lt;'Input Data'!$F$17,infinity,'Input Data'!$F$11*'Input Data'!$F$13+LOOKUP($A353-'Input Data'!$F$17+$C$1,$A$5:$A$505,$W$5:$W$505)-V353))</f>
        <v>5.5555555555555554</v>
      </c>
      <c r="V353" s="11">
        <f t="shared" si="164"/>
        <v>103.35200000000125</v>
      </c>
      <c r="W353" s="11">
        <f>IF($A353&lt;'Input Data'!$F$16,0,LOOKUP($A353-'Input Data'!$F$16,$A$5:$A$505,$V$5:$V$505))</f>
        <v>102.53444444444565</v>
      </c>
      <c r="X353" s="7">
        <f>MIN('Input Data'!$G$12*LOOKUP($A353,'Input Data'!$B$58:$B$62,'Input Data'!$H$58:$H$62)/3600*$C$1,IF($A353&lt;'Input Data'!$G$17,infinity,'Input Data'!$G$11*'Input Data'!$G$13+LOOKUP($A353-'Input Data'!$G$17+$C$1,$A$5:$A$505,$Z$5:$Z$505)-Y353))</f>
        <v>22.222222222222221</v>
      </c>
      <c r="Y353" s="11">
        <f t="shared" si="165"/>
        <v>5064.2480000000342</v>
      </c>
      <c r="Z353" s="11">
        <f t="shared" si="166"/>
        <v>4770</v>
      </c>
      <c r="AA353" s="9">
        <f>MIN('Input Data'!$G$12*LOOKUP($A353,'Input Data'!$B$58:$B$62,'Input Data'!$H$58:$H$62)/3600*$C$1,IF($A353&lt;'Input Data'!$G$16,0,LOOKUP($A353-'Input Data'!$G$16+$C$1,$A$5:$A$505,Y$5:Y$505)-Z353))</f>
        <v>22.222222222222221</v>
      </c>
      <c r="AB353" s="10">
        <f>LOOKUP($A353,'Input Data'!$C$33:$C$37,'Input Data'!$G$33:$G$37)</f>
        <v>0</v>
      </c>
      <c r="AC353" s="11">
        <f t="shared" si="167"/>
        <v>0.67500000000000004</v>
      </c>
      <c r="AD353" s="11">
        <f t="shared" si="168"/>
        <v>0</v>
      </c>
      <c r="AE353" s="12">
        <f t="shared" si="169"/>
        <v>15</v>
      </c>
      <c r="AF353" s="7">
        <f>MIN('Input Data'!$H$12*LOOKUP($A353,'Input Data'!$B$58:$B$62,'Input Data'!$I$58:$I$62)/3600*$C$1,IF($A353&lt;'Input Data'!$H$17,infinity,'Input Data'!$H$11*'Input Data'!$H$13+LOOKUP($A353-'Input Data'!$H$17+$C$1,$A$5:$A$505,AH$5:AH$505)-AG353))</f>
        <v>5.5555555555555554</v>
      </c>
      <c r="AG353" s="11">
        <f t="shared" si="170"/>
        <v>0</v>
      </c>
      <c r="AH353" s="11">
        <f>IF($A353&lt;'Input Data'!$H$16,0,LOOKUP($A353-'Input Data'!$H$16,$A$5:$A$505,AG$5:AG$505))</f>
        <v>0</v>
      </c>
      <c r="AI353" s="7">
        <f>MIN('Input Data'!$I$12*LOOKUP($A353,'Input Data'!$B$58:$B$62,'Input Data'!$J$58:$J$62)/3600*$C$1,IF($A353&lt;'Input Data'!$I$17,infinity,'Input Data'!$I$11*'Input Data'!$I$13+LOOKUP($A353-'Input Data'!$I$17+$C$1,$A$5:$A$505,AK$5:AK$505))-AJ353)</f>
        <v>15</v>
      </c>
      <c r="AJ353" s="11">
        <f t="shared" si="171"/>
        <v>4770</v>
      </c>
      <c r="AK353" s="34">
        <f>IF($A353&lt;'Input Data'!$I$16,0,LOOKUP($A353-'Input Data'!$I$16,$A$5:$A$505,AJ$5:AJ$505))</f>
        <v>4680</v>
      </c>
      <c r="AL353" s="17">
        <f>MIN('Input Data'!$I$12*LOOKUP($A353,'Input Data'!$B$58:$B$62,'Input Data'!$J$58:$J$62)/3600*$C$1,IF($A353&lt;'Input Data'!$I$16,0,LOOKUP($A353-'Input Data'!$I$16+$C$1,$A$5:$A$505,AJ$5:AJ$505)-AK353))</f>
        <v>15</v>
      </c>
    </row>
    <row r="354" spans="1:38" x14ac:dyDescent="0.3">
      <c r="A354" s="9">
        <f t="shared" si="153"/>
        <v>3490</v>
      </c>
      <c r="B354" s="10">
        <f>MIN('Input Data'!$C$12*LOOKUP($A354,'Input Data'!$B$58:$B$62,'Input Data'!$D$58:$D$62)/3600*$C$1,IF($A354&lt;'Input Data'!$C$17,infinity,'Input Data'!$C$11*'Input Data'!$C$13+LOOKUP($A354-'Input Data'!$C$17+$C$1,$A$5:$A$505,$D$5:$D$505))-C354)</f>
        <v>22.222222222222221</v>
      </c>
      <c r="C354" s="11">
        <f>C353+LOOKUP($A353,'Input Data'!$D$23:$D$27,'Input Data'!$F$23:$F$27)*$C$1/3600</f>
        <v>5423.0861111111581</v>
      </c>
      <c r="D354" s="11">
        <f t="shared" si="154"/>
        <v>5239.1361111111501</v>
      </c>
      <c r="E354" s="9">
        <f>MIN('Input Data'!$C$12*LOOKUP($A354,'Input Data'!$B$58:$B$62,'Input Data'!$D$58:$D$62)/3600*$C$1,IF($A354&lt;'Input Data'!$C$16,0,LOOKUP($A354-'Input Data'!$C$16+$C$1,$A$5:$A$505,C$5:C$505)-D354))</f>
        <v>10.219444444444889</v>
      </c>
      <c r="F354" s="10">
        <f>LOOKUP($A354,'Input Data'!$C$33:$C$37,'Input Data'!$E$33:$E$37)</f>
        <v>0</v>
      </c>
      <c r="G354" s="11">
        <f t="shared" si="155"/>
        <v>1</v>
      </c>
      <c r="H354" s="11">
        <f t="shared" ref="H354" si="172">E354*F354*G354</f>
        <v>0</v>
      </c>
      <c r="I354" s="12">
        <f t="shared" si="157"/>
        <v>10.219444444444889</v>
      </c>
      <c r="J354" s="7">
        <f>MIN('Input Data'!$D$12*LOOKUP($A354,'Input Data'!$B$58:$B$62,'Input Data'!$E$58:$E$62)/3600*$C$1,IF($A354&lt;'Input Data'!$D$17,infinity,'Input Data'!$D$11*'Input Data'!$D$13+LOOKUP($A354-'Input Data'!$D$17+$C$1,$A$5:$A$505,$L$5:$L$505)-K354))</f>
        <v>5.5555555555555554</v>
      </c>
      <c r="K354" s="11">
        <f t="shared" si="158"/>
        <v>0</v>
      </c>
      <c r="L354" s="11">
        <f>IF($A354&lt;'Input Data'!$D$16,0,LOOKUP($A354-'Input Data'!$D$16,$A$5:$A$505,$K$5:$K$505))</f>
        <v>0</v>
      </c>
      <c r="M354" s="7">
        <f>MIN('Input Data'!$E$12*LOOKUP($A354,'Input Data'!$B$58:$B$62,'Input Data'!$F$58:$F$62)/3600*$C$1,IF($A354&lt;'Input Data'!$E$17,infinity,'Input Data'!$E$11*'Input Data'!$E$13+LOOKUP($A354-'Input Data'!$E$17+$C$1,$A$5:$A$505,$O$5:$O$505))-N354)</f>
        <v>22.222222222222221</v>
      </c>
      <c r="N354" s="11">
        <f t="shared" si="159"/>
        <v>5239.1361111111501</v>
      </c>
      <c r="O354" s="11">
        <f t="shared" si="160"/>
        <v>5177.8194444444807</v>
      </c>
      <c r="P354" s="9">
        <f>MIN('Input Data'!$E$12*LOOKUP($A354,'Input Data'!$B$58:$B$62,'Input Data'!$F$58:$F$62)/3600*$C$1,IF($A354&lt;'Input Data'!$E$16,0,LOOKUP($A354-'Input Data'!$E$16+$C$1,$A$5:$A$505,N$5:N$505)-O354))</f>
        <v>10.219444444444889</v>
      </c>
      <c r="Q354" s="10">
        <f>LOOKUP($A354,'Input Data'!$C$33:$C$37,'Input Data'!$F$33:$F$37)</f>
        <v>0.02</v>
      </c>
      <c r="R354" s="34">
        <f t="shared" si="161"/>
        <v>1</v>
      </c>
      <c r="S354" s="8">
        <f t="shared" si="162"/>
        <v>0.20438888888889778</v>
      </c>
      <c r="T354" s="11">
        <f t="shared" si="163"/>
        <v>10.015055555555991</v>
      </c>
      <c r="U354" s="7">
        <f>MIN('Input Data'!$F$12*LOOKUP($A354,'Input Data'!$B$58:$B$62,'Input Data'!$G$58:$G$62)/3600*$C$1,IF($A354&lt;'Input Data'!$F$17,infinity,'Input Data'!$F$11*'Input Data'!$F$13+LOOKUP($A354-'Input Data'!$F$17+$C$1,$A$5:$A$505,$W$5:$W$505)-V354))</f>
        <v>5.5555555555555554</v>
      </c>
      <c r="V354" s="11">
        <f t="shared" si="164"/>
        <v>103.55638888889015</v>
      </c>
      <c r="W354" s="11">
        <f>IF($A354&lt;'Input Data'!$F$16,0,LOOKUP($A354-'Input Data'!$F$16,$A$5:$A$505,$V$5:$V$505))</f>
        <v>102.73883333333455</v>
      </c>
      <c r="X354" s="7">
        <f>MIN('Input Data'!$G$12*LOOKUP($A354,'Input Data'!$B$58:$B$62,'Input Data'!$H$58:$H$62)/3600*$C$1,IF($A354&lt;'Input Data'!$G$17,infinity,'Input Data'!$G$11*'Input Data'!$G$13+LOOKUP($A354-'Input Data'!$G$17+$C$1,$A$5:$A$505,$Z$5:$Z$505)-Y354))</f>
        <v>22.222222222222221</v>
      </c>
      <c r="Y354" s="11">
        <f t="shared" si="165"/>
        <v>5074.2630555555897</v>
      </c>
      <c r="Z354" s="11">
        <f t="shared" si="166"/>
        <v>4785</v>
      </c>
      <c r="AA354" s="9">
        <f>MIN('Input Data'!$G$12*LOOKUP($A354,'Input Data'!$B$58:$B$62,'Input Data'!$H$58:$H$62)/3600*$C$1,IF($A354&lt;'Input Data'!$G$16,0,LOOKUP($A354-'Input Data'!$G$16+$C$1,$A$5:$A$505,Y$5:Y$505)-Z354))</f>
        <v>22.222222222222221</v>
      </c>
      <c r="AB354" s="10">
        <f>LOOKUP($A354,'Input Data'!$C$33:$C$37,'Input Data'!$G$33:$G$37)</f>
        <v>0</v>
      </c>
      <c r="AC354" s="11">
        <f t="shared" si="167"/>
        <v>0.67500000000000004</v>
      </c>
      <c r="AD354" s="11">
        <f t="shared" si="168"/>
        <v>0</v>
      </c>
      <c r="AE354" s="12">
        <f t="shared" si="169"/>
        <v>15</v>
      </c>
      <c r="AF354" s="7">
        <f>MIN('Input Data'!$H$12*LOOKUP($A354,'Input Data'!$B$58:$B$62,'Input Data'!$I$58:$I$62)/3600*$C$1,IF($A354&lt;'Input Data'!$H$17,infinity,'Input Data'!$H$11*'Input Data'!$H$13+LOOKUP($A354-'Input Data'!$H$17+$C$1,$A$5:$A$505,AH$5:AH$505)-AG354))</f>
        <v>5.5555555555555554</v>
      </c>
      <c r="AG354" s="11">
        <f t="shared" si="170"/>
        <v>0</v>
      </c>
      <c r="AH354" s="11">
        <f>IF($A354&lt;'Input Data'!$H$16,0,LOOKUP($A354-'Input Data'!$H$16,$A$5:$A$505,AG$5:AG$505))</f>
        <v>0</v>
      </c>
      <c r="AI354" s="7">
        <f>MIN('Input Data'!$I$12*LOOKUP($A354,'Input Data'!$B$58:$B$62,'Input Data'!$J$58:$J$62)/3600*$C$1,IF($A354&lt;'Input Data'!$I$17,infinity,'Input Data'!$I$11*'Input Data'!$I$13+LOOKUP($A354-'Input Data'!$I$17+$C$1,$A$5:$A$505,AK$5:AK$505))-AJ354)</f>
        <v>15</v>
      </c>
      <c r="AJ354" s="11">
        <f t="shared" si="171"/>
        <v>4785</v>
      </c>
      <c r="AK354" s="34">
        <f>IF($A354&lt;'Input Data'!$I$16,0,LOOKUP($A354-'Input Data'!$I$16,$A$5:$A$505,AJ$5:AJ$505))</f>
        <v>4695</v>
      </c>
      <c r="AL354" s="17">
        <f>MIN('Input Data'!$I$12*LOOKUP($A354,'Input Data'!$B$58:$B$62,'Input Data'!$J$58:$J$62)/3600*$C$1,IF($A354&lt;'Input Data'!$I$16,0,LOOKUP($A354-'Input Data'!$I$16+$C$1,$A$5:$A$505,AJ$5:AJ$505)-AK354))</f>
        <v>15</v>
      </c>
    </row>
    <row r="355" spans="1:38" x14ac:dyDescent="0.3">
      <c r="A355" s="9">
        <f t="shared" si="153"/>
        <v>3500</v>
      </c>
      <c r="B355" s="10">
        <f>MIN('Input Data'!$C$12*LOOKUP($A355,'Input Data'!$B$58:$B$62,'Input Data'!$D$58:$D$62)/3600*$C$1,IF($A355&lt;'Input Data'!$C$17,infinity,'Input Data'!$C$11*'Input Data'!$C$13+LOOKUP($A355-'Input Data'!$C$17+$C$1,$A$5:$A$505,$D$5:$D$505))-C355)</f>
        <v>22.222222222222221</v>
      </c>
      <c r="C355" s="11">
        <f>C354+LOOKUP($A354,'Input Data'!$D$23:$D$27,'Input Data'!$F$23:$F$27)*$C$1/3600</f>
        <v>5433.305555555603</v>
      </c>
      <c r="D355" s="11">
        <f t="shared" si="154"/>
        <v>5249.3555555555949</v>
      </c>
      <c r="E355" s="9">
        <f>MIN('Input Data'!$C$12*LOOKUP($A355,'Input Data'!$B$58:$B$62,'Input Data'!$D$58:$D$62)/3600*$C$1,IF($A355&lt;'Input Data'!$C$16,0,LOOKUP($A355-'Input Data'!$C$16+$C$1,$A$5:$A$505,C$5:C$505)-D355))</f>
        <v>10.219444444444889</v>
      </c>
      <c r="F355" s="10">
        <f>LOOKUP($A355,'Input Data'!$C$33:$C$37,'Input Data'!$E$33:$E$37)</f>
        <v>0</v>
      </c>
      <c r="G355" s="11">
        <f t="shared" si="155"/>
        <v>1</v>
      </c>
      <c r="H355" s="11">
        <f>E355*F355*G355</f>
        <v>0</v>
      </c>
      <c r="I355" s="12">
        <f t="shared" si="157"/>
        <v>10.219444444444889</v>
      </c>
      <c r="J355" s="7">
        <f>MIN('Input Data'!$D$12*LOOKUP($A355,'Input Data'!$B$58:$B$62,'Input Data'!$E$58:$E$62)/3600*$C$1,IF($A355&lt;'Input Data'!$D$17,infinity,'Input Data'!$D$11*'Input Data'!$D$13+LOOKUP($A355-'Input Data'!$D$17+$C$1,$A$5:$A$505,$L$5:$L$505)-K355))</f>
        <v>5.5555555555555554</v>
      </c>
      <c r="K355" s="11">
        <f t="shared" si="158"/>
        <v>0</v>
      </c>
      <c r="L355" s="11">
        <f>IF($A355&lt;'Input Data'!$D$16,0,LOOKUP($A355-'Input Data'!$D$16,$A$5:$A$505,$K$5:$K$505))</f>
        <v>0</v>
      </c>
      <c r="M355" s="7">
        <f>MIN('Input Data'!$E$12*LOOKUP($A355,'Input Data'!$B$58:$B$62,'Input Data'!$F$58:$F$62)/3600*$C$1,IF($A355&lt;'Input Data'!$E$17,infinity,'Input Data'!$E$11*'Input Data'!$E$13+LOOKUP($A355-'Input Data'!$E$17+$C$1,$A$5:$A$505,$O$5:$O$505))-N355)</f>
        <v>22.222222222222221</v>
      </c>
      <c r="N355" s="11">
        <f t="shared" si="159"/>
        <v>5249.3555555555949</v>
      </c>
      <c r="O355" s="11">
        <f t="shared" si="160"/>
        <v>5188.0388888889256</v>
      </c>
      <c r="P355" s="9">
        <f>MIN('Input Data'!$E$12*LOOKUP($A355,'Input Data'!$B$58:$B$62,'Input Data'!$F$58:$F$62)/3600*$C$1,IF($A355&lt;'Input Data'!$E$16,0,LOOKUP($A355-'Input Data'!$E$16+$C$1,$A$5:$A$505,N$5:N$505)-O355))</f>
        <v>10.219444444444889</v>
      </c>
      <c r="Q355" s="10">
        <f>LOOKUP($A355,'Input Data'!$C$33:$C$37,'Input Data'!$F$33:$F$37)</f>
        <v>0.02</v>
      </c>
      <c r="R355" s="34">
        <f t="shared" si="161"/>
        <v>1</v>
      </c>
      <c r="S355" s="8">
        <f t="shared" si="162"/>
        <v>0.20438888888889778</v>
      </c>
      <c r="T355" s="11">
        <f t="shared" si="163"/>
        <v>10.015055555555991</v>
      </c>
      <c r="U355" s="7">
        <f>MIN('Input Data'!$F$12*LOOKUP($A355,'Input Data'!$B$58:$B$62,'Input Data'!$G$58:$G$62)/3600*$C$1,IF($A355&lt;'Input Data'!$F$17,infinity,'Input Data'!$F$11*'Input Data'!$F$13+LOOKUP($A355-'Input Data'!$F$17+$C$1,$A$5:$A$505,$W$5:$W$505)-V355))</f>
        <v>5.5555555555555554</v>
      </c>
      <c r="V355" s="11">
        <f t="shared" si="164"/>
        <v>103.76077777777905</v>
      </c>
      <c r="W355" s="11">
        <f>IF($A355&lt;'Input Data'!$F$16,0,LOOKUP($A355-'Input Data'!$F$16,$A$5:$A$505,$V$5:$V$505))</f>
        <v>102.94322222222345</v>
      </c>
      <c r="X355" s="7">
        <f>MIN('Input Data'!$G$12*LOOKUP($A355,'Input Data'!$B$58:$B$62,'Input Data'!$H$58:$H$62)/3600*$C$1,IF($A355&lt;'Input Data'!$G$17,infinity,'Input Data'!$G$11*'Input Data'!$G$13+LOOKUP($A355-'Input Data'!$G$17+$C$1,$A$5:$A$505,$Z$5:$Z$505)-Y355))</f>
        <v>22.222222222222221</v>
      </c>
      <c r="Y355" s="11">
        <f t="shared" si="165"/>
        <v>5084.2781111111453</v>
      </c>
      <c r="Z355" s="11">
        <f t="shared" si="166"/>
        <v>4800</v>
      </c>
      <c r="AA355" s="9">
        <f>MIN('Input Data'!$G$12*LOOKUP($A355,'Input Data'!$B$58:$B$62,'Input Data'!$H$58:$H$62)/3600*$C$1,IF($A355&lt;'Input Data'!$G$16,0,LOOKUP($A355-'Input Data'!$G$16+$C$1,$A$5:$A$505,Y$5:Y$505)-Z355))</f>
        <v>22.222222222222221</v>
      </c>
      <c r="AB355" s="10">
        <f>LOOKUP($A355,'Input Data'!$C$33:$C$37,'Input Data'!$G$33:$G$37)</f>
        <v>0</v>
      </c>
      <c r="AC355" s="11">
        <f t="shared" si="167"/>
        <v>0.67500000000000004</v>
      </c>
      <c r="AD355" s="11">
        <f t="shared" si="168"/>
        <v>0</v>
      </c>
      <c r="AE355" s="12">
        <f t="shared" si="169"/>
        <v>15</v>
      </c>
      <c r="AF355" s="7">
        <f>MIN('Input Data'!$H$12*LOOKUP($A355,'Input Data'!$B$58:$B$62,'Input Data'!$I$58:$I$62)/3600*$C$1,IF($A355&lt;'Input Data'!$H$17,infinity,'Input Data'!$H$11*'Input Data'!$H$13+LOOKUP($A355-'Input Data'!$H$17+$C$1,$A$5:$A$505,AH$5:AH$505)-AG355))</f>
        <v>5.5555555555555554</v>
      </c>
      <c r="AG355" s="11">
        <f t="shared" si="170"/>
        <v>0</v>
      </c>
      <c r="AH355" s="11">
        <f>IF($A355&lt;'Input Data'!$H$16,0,LOOKUP($A355-'Input Data'!$H$16,$A$5:$A$505,AG$5:AG$505))</f>
        <v>0</v>
      </c>
      <c r="AI355" s="7">
        <f>MIN('Input Data'!$I$12*LOOKUP($A355,'Input Data'!$B$58:$B$62,'Input Data'!$J$58:$J$62)/3600*$C$1,IF($A355&lt;'Input Data'!$I$17,infinity,'Input Data'!$I$11*'Input Data'!$I$13+LOOKUP($A355-'Input Data'!$I$17+$C$1,$A$5:$A$505,AK$5:AK$505))-AJ355)</f>
        <v>15</v>
      </c>
      <c r="AJ355" s="11">
        <f t="shared" si="171"/>
        <v>4800</v>
      </c>
      <c r="AK355" s="34">
        <f>IF($A355&lt;'Input Data'!$I$16,0,LOOKUP($A355-'Input Data'!$I$16,$A$5:$A$505,AJ$5:AJ$505))</f>
        <v>4710</v>
      </c>
      <c r="AL355" s="17">
        <f>MIN('Input Data'!$I$12*LOOKUP($A355,'Input Data'!$B$58:$B$62,'Input Data'!$J$58:$J$62)/3600*$C$1,IF($A355&lt;'Input Data'!$I$16,0,LOOKUP($A355-'Input Data'!$I$16+$C$1,$A$5:$A$505,AJ$5:AJ$505)-AK355))</f>
        <v>15</v>
      </c>
    </row>
    <row r="356" spans="1:38" x14ac:dyDescent="0.3">
      <c r="A356" s="9">
        <f t="shared" si="153"/>
        <v>3510</v>
      </c>
      <c r="B356" s="10">
        <f>MIN('Input Data'!$C$12*LOOKUP($A356,'Input Data'!$B$58:$B$62,'Input Data'!$D$58:$D$62)/3600*$C$1,IF($A356&lt;'Input Data'!$C$17,infinity,'Input Data'!$C$11*'Input Data'!$C$13+LOOKUP($A356-'Input Data'!$C$17+$C$1,$A$5:$A$505,$D$5:$D$505))-C356)</f>
        <v>22.222222222222221</v>
      </c>
      <c r="C356" s="11">
        <f>C355+LOOKUP($A355,'Input Data'!$D$23:$D$27,'Input Data'!$F$23:$F$27)*$C$1/3600</f>
        <v>5443.5250000000478</v>
      </c>
      <c r="D356" s="11">
        <f t="shared" si="154"/>
        <v>5259.5750000000398</v>
      </c>
      <c r="E356" s="9">
        <f>MIN('Input Data'!$C$12*LOOKUP($A356,'Input Data'!$B$58:$B$62,'Input Data'!$D$58:$D$62)/3600*$C$1,IF($A356&lt;'Input Data'!$C$16,0,LOOKUP($A356-'Input Data'!$C$16+$C$1,$A$5:$A$505,C$5:C$505)-D356))</f>
        <v>10.219444444444889</v>
      </c>
      <c r="F356" s="10">
        <f>LOOKUP($A356,'Input Data'!$C$33:$C$37,'Input Data'!$E$33:$E$37)</f>
        <v>0</v>
      </c>
      <c r="G356" s="11">
        <f t="shared" si="155"/>
        <v>1</v>
      </c>
      <c r="H356" s="11">
        <f t="shared" ref="H356:H398" si="173">E356*F356*G356</f>
        <v>0</v>
      </c>
      <c r="I356" s="12">
        <f t="shared" si="157"/>
        <v>10.219444444444889</v>
      </c>
      <c r="J356" s="7">
        <f>MIN('Input Data'!$D$12*LOOKUP($A356,'Input Data'!$B$58:$B$62,'Input Data'!$E$58:$E$62)/3600*$C$1,IF($A356&lt;'Input Data'!$D$17,infinity,'Input Data'!$D$11*'Input Data'!$D$13+LOOKUP($A356-'Input Data'!$D$17+$C$1,$A$5:$A$505,$L$5:$L$505)-K356))</f>
        <v>5.5555555555555554</v>
      </c>
      <c r="K356" s="11">
        <f t="shared" si="158"/>
        <v>0</v>
      </c>
      <c r="L356" s="11">
        <f>IF($A356&lt;'Input Data'!$D$16,0,LOOKUP($A356-'Input Data'!$D$16,$A$5:$A$505,$K$5:$K$505))</f>
        <v>0</v>
      </c>
      <c r="M356" s="7">
        <f>MIN('Input Data'!$E$12*LOOKUP($A356,'Input Data'!$B$58:$B$62,'Input Data'!$F$58:$F$62)/3600*$C$1,IF($A356&lt;'Input Data'!$E$17,infinity,'Input Data'!$E$11*'Input Data'!$E$13+LOOKUP($A356-'Input Data'!$E$17+$C$1,$A$5:$A$505,$O$5:$O$505))-N356)</f>
        <v>22.222222222222221</v>
      </c>
      <c r="N356" s="11">
        <f t="shared" si="159"/>
        <v>5259.5750000000398</v>
      </c>
      <c r="O356" s="11">
        <f t="shared" si="160"/>
        <v>5198.2583333333705</v>
      </c>
      <c r="P356" s="9">
        <f>MIN('Input Data'!$E$12*LOOKUP($A356,'Input Data'!$B$58:$B$62,'Input Data'!$F$58:$F$62)/3600*$C$1,IF($A356&lt;'Input Data'!$E$16,0,LOOKUP($A356-'Input Data'!$E$16+$C$1,$A$5:$A$505,N$5:N$505)-O356))</f>
        <v>10.219444444444889</v>
      </c>
      <c r="Q356" s="10">
        <f>LOOKUP($A356,'Input Data'!$C$33:$C$37,'Input Data'!$F$33:$F$37)</f>
        <v>0.02</v>
      </c>
      <c r="R356" s="34">
        <f t="shared" si="161"/>
        <v>1</v>
      </c>
      <c r="S356" s="8">
        <f t="shared" si="162"/>
        <v>0.20438888888889778</v>
      </c>
      <c r="T356" s="11">
        <f t="shared" si="163"/>
        <v>10.015055555555991</v>
      </c>
      <c r="U356" s="7">
        <f>MIN('Input Data'!$F$12*LOOKUP($A356,'Input Data'!$B$58:$B$62,'Input Data'!$G$58:$G$62)/3600*$C$1,IF($A356&lt;'Input Data'!$F$17,infinity,'Input Data'!$F$11*'Input Data'!$F$13+LOOKUP($A356-'Input Data'!$F$17+$C$1,$A$5:$A$505,$W$5:$W$505)-V356))</f>
        <v>5.5555555555555554</v>
      </c>
      <c r="V356" s="11">
        <f t="shared" si="164"/>
        <v>103.96516666666795</v>
      </c>
      <c r="W356" s="11">
        <f>IF($A356&lt;'Input Data'!$F$16,0,LOOKUP($A356-'Input Data'!$F$16,$A$5:$A$505,$V$5:$V$505))</f>
        <v>103.14761111111235</v>
      </c>
      <c r="X356" s="7">
        <f>MIN('Input Data'!$G$12*LOOKUP($A356,'Input Data'!$B$58:$B$62,'Input Data'!$H$58:$H$62)/3600*$C$1,IF($A356&lt;'Input Data'!$G$17,infinity,'Input Data'!$G$11*'Input Data'!$G$13+LOOKUP($A356-'Input Data'!$G$17+$C$1,$A$5:$A$505,$Z$5:$Z$505)-Y356))</f>
        <v>22.222222222222221</v>
      </c>
      <c r="Y356" s="11">
        <f t="shared" si="165"/>
        <v>5094.2931666667009</v>
      </c>
      <c r="Z356" s="11">
        <f t="shared" si="166"/>
        <v>4815</v>
      </c>
      <c r="AA356" s="9">
        <f>MIN('Input Data'!$G$12*LOOKUP($A356,'Input Data'!$B$58:$B$62,'Input Data'!$H$58:$H$62)/3600*$C$1,IF($A356&lt;'Input Data'!$G$16,0,LOOKUP($A356-'Input Data'!$G$16+$C$1,$A$5:$A$505,Y$5:Y$505)-Z356))</f>
        <v>22.222222222222221</v>
      </c>
      <c r="AB356" s="10">
        <f>LOOKUP($A356,'Input Data'!$C$33:$C$37,'Input Data'!$G$33:$G$37)</f>
        <v>0</v>
      </c>
      <c r="AC356" s="11">
        <f t="shared" si="167"/>
        <v>0.67500000000000004</v>
      </c>
      <c r="AD356" s="11">
        <f t="shared" si="168"/>
        <v>0</v>
      </c>
      <c r="AE356" s="12">
        <f t="shared" si="169"/>
        <v>15</v>
      </c>
      <c r="AF356" s="7">
        <f>MIN('Input Data'!$H$12*LOOKUP($A356,'Input Data'!$B$58:$B$62,'Input Data'!$I$58:$I$62)/3600*$C$1,IF($A356&lt;'Input Data'!$H$17,infinity,'Input Data'!$H$11*'Input Data'!$H$13+LOOKUP($A356-'Input Data'!$H$17+$C$1,$A$5:$A$505,AH$5:AH$505)-AG356))</f>
        <v>5.5555555555555554</v>
      </c>
      <c r="AG356" s="11">
        <f t="shared" si="170"/>
        <v>0</v>
      </c>
      <c r="AH356" s="11">
        <f>IF($A356&lt;'Input Data'!$H$16,0,LOOKUP($A356-'Input Data'!$H$16,$A$5:$A$505,AG$5:AG$505))</f>
        <v>0</v>
      </c>
      <c r="AI356" s="7">
        <f>MIN('Input Data'!$I$12*LOOKUP($A356,'Input Data'!$B$58:$B$62,'Input Data'!$J$58:$J$62)/3600*$C$1,IF($A356&lt;'Input Data'!$I$17,infinity,'Input Data'!$I$11*'Input Data'!$I$13+LOOKUP($A356-'Input Data'!$I$17+$C$1,$A$5:$A$505,AK$5:AK$505))-AJ356)</f>
        <v>15</v>
      </c>
      <c r="AJ356" s="11">
        <f t="shared" si="171"/>
        <v>4815</v>
      </c>
      <c r="AK356" s="34">
        <f>IF($A356&lt;'Input Data'!$I$16,0,LOOKUP($A356-'Input Data'!$I$16,$A$5:$A$505,AJ$5:AJ$505))</f>
        <v>4725</v>
      </c>
      <c r="AL356" s="17">
        <f>MIN('Input Data'!$I$12*LOOKUP($A356,'Input Data'!$B$58:$B$62,'Input Data'!$J$58:$J$62)/3600*$C$1,IF($A356&lt;'Input Data'!$I$16,0,LOOKUP($A356-'Input Data'!$I$16+$C$1,$A$5:$A$505,AJ$5:AJ$505)-AK356))</f>
        <v>15</v>
      </c>
    </row>
    <row r="357" spans="1:38" x14ac:dyDescent="0.3">
      <c r="A357" s="9">
        <f t="shared" si="153"/>
        <v>3520</v>
      </c>
      <c r="B357" s="10">
        <f>MIN('Input Data'!$C$12*LOOKUP($A357,'Input Data'!$B$58:$B$62,'Input Data'!$D$58:$D$62)/3600*$C$1,IF($A357&lt;'Input Data'!$C$17,infinity,'Input Data'!$C$11*'Input Data'!$C$13+LOOKUP($A357-'Input Data'!$C$17+$C$1,$A$5:$A$505,$D$5:$D$505))-C357)</f>
        <v>22.222222222222221</v>
      </c>
      <c r="C357" s="11">
        <f>C356+LOOKUP($A356,'Input Data'!$D$23:$D$27,'Input Data'!$F$23:$F$27)*$C$1/3600</f>
        <v>5453.7444444444927</v>
      </c>
      <c r="D357" s="11">
        <f t="shared" si="154"/>
        <v>5269.7944444444847</v>
      </c>
      <c r="E357" s="9">
        <f>MIN('Input Data'!$C$12*LOOKUP($A357,'Input Data'!$B$58:$B$62,'Input Data'!$D$58:$D$62)/3600*$C$1,IF($A357&lt;'Input Data'!$C$16,0,LOOKUP($A357-'Input Data'!$C$16+$C$1,$A$5:$A$505,C$5:C$505)-D357))</f>
        <v>10.219444444444889</v>
      </c>
      <c r="F357" s="10">
        <f>LOOKUP($A357,'Input Data'!$C$33:$C$37,'Input Data'!$E$33:$E$37)</f>
        <v>0</v>
      </c>
      <c r="G357" s="11">
        <f t="shared" si="155"/>
        <v>1</v>
      </c>
      <c r="H357" s="11">
        <f t="shared" si="173"/>
        <v>0</v>
      </c>
      <c r="I357" s="12">
        <f t="shared" si="157"/>
        <v>10.219444444444889</v>
      </c>
      <c r="J357" s="7">
        <f>MIN('Input Data'!$D$12*LOOKUP($A357,'Input Data'!$B$58:$B$62,'Input Data'!$E$58:$E$62)/3600*$C$1,IF($A357&lt;'Input Data'!$D$17,infinity,'Input Data'!$D$11*'Input Data'!$D$13+LOOKUP($A357-'Input Data'!$D$17+$C$1,$A$5:$A$505,$L$5:$L$505)-K357))</f>
        <v>5.5555555555555554</v>
      </c>
      <c r="K357" s="11">
        <f t="shared" si="158"/>
        <v>0</v>
      </c>
      <c r="L357" s="11">
        <f>IF($A357&lt;'Input Data'!$D$16,0,LOOKUP($A357-'Input Data'!$D$16,$A$5:$A$505,$K$5:$K$505))</f>
        <v>0</v>
      </c>
      <c r="M357" s="7">
        <f>MIN('Input Data'!$E$12*LOOKUP($A357,'Input Data'!$B$58:$B$62,'Input Data'!$F$58:$F$62)/3600*$C$1,IF($A357&lt;'Input Data'!$E$17,infinity,'Input Data'!$E$11*'Input Data'!$E$13+LOOKUP($A357-'Input Data'!$E$17+$C$1,$A$5:$A$505,$O$5:$O$505))-N357)</f>
        <v>22.222222222222221</v>
      </c>
      <c r="N357" s="11">
        <f t="shared" si="159"/>
        <v>5269.7944444444847</v>
      </c>
      <c r="O357" s="11">
        <f t="shared" si="160"/>
        <v>5208.4777777778154</v>
      </c>
      <c r="P357" s="9">
        <f>MIN('Input Data'!$E$12*LOOKUP($A357,'Input Data'!$B$58:$B$62,'Input Data'!$F$58:$F$62)/3600*$C$1,IF($A357&lt;'Input Data'!$E$16,0,LOOKUP($A357-'Input Data'!$E$16+$C$1,$A$5:$A$505,N$5:N$505)-O357))</f>
        <v>10.219444444444889</v>
      </c>
      <c r="Q357" s="10">
        <f>LOOKUP($A357,'Input Data'!$C$33:$C$37,'Input Data'!$F$33:$F$37)</f>
        <v>0.02</v>
      </c>
      <c r="R357" s="34">
        <f t="shared" si="161"/>
        <v>1</v>
      </c>
      <c r="S357" s="8">
        <f t="shared" si="162"/>
        <v>0.20438888888889778</v>
      </c>
      <c r="T357" s="11">
        <f t="shared" si="163"/>
        <v>10.015055555555991</v>
      </c>
      <c r="U357" s="7">
        <f>MIN('Input Data'!$F$12*LOOKUP($A357,'Input Data'!$B$58:$B$62,'Input Data'!$G$58:$G$62)/3600*$C$1,IF($A357&lt;'Input Data'!$F$17,infinity,'Input Data'!$F$11*'Input Data'!$F$13+LOOKUP($A357-'Input Data'!$F$17+$C$1,$A$5:$A$505,$W$5:$W$505)-V357))</f>
        <v>5.5555555555555554</v>
      </c>
      <c r="V357" s="11">
        <f t="shared" si="164"/>
        <v>104.16955555555685</v>
      </c>
      <c r="W357" s="11">
        <f>IF($A357&lt;'Input Data'!$F$16,0,LOOKUP($A357-'Input Data'!$F$16,$A$5:$A$505,$V$5:$V$505))</f>
        <v>103.35200000000125</v>
      </c>
      <c r="X357" s="7">
        <f>MIN('Input Data'!$G$12*LOOKUP($A357,'Input Data'!$B$58:$B$62,'Input Data'!$H$58:$H$62)/3600*$C$1,IF($A357&lt;'Input Data'!$G$17,infinity,'Input Data'!$G$11*'Input Data'!$G$13+LOOKUP($A357-'Input Data'!$G$17+$C$1,$A$5:$A$505,$Z$5:$Z$505)-Y357))</f>
        <v>22.222222222222221</v>
      </c>
      <c r="Y357" s="11">
        <f t="shared" si="165"/>
        <v>5104.3082222222565</v>
      </c>
      <c r="Z357" s="11">
        <f t="shared" si="166"/>
        <v>4830</v>
      </c>
      <c r="AA357" s="9">
        <f>MIN('Input Data'!$G$12*LOOKUP($A357,'Input Data'!$B$58:$B$62,'Input Data'!$H$58:$H$62)/3600*$C$1,IF($A357&lt;'Input Data'!$G$16,0,LOOKUP($A357-'Input Data'!$G$16+$C$1,$A$5:$A$505,Y$5:Y$505)-Z357))</f>
        <v>22.222222222222221</v>
      </c>
      <c r="AB357" s="10">
        <f>LOOKUP($A357,'Input Data'!$C$33:$C$37,'Input Data'!$G$33:$G$37)</f>
        <v>0</v>
      </c>
      <c r="AC357" s="11">
        <f t="shared" si="167"/>
        <v>0.67500000000000004</v>
      </c>
      <c r="AD357" s="11">
        <f t="shared" si="168"/>
        <v>0</v>
      </c>
      <c r="AE357" s="12">
        <f t="shared" si="169"/>
        <v>15</v>
      </c>
      <c r="AF357" s="7">
        <f>MIN('Input Data'!$H$12*LOOKUP($A357,'Input Data'!$B$58:$B$62,'Input Data'!$I$58:$I$62)/3600*$C$1,IF($A357&lt;'Input Data'!$H$17,infinity,'Input Data'!$H$11*'Input Data'!$H$13+LOOKUP($A357-'Input Data'!$H$17+$C$1,$A$5:$A$505,AH$5:AH$505)-AG357))</f>
        <v>5.5555555555555554</v>
      </c>
      <c r="AG357" s="11">
        <f t="shared" si="170"/>
        <v>0</v>
      </c>
      <c r="AH357" s="11">
        <f>IF($A357&lt;'Input Data'!$H$16,0,LOOKUP($A357-'Input Data'!$H$16,$A$5:$A$505,AG$5:AG$505))</f>
        <v>0</v>
      </c>
      <c r="AI357" s="7">
        <f>MIN('Input Data'!$I$12*LOOKUP($A357,'Input Data'!$B$58:$B$62,'Input Data'!$J$58:$J$62)/3600*$C$1,IF($A357&lt;'Input Data'!$I$17,infinity,'Input Data'!$I$11*'Input Data'!$I$13+LOOKUP($A357-'Input Data'!$I$17+$C$1,$A$5:$A$505,AK$5:AK$505))-AJ357)</f>
        <v>15</v>
      </c>
      <c r="AJ357" s="11">
        <f t="shared" si="171"/>
        <v>4830</v>
      </c>
      <c r="AK357" s="34">
        <f>IF($A357&lt;'Input Data'!$I$16,0,LOOKUP($A357-'Input Data'!$I$16,$A$5:$A$505,AJ$5:AJ$505))</f>
        <v>4740</v>
      </c>
      <c r="AL357" s="17">
        <f>MIN('Input Data'!$I$12*LOOKUP($A357,'Input Data'!$B$58:$B$62,'Input Data'!$J$58:$J$62)/3600*$C$1,IF($A357&lt;'Input Data'!$I$16,0,LOOKUP($A357-'Input Data'!$I$16+$C$1,$A$5:$A$505,AJ$5:AJ$505)-AK357))</f>
        <v>15</v>
      </c>
    </row>
    <row r="358" spans="1:38" x14ac:dyDescent="0.3">
      <c r="A358" s="9">
        <f t="shared" si="153"/>
        <v>3530</v>
      </c>
      <c r="B358" s="10">
        <f>MIN('Input Data'!$C$12*LOOKUP($A358,'Input Data'!$B$58:$B$62,'Input Data'!$D$58:$D$62)/3600*$C$1,IF($A358&lt;'Input Data'!$C$17,infinity,'Input Data'!$C$11*'Input Data'!$C$13+LOOKUP($A358-'Input Data'!$C$17+$C$1,$A$5:$A$505,$D$5:$D$505))-C358)</f>
        <v>22.222222222222221</v>
      </c>
      <c r="C358" s="11">
        <f>C357+LOOKUP($A357,'Input Data'!$D$23:$D$27,'Input Data'!$F$23:$F$27)*$C$1/3600</f>
        <v>5463.9638888889376</v>
      </c>
      <c r="D358" s="11">
        <f t="shared" si="154"/>
        <v>5280.0138888889296</v>
      </c>
      <c r="E358" s="9">
        <f>MIN('Input Data'!$C$12*LOOKUP($A358,'Input Data'!$B$58:$B$62,'Input Data'!$D$58:$D$62)/3600*$C$1,IF($A358&lt;'Input Data'!$C$16,0,LOOKUP($A358-'Input Data'!$C$16+$C$1,$A$5:$A$505,C$5:C$505)-D358))</f>
        <v>10.219444444444889</v>
      </c>
      <c r="F358" s="10">
        <f>LOOKUP($A358,'Input Data'!$C$33:$C$37,'Input Data'!$E$33:$E$37)</f>
        <v>0</v>
      </c>
      <c r="G358" s="11">
        <f t="shared" si="155"/>
        <v>1</v>
      </c>
      <c r="H358" s="11">
        <f t="shared" si="173"/>
        <v>0</v>
      </c>
      <c r="I358" s="12">
        <f t="shared" si="157"/>
        <v>10.219444444444889</v>
      </c>
      <c r="J358" s="7">
        <f>MIN('Input Data'!$D$12*LOOKUP($A358,'Input Data'!$B$58:$B$62,'Input Data'!$E$58:$E$62)/3600*$C$1,IF($A358&lt;'Input Data'!$D$17,infinity,'Input Data'!$D$11*'Input Data'!$D$13+LOOKUP($A358-'Input Data'!$D$17+$C$1,$A$5:$A$505,$L$5:$L$505)-K358))</f>
        <v>5.5555555555555554</v>
      </c>
      <c r="K358" s="11">
        <f t="shared" si="158"/>
        <v>0</v>
      </c>
      <c r="L358" s="11">
        <f>IF($A358&lt;'Input Data'!$D$16,0,LOOKUP($A358-'Input Data'!$D$16,$A$5:$A$505,$K$5:$K$505))</f>
        <v>0</v>
      </c>
      <c r="M358" s="7">
        <f>MIN('Input Data'!$E$12*LOOKUP($A358,'Input Data'!$B$58:$B$62,'Input Data'!$F$58:$F$62)/3600*$C$1,IF($A358&lt;'Input Data'!$E$17,infinity,'Input Data'!$E$11*'Input Data'!$E$13+LOOKUP($A358-'Input Data'!$E$17+$C$1,$A$5:$A$505,$O$5:$O$505))-N358)</f>
        <v>22.222222222222221</v>
      </c>
      <c r="N358" s="11">
        <f t="shared" si="159"/>
        <v>5280.0138888889296</v>
      </c>
      <c r="O358" s="11">
        <f t="shared" si="160"/>
        <v>5218.6972222222603</v>
      </c>
      <c r="P358" s="9">
        <f>MIN('Input Data'!$E$12*LOOKUP($A358,'Input Data'!$B$58:$B$62,'Input Data'!$F$58:$F$62)/3600*$C$1,IF($A358&lt;'Input Data'!$E$16,0,LOOKUP($A358-'Input Data'!$E$16+$C$1,$A$5:$A$505,N$5:N$505)-O358))</f>
        <v>10.219444444444889</v>
      </c>
      <c r="Q358" s="10">
        <f>LOOKUP($A358,'Input Data'!$C$33:$C$37,'Input Data'!$F$33:$F$37)</f>
        <v>0.02</v>
      </c>
      <c r="R358" s="34">
        <f t="shared" si="161"/>
        <v>1</v>
      </c>
      <c r="S358" s="8">
        <f t="shared" si="162"/>
        <v>0.20438888888889778</v>
      </c>
      <c r="T358" s="11">
        <f t="shared" si="163"/>
        <v>10.015055555555991</v>
      </c>
      <c r="U358" s="7">
        <f>MIN('Input Data'!$F$12*LOOKUP($A358,'Input Data'!$B$58:$B$62,'Input Data'!$G$58:$G$62)/3600*$C$1,IF($A358&lt;'Input Data'!$F$17,infinity,'Input Data'!$F$11*'Input Data'!$F$13+LOOKUP($A358-'Input Data'!$F$17+$C$1,$A$5:$A$505,$W$5:$W$505)-V358))</f>
        <v>5.5555555555555554</v>
      </c>
      <c r="V358" s="11">
        <f t="shared" si="164"/>
        <v>104.37394444444575</v>
      </c>
      <c r="W358" s="11">
        <f>IF($A358&lt;'Input Data'!$F$16,0,LOOKUP($A358-'Input Data'!$F$16,$A$5:$A$505,$V$5:$V$505))</f>
        <v>103.55638888889015</v>
      </c>
      <c r="X358" s="7">
        <f>MIN('Input Data'!$G$12*LOOKUP($A358,'Input Data'!$B$58:$B$62,'Input Data'!$H$58:$H$62)/3600*$C$1,IF($A358&lt;'Input Data'!$G$17,infinity,'Input Data'!$G$11*'Input Data'!$G$13+LOOKUP($A358-'Input Data'!$G$17+$C$1,$A$5:$A$505,$Z$5:$Z$505)-Y358))</f>
        <v>22.222222222222221</v>
      </c>
      <c r="Y358" s="11">
        <f t="shared" si="165"/>
        <v>5114.3232777778121</v>
      </c>
      <c r="Z358" s="11">
        <f t="shared" si="166"/>
        <v>4845</v>
      </c>
      <c r="AA358" s="9">
        <f>MIN('Input Data'!$G$12*LOOKUP($A358,'Input Data'!$B$58:$B$62,'Input Data'!$H$58:$H$62)/3600*$C$1,IF($A358&lt;'Input Data'!$G$16,0,LOOKUP($A358-'Input Data'!$G$16+$C$1,$A$5:$A$505,Y$5:Y$505)-Z358))</f>
        <v>22.222222222222221</v>
      </c>
      <c r="AB358" s="10">
        <f>LOOKUP($A358,'Input Data'!$C$33:$C$37,'Input Data'!$G$33:$G$37)</f>
        <v>0</v>
      </c>
      <c r="AC358" s="11">
        <f t="shared" si="167"/>
        <v>0.67500000000000004</v>
      </c>
      <c r="AD358" s="11">
        <f t="shared" si="168"/>
        <v>0</v>
      </c>
      <c r="AE358" s="12">
        <f t="shared" si="169"/>
        <v>15</v>
      </c>
      <c r="AF358" s="7">
        <f>MIN('Input Data'!$H$12*LOOKUP($A358,'Input Data'!$B$58:$B$62,'Input Data'!$I$58:$I$62)/3600*$C$1,IF($A358&lt;'Input Data'!$H$17,infinity,'Input Data'!$H$11*'Input Data'!$H$13+LOOKUP($A358-'Input Data'!$H$17+$C$1,$A$5:$A$505,AH$5:AH$505)-AG358))</f>
        <v>5.5555555555555554</v>
      </c>
      <c r="AG358" s="11">
        <f t="shared" si="170"/>
        <v>0</v>
      </c>
      <c r="AH358" s="11">
        <f>IF($A358&lt;'Input Data'!$H$16,0,LOOKUP($A358-'Input Data'!$H$16,$A$5:$A$505,AG$5:AG$505))</f>
        <v>0</v>
      </c>
      <c r="AI358" s="7">
        <f>MIN('Input Data'!$I$12*LOOKUP($A358,'Input Data'!$B$58:$B$62,'Input Data'!$J$58:$J$62)/3600*$C$1,IF($A358&lt;'Input Data'!$I$17,infinity,'Input Data'!$I$11*'Input Data'!$I$13+LOOKUP($A358-'Input Data'!$I$17+$C$1,$A$5:$A$505,AK$5:AK$505))-AJ358)</f>
        <v>15</v>
      </c>
      <c r="AJ358" s="11">
        <f t="shared" si="171"/>
        <v>4845</v>
      </c>
      <c r="AK358" s="34">
        <f>IF($A358&lt;'Input Data'!$I$16,0,LOOKUP($A358-'Input Data'!$I$16,$A$5:$A$505,AJ$5:AJ$505))</f>
        <v>4755</v>
      </c>
      <c r="AL358" s="17">
        <f>MIN('Input Data'!$I$12*LOOKUP($A358,'Input Data'!$B$58:$B$62,'Input Data'!$J$58:$J$62)/3600*$C$1,IF($A358&lt;'Input Data'!$I$16,0,LOOKUP($A358-'Input Data'!$I$16+$C$1,$A$5:$A$505,AJ$5:AJ$505)-AK358))</f>
        <v>15</v>
      </c>
    </row>
    <row r="359" spans="1:38" x14ac:dyDescent="0.3">
      <c r="A359" s="9">
        <f t="shared" si="153"/>
        <v>3540</v>
      </c>
      <c r="B359" s="10">
        <f>MIN('Input Data'!$C$12*LOOKUP($A359,'Input Data'!$B$58:$B$62,'Input Data'!$D$58:$D$62)/3600*$C$1,IF($A359&lt;'Input Data'!$C$17,infinity,'Input Data'!$C$11*'Input Data'!$C$13+LOOKUP($A359-'Input Data'!$C$17+$C$1,$A$5:$A$505,$D$5:$D$505))-C359)</f>
        <v>22.222222222222221</v>
      </c>
      <c r="C359" s="11">
        <f>C358+LOOKUP($A358,'Input Data'!$D$23:$D$27,'Input Data'!$F$23:$F$27)*$C$1/3600</f>
        <v>5474.1833333333825</v>
      </c>
      <c r="D359" s="11">
        <f t="shared" si="154"/>
        <v>5290.2333333333745</v>
      </c>
      <c r="E359" s="9">
        <f>MIN('Input Data'!$C$12*LOOKUP($A359,'Input Data'!$B$58:$B$62,'Input Data'!$D$58:$D$62)/3600*$C$1,IF($A359&lt;'Input Data'!$C$16,0,LOOKUP($A359-'Input Data'!$C$16+$C$1,$A$5:$A$505,C$5:C$505)-D359))</f>
        <v>10.219444444444889</v>
      </c>
      <c r="F359" s="10">
        <f>LOOKUP($A359,'Input Data'!$C$33:$C$37,'Input Data'!$E$33:$E$37)</f>
        <v>0</v>
      </c>
      <c r="G359" s="11">
        <f t="shared" si="155"/>
        <v>1</v>
      </c>
      <c r="H359" s="11">
        <f t="shared" si="173"/>
        <v>0</v>
      </c>
      <c r="I359" s="12">
        <f t="shared" si="157"/>
        <v>10.219444444444889</v>
      </c>
      <c r="J359" s="7">
        <f>MIN('Input Data'!$D$12*LOOKUP($A359,'Input Data'!$B$58:$B$62,'Input Data'!$E$58:$E$62)/3600*$C$1,IF($A359&lt;'Input Data'!$D$17,infinity,'Input Data'!$D$11*'Input Data'!$D$13+LOOKUP($A359-'Input Data'!$D$17+$C$1,$A$5:$A$505,$L$5:$L$505)-K359))</f>
        <v>5.5555555555555554</v>
      </c>
      <c r="K359" s="11">
        <f t="shared" si="158"/>
        <v>0</v>
      </c>
      <c r="L359" s="11">
        <f>IF($A359&lt;'Input Data'!$D$16,0,LOOKUP($A359-'Input Data'!$D$16,$A$5:$A$505,$K$5:$K$505))</f>
        <v>0</v>
      </c>
      <c r="M359" s="7">
        <f>MIN('Input Data'!$E$12*LOOKUP($A359,'Input Data'!$B$58:$B$62,'Input Data'!$F$58:$F$62)/3600*$C$1,IF($A359&lt;'Input Data'!$E$17,infinity,'Input Data'!$E$11*'Input Data'!$E$13+LOOKUP($A359-'Input Data'!$E$17+$C$1,$A$5:$A$505,$O$5:$O$505))-N359)</f>
        <v>22.222222222222221</v>
      </c>
      <c r="N359" s="11">
        <f t="shared" si="159"/>
        <v>5290.2333333333745</v>
      </c>
      <c r="O359" s="11">
        <f t="shared" si="160"/>
        <v>5228.9166666667052</v>
      </c>
      <c r="P359" s="9">
        <f>MIN('Input Data'!$E$12*LOOKUP($A359,'Input Data'!$B$58:$B$62,'Input Data'!$F$58:$F$62)/3600*$C$1,IF($A359&lt;'Input Data'!$E$16,0,LOOKUP($A359-'Input Data'!$E$16+$C$1,$A$5:$A$505,N$5:N$505)-O359))</f>
        <v>10.219444444444889</v>
      </c>
      <c r="Q359" s="10">
        <f>LOOKUP($A359,'Input Data'!$C$33:$C$37,'Input Data'!$F$33:$F$37)</f>
        <v>0.02</v>
      </c>
      <c r="R359" s="34">
        <f t="shared" si="161"/>
        <v>1</v>
      </c>
      <c r="S359" s="8">
        <f t="shared" si="162"/>
        <v>0.20438888888889778</v>
      </c>
      <c r="T359" s="11">
        <f t="shared" si="163"/>
        <v>10.015055555555991</v>
      </c>
      <c r="U359" s="7">
        <f>MIN('Input Data'!$F$12*LOOKUP($A359,'Input Data'!$B$58:$B$62,'Input Data'!$G$58:$G$62)/3600*$C$1,IF($A359&lt;'Input Data'!$F$17,infinity,'Input Data'!$F$11*'Input Data'!$F$13+LOOKUP($A359-'Input Data'!$F$17+$C$1,$A$5:$A$505,$W$5:$W$505)-V359))</f>
        <v>5.5555555555555554</v>
      </c>
      <c r="V359" s="11">
        <f t="shared" si="164"/>
        <v>104.57833333333465</v>
      </c>
      <c r="W359" s="11">
        <f>IF($A359&lt;'Input Data'!$F$16,0,LOOKUP($A359-'Input Data'!$F$16,$A$5:$A$505,$V$5:$V$505))</f>
        <v>103.76077777777905</v>
      </c>
      <c r="X359" s="7">
        <f>MIN('Input Data'!$G$12*LOOKUP($A359,'Input Data'!$B$58:$B$62,'Input Data'!$H$58:$H$62)/3600*$C$1,IF($A359&lt;'Input Data'!$G$17,infinity,'Input Data'!$G$11*'Input Data'!$G$13+LOOKUP($A359-'Input Data'!$G$17+$C$1,$A$5:$A$505,$Z$5:$Z$505)-Y359))</f>
        <v>22.222222222222221</v>
      </c>
      <c r="Y359" s="11">
        <f t="shared" si="165"/>
        <v>5124.3383333333677</v>
      </c>
      <c r="Z359" s="11">
        <f t="shared" si="166"/>
        <v>4860</v>
      </c>
      <c r="AA359" s="9">
        <f>MIN('Input Data'!$G$12*LOOKUP($A359,'Input Data'!$B$58:$B$62,'Input Data'!$H$58:$H$62)/3600*$C$1,IF($A359&lt;'Input Data'!$G$16,0,LOOKUP($A359-'Input Data'!$G$16+$C$1,$A$5:$A$505,Y$5:Y$505)-Z359))</f>
        <v>22.222222222222221</v>
      </c>
      <c r="AB359" s="10">
        <f>LOOKUP($A359,'Input Data'!$C$33:$C$37,'Input Data'!$G$33:$G$37)</f>
        <v>0</v>
      </c>
      <c r="AC359" s="11">
        <f t="shared" si="167"/>
        <v>0.67500000000000004</v>
      </c>
      <c r="AD359" s="11">
        <f t="shared" si="168"/>
        <v>0</v>
      </c>
      <c r="AE359" s="12">
        <f t="shared" si="169"/>
        <v>15</v>
      </c>
      <c r="AF359" s="7">
        <f>MIN('Input Data'!$H$12*LOOKUP($A359,'Input Data'!$B$58:$B$62,'Input Data'!$I$58:$I$62)/3600*$C$1,IF($A359&lt;'Input Data'!$H$17,infinity,'Input Data'!$H$11*'Input Data'!$H$13+LOOKUP($A359-'Input Data'!$H$17+$C$1,$A$5:$A$505,AH$5:AH$505)-AG359))</f>
        <v>5.5555555555555554</v>
      </c>
      <c r="AG359" s="11">
        <f t="shared" si="170"/>
        <v>0</v>
      </c>
      <c r="AH359" s="11">
        <f>IF($A359&lt;'Input Data'!$H$16,0,LOOKUP($A359-'Input Data'!$H$16,$A$5:$A$505,AG$5:AG$505))</f>
        <v>0</v>
      </c>
      <c r="AI359" s="7">
        <f>MIN('Input Data'!$I$12*LOOKUP($A359,'Input Data'!$B$58:$B$62,'Input Data'!$J$58:$J$62)/3600*$C$1,IF($A359&lt;'Input Data'!$I$17,infinity,'Input Data'!$I$11*'Input Data'!$I$13+LOOKUP($A359-'Input Data'!$I$17+$C$1,$A$5:$A$505,AK$5:AK$505))-AJ359)</f>
        <v>15</v>
      </c>
      <c r="AJ359" s="11">
        <f t="shared" si="171"/>
        <v>4860</v>
      </c>
      <c r="AK359" s="34">
        <f>IF($A359&lt;'Input Data'!$I$16,0,LOOKUP($A359-'Input Data'!$I$16,$A$5:$A$505,AJ$5:AJ$505))</f>
        <v>4770</v>
      </c>
      <c r="AL359" s="17">
        <f>MIN('Input Data'!$I$12*LOOKUP($A359,'Input Data'!$B$58:$B$62,'Input Data'!$J$58:$J$62)/3600*$C$1,IF($A359&lt;'Input Data'!$I$16,0,LOOKUP($A359-'Input Data'!$I$16+$C$1,$A$5:$A$505,AJ$5:AJ$505)-AK359))</f>
        <v>15</v>
      </c>
    </row>
    <row r="360" spans="1:38" x14ac:dyDescent="0.3">
      <c r="A360" s="9">
        <f t="shared" si="153"/>
        <v>3550</v>
      </c>
      <c r="B360" s="10">
        <f>MIN('Input Data'!$C$12*LOOKUP($A360,'Input Data'!$B$58:$B$62,'Input Data'!$D$58:$D$62)/3600*$C$1,IF($A360&lt;'Input Data'!$C$17,infinity,'Input Data'!$C$11*'Input Data'!$C$13+LOOKUP($A360-'Input Data'!$C$17+$C$1,$A$5:$A$505,$D$5:$D$505))-C360)</f>
        <v>22.222222222222221</v>
      </c>
      <c r="C360" s="11">
        <f>C359+LOOKUP($A359,'Input Data'!$D$23:$D$27,'Input Data'!$F$23:$F$27)*$C$1/3600</f>
        <v>5484.4027777778274</v>
      </c>
      <c r="D360" s="11">
        <f t="shared" si="154"/>
        <v>5300.4527777778194</v>
      </c>
      <c r="E360" s="9">
        <f>MIN('Input Data'!$C$12*LOOKUP($A360,'Input Data'!$B$58:$B$62,'Input Data'!$D$58:$D$62)/3600*$C$1,IF($A360&lt;'Input Data'!$C$16,0,LOOKUP($A360-'Input Data'!$C$16+$C$1,$A$5:$A$505,C$5:C$505)-D360))</f>
        <v>10.219444444444889</v>
      </c>
      <c r="F360" s="10">
        <f>LOOKUP($A360,'Input Data'!$C$33:$C$37,'Input Data'!$E$33:$E$37)</f>
        <v>0</v>
      </c>
      <c r="G360" s="11">
        <f t="shared" si="155"/>
        <v>1</v>
      </c>
      <c r="H360" s="11">
        <f t="shared" si="173"/>
        <v>0</v>
      </c>
      <c r="I360" s="12">
        <f t="shared" si="157"/>
        <v>10.219444444444889</v>
      </c>
      <c r="J360" s="7">
        <f>MIN('Input Data'!$D$12*LOOKUP($A360,'Input Data'!$B$58:$B$62,'Input Data'!$E$58:$E$62)/3600*$C$1,IF($A360&lt;'Input Data'!$D$17,infinity,'Input Data'!$D$11*'Input Data'!$D$13+LOOKUP($A360-'Input Data'!$D$17+$C$1,$A$5:$A$505,$L$5:$L$505)-K360))</f>
        <v>5.5555555555555554</v>
      </c>
      <c r="K360" s="11">
        <f t="shared" si="158"/>
        <v>0</v>
      </c>
      <c r="L360" s="11">
        <f>IF($A360&lt;'Input Data'!$D$16,0,LOOKUP($A360-'Input Data'!$D$16,$A$5:$A$505,$K$5:$K$505))</f>
        <v>0</v>
      </c>
      <c r="M360" s="7">
        <f>MIN('Input Data'!$E$12*LOOKUP($A360,'Input Data'!$B$58:$B$62,'Input Data'!$F$58:$F$62)/3600*$C$1,IF($A360&lt;'Input Data'!$E$17,infinity,'Input Data'!$E$11*'Input Data'!$E$13+LOOKUP($A360-'Input Data'!$E$17+$C$1,$A$5:$A$505,$O$5:$O$505))-N360)</f>
        <v>22.222222222222221</v>
      </c>
      <c r="N360" s="11">
        <f t="shared" si="159"/>
        <v>5300.4527777778194</v>
      </c>
      <c r="O360" s="11">
        <f t="shared" si="160"/>
        <v>5239.1361111111501</v>
      </c>
      <c r="P360" s="9">
        <f>MIN('Input Data'!$E$12*LOOKUP($A360,'Input Data'!$B$58:$B$62,'Input Data'!$F$58:$F$62)/3600*$C$1,IF($A360&lt;'Input Data'!$E$16,0,LOOKUP($A360-'Input Data'!$E$16+$C$1,$A$5:$A$505,N$5:N$505)-O360))</f>
        <v>10.219444444444889</v>
      </c>
      <c r="Q360" s="10">
        <f>LOOKUP($A360,'Input Data'!$C$33:$C$37,'Input Data'!$F$33:$F$37)</f>
        <v>0.02</v>
      </c>
      <c r="R360" s="34">
        <f t="shared" si="161"/>
        <v>1</v>
      </c>
      <c r="S360" s="8">
        <f t="shared" si="162"/>
        <v>0.20438888888889778</v>
      </c>
      <c r="T360" s="11">
        <f t="shared" si="163"/>
        <v>10.015055555555991</v>
      </c>
      <c r="U360" s="7">
        <f>MIN('Input Data'!$F$12*LOOKUP($A360,'Input Data'!$B$58:$B$62,'Input Data'!$G$58:$G$62)/3600*$C$1,IF($A360&lt;'Input Data'!$F$17,infinity,'Input Data'!$F$11*'Input Data'!$F$13+LOOKUP($A360-'Input Data'!$F$17+$C$1,$A$5:$A$505,$W$5:$W$505)-V360))</f>
        <v>5.5555555555555554</v>
      </c>
      <c r="V360" s="11">
        <f t="shared" si="164"/>
        <v>104.78272222222355</v>
      </c>
      <c r="W360" s="11">
        <f>IF($A360&lt;'Input Data'!$F$16,0,LOOKUP($A360-'Input Data'!$F$16,$A$5:$A$505,$V$5:$V$505))</f>
        <v>103.96516666666795</v>
      </c>
      <c r="X360" s="7">
        <f>MIN('Input Data'!$G$12*LOOKUP($A360,'Input Data'!$B$58:$B$62,'Input Data'!$H$58:$H$62)/3600*$C$1,IF($A360&lt;'Input Data'!$G$17,infinity,'Input Data'!$G$11*'Input Data'!$G$13+LOOKUP($A360-'Input Data'!$G$17+$C$1,$A$5:$A$505,$Z$5:$Z$505)-Y360))</f>
        <v>22.222222222222221</v>
      </c>
      <c r="Y360" s="11">
        <f t="shared" si="165"/>
        <v>5134.3533888889233</v>
      </c>
      <c r="Z360" s="11">
        <f t="shared" si="166"/>
        <v>4875</v>
      </c>
      <c r="AA360" s="9">
        <f>MIN('Input Data'!$G$12*LOOKUP($A360,'Input Data'!$B$58:$B$62,'Input Data'!$H$58:$H$62)/3600*$C$1,IF($A360&lt;'Input Data'!$G$16,0,LOOKUP($A360-'Input Data'!$G$16+$C$1,$A$5:$A$505,Y$5:Y$505)-Z360))</f>
        <v>22.222222222222221</v>
      </c>
      <c r="AB360" s="10">
        <f>LOOKUP($A360,'Input Data'!$C$33:$C$37,'Input Data'!$G$33:$G$37)</f>
        <v>0</v>
      </c>
      <c r="AC360" s="11">
        <f t="shared" si="167"/>
        <v>0.67500000000000004</v>
      </c>
      <c r="AD360" s="11">
        <f t="shared" si="168"/>
        <v>0</v>
      </c>
      <c r="AE360" s="12">
        <f t="shared" si="169"/>
        <v>15</v>
      </c>
      <c r="AF360" s="7">
        <f>MIN('Input Data'!$H$12*LOOKUP($A360,'Input Data'!$B$58:$B$62,'Input Data'!$I$58:$I$62)/3600*$C$1,IF($A360&lt;'Input Data'!$H$17,infinity,'Input Data'!$H$11*'Input Data'!$H$13+LOOKUP($A360-'Input Data'!$H$17+$C$1,$A$5:$A$505,AH$5:AH$505)-AG360))</f>
        <v>5.5555555555555554</v>
      </c>
      <c r="AG360" s="11">
        <f t="shared" si="170"/>
        <v>0</v>
      </c>
      <c r="AH360" s="11">
        <f>IF($A360&lt;'Input Data'!$H$16,0,LOOKUP($A360-'Input Data'!$H$16,$A$5:$A$505,AG$5:AG$505))</f>
        <v>0</v>
      </c>
      <c r="AI360" s="7">
        <f>MIN('Input Data'!$I$12*LOOKUP($A360,'Input Data'!$B$58:$B$62,'Input Data'!$J$58:$J$62)/3600*$C$1,IF($A360&lt;'Input Data'!$I$17,infinity,'Input Data'!$I$11*'Input Data'!$I$13+LOOKUP($A360-'Input Data'!$I$17+$C$1,$A$5:$A$505,AK$5:AK$505))-AJ360)</f>
        <v>15</v>
      </c>
      <c r="AJ360" s="11">
        <f t="shared" si="171"/>
        <v>4875</v>
      </c>
      <c r="AK360" s="34">
        <f>IF($A360&lt;'Input Data'!$I$16,0,LOOKUP($A360-'Input Data'!$I$16,$A$5:$A$505,AJ$5:AJ$505))</f>
        <v>4785</v>
      </c>
      <c r="AL360" s="17">
        <f>MIN('Input Data'!$I$12*LOOKUP($A360,'Input Data'!$B$58:$B$62,'Input Data'!$J$58:$J$62)/3600*$C$1,IF($A360&lt;'Input Data'!$I$16,0,LOOKUP($A360-'Input Data'!$I$16+$C$1,$A$5:$A$505,AJ$5:AJ$505)-AK360))</f>
        <v>15</v>
      </c>
    </row>
    <row r="361" spans="1:38" x14ac:dyDescent="0.3">
      <c r="A361" s="9">
        <f t="shared" si="153"/>
        <v>3560</v>
      </c>
      <c r="B361" s="10">
        <f>MIN('Input Data'!$C$12*LOOKUP($A361,'Input Data'!$B$58:$B$62,'Input Data'!$D$58:$D$62)/3600*$C$1,IF($A361&lt;'Input Data'!$C$17,infinity,'Input Data'!$C$11*'Input Data'!$C$13+LOOKUP($A361-'Input Data'!$C$17+$C$1,$A$5:$A$505,$D$5:$D$505))-C361)</f>
        <v>22.222222222222221</v>
      </c>
      <c r="C361" s="11">
        <f>C360+LOOKUP($A360,'Input Data'!$D$23:$D$27,'Input Data'!$F$23:$F$27)*$C$1/3600</f>
        <v>5494.6222222222723</v>
      </c>
      <c r="D361" s="11">
        <f t="shared" si="154"/>
        <v>5310.6722222222643</v>
      </c>
      <c r="E361" s="9">
        <f>MIN('Input Data'!$C$12*LOOKUP($A361,'Input Data'!$B$58:$B$62,'Input Data'!$D$58:$D$62)/3600*$C$1,IF($A361&lt;'Input Data'!$C$16,0,LOOKUP($A361-'Input Data'!$C$16+$C$1,$A$5:$A$505,C$5:C$505)-D361))</f>
        <v>10.219444444444889</v>
      </c>
      <c r="F361" s="10">
        <f>LOOKUP($A361,'Input Data'!$C$33:$C$37,'Input Data'!$E$33:$E$37)</f>
        <v>0</v>
      </c>
      <c r="G361" s="11">
        <f t="shared" si="155"/>
        <v>1</v>
      </c>
      <c r="H361" s="11">
        <f t="shared" si="173"/>
        <v>0</v>
      </c>
      <c r="I361" s="12">
        <f t="shared" si="157"/>
        <v>10.219444444444889</v>
      </c>
      <c r="J361" s="7">
        <f>MIN('Input Data'!$D$12*LOOKUP($A361,'Input Data'!$B$58:$B$62,'Input Data'!$E$58:$E$62)/3600*$C$1,IF($A361&lt;'Input Data'!$D$17,infinity,'Input Data'!$D$11*'Input Data'!$D$13+LOOKUP($A361-'Input Data'!$D$17+$C$1,$A$5:$A$505,$L$5:$L$505)-K361))</f>
        <v>5.5555555555555554</v>
      </c>
      <c r="K361" s="11">
        <f t="shared" si="158"/>
        <v>0</v>
      </c>
      <c r="L361" s="11">
        <f>IF($A361&lt;'Input Data'!$D$16,0,LOOKUP($A361-'Input Data'!$D$16,$A$5:$A$505,$K$5:$K$505))</f>
        <v>0</v>
      </c>
      <c r="M361" s="7">
        <f>MIN('Input Data'!$E$12*LOOKUP($A361,'Input Data'!$B$58:$B$62,'Input Data'!$F$58:$F$62)/3600*$C$1,IF($A361&lt;'Input Data'!$E$17,infinity,'Input Data'!$E$11*'Input Data'!$E$13+LOOKUP($A361-'Input Data'!$E$17+$C$1,$A$5:$A$505,$O$5:$O$505))-N361)</f>
        <v>22.222222222222221</v>
      </c>
      <c r="N361" s="11">
        <f t="shared" si="159"/>
        <v>5310.6722222222643</v>
      </c>
      <c r="O361" s="11">
        <f t="shared" si="160"/>
        <v>5249.3555555555949</v>
      </c>
      <c r="P361" s="9">
        <f>MIN('Input Data'!$E$12*LOOKUP($A361,'Input Data'!$B$58:$B$62,'Input Data'!$F$58:$F$62)/3600*$C$1,IF($A361&lt;'Input Data'!$E$16,0,LOOKUP($A361-'Input Data'!$E$16+$C$1,$A$5:$A$505,N$5:N$505)-O361))</f>
        <v>10.219444444444889</v>
      </c>
      <c r="Q361" s="10">
        <f>LOOKUP($A361,'Input Data'!$C$33:$C$37,'Input Data'!$F$33:$F$37)</f>
        <v>0.02</v>
      </c>
      <c r="R361" s="34">
        <f t="shared" si="161"/>
        <v>1</v>
      </c>
      <c r="S361" s="8">
        <f t="shared" si="162"/>
        <v>0.20438888888889778</v>
      </c>
      <c r="T361" s="11">
        <f t="shared" si="163"/>
        <v>10.015055555555991</v>
      </c>
      <c r="U361" s="7">
        <f>MIN('Input Data'!$F$12*LOOKUP($A361,'Input Data'!$B$58:$B$62,'Input Data'!$G$58:$G$62)/3600*$C$1,IF($A361&lt;'Input Data'!$F$17,infinity,'Input Data'!$F$11*'Input Data'!$F$13+LOOKUP($A361-'Input Data'!$F$17+$C$1,$A$5:$A$505,$W$5:$W$505)-V361))</f>
        <v>5.5555555555555554</v>
      </c>
      <c r="V361" s="11">
        <f t="shared" si="164"/>
        <v>104.98711111111245</v>
      </c>
      <c r="W361" s="11">
        <f>IF($A361&lt;'Input Data'!$F$16,0,LOOKUP($A361-'Input Data'!$F$16,$A$5:$A$505,$V$5:$V$505))</f>
        <v>104.16955555555685</v>
      </c>
      <c r="X361" s="7">
        <f>MIN('Input Data'!$G$12*LOOKUP($A361,'Input Data'!$B$58:$B$62,'Input Data'!$H$58:$H$62)/3600*$C$1,IF($A361&lt;'Input Data'!$G$17,infinity,'Input Data'!$G$11*'Input Data'!$G$13+LOOKUP($A361-'Input Data'!$G$17+$C$1,$A$5:$A$505,$Z$5:$Z$505)-Y361))</f>
        <v>22.222222222222221</v>
      </c>
      <c r="Y361" s="11">
        <f t="shared" si="165"/>
        <v>5144.3684444444789</v>
      </c>
      <c r="Z361" s="11">
        <f t="shared" si="166"/>
        <v>4890</v>
      </c>
      <c r="AA361" s="9">
        <f>MIN('Input Data'!$G$12*LOOKUP($A361,'Input Data'!$B$58:$B$62,'Input Data'!$H$58:$H$62)/3600*$C$1,IF($A361&lt;'Input Data'!$G$16,0,LOOKUP($A361-'Input Data'!$G$16+$C$1,$A$5:$A$505,Y$5:Y$505)-Z361))</f>
        <v>22.222222222222221</v>
      </c>
      <c r="AB361" s="10">
        <f>LOOKUP($A361,'Input Data'!$C$33:$C$37,'Input Data'!$G$33:$G$37)</f>
        <v>0</v>
      </c>
      <c r="AC361" s="11">
        <f t="shared" si="167"/>
        <v>0.67500000000000004</v>
      </c>
      <c r="AD361" s="11">
        <f t="shared" si="168"/>
        <v>0</v>
      </c>
      <c r="AE361" s="12">
        <f t="shared" si="169"/>
        <v>15</v>
      </c>
      <c r="AF361" s="7">
        <f>MIN('Input Data'!$H$12*LOOKUP($A361,'Input Data'!$B$58:$B$62,'Input Data'!$I$58:$I$62)/3600*$C$1,IF($A361&lt;'Input Data'!$H$17,infinity,'Input Data'!$H$11*'Input Data'!$H$13+LOOKUP($A361-'Input Data'!$H$17+$C$1,$A$5:$A$505,AH$5:AH$505)-AG361))</f>
        <v>5.5555555555555554</v>
      </c>
      <c r="AG361" s="11">
        <f t="shared" si="170"/>
        <v>0</v>
      </c>
      <c r="AH361" s="11">
        <f>IF($A361&lt;'Input Data'!$H$16,0,LOOKUP($A361-'Input Data'!$H$16,$A$5:$A$505,AG$5:AG$505))</f>
        <v>0</v>
      </c>
      <c r="AI361" s="7">
        <f>MIN('Input Data'!$I$12*LOOKUP($A361,'Input Data'!$B$58:$B$62,'Input Data'!$J$58:$J$62)/3600*$C$1,IF($A361&lt;'Input Data'!$I$17,infinity,'Input Data'!$I$11*'Input Data'!$I$13+LOOKUP($A361-'Input Data'!$I$17+$C$1,$A$5:$A$505,AK$5:AK$505))-AJ361)</f>
        <v>15</v>
      </c>
      <c r="AJ361" s="11">
        <f t="shared" si="171"/>
        <v>4890</v>
      </c>
      <c r="AK361" s="34">
        <f>IF($A361&lt;'Input Data'!$I$16,0,LOOKUP($A361-'Input Data'!$I$16,$A$5:$A$505,AJ$5:AJ$505))</f>
        <v>4800</v>
      </c>
      <c r="AL361" s="17">
        <f>MIN('Input Data'!$I$12*LOOKUP($A361,'Input Data'!$B$58:$B$62,'Input Data'!$J$58:$J$62)/3600*$C$1,IF($A361&lt;'Input Data'!$I$16,0,LOOKUP($A361-'Input Data'!$I$16+$C$1,$A$5:$A$505,AJ$5:AJ$505)-AK361))</f>
        <v>15</v>
      </c>
    </row>
    <row r="362" spans="1:38" x14ac:dyDescent="0.3">
      <c r="A362" s="9">
        <f t="shared" si="153"/>
        <v>3570</v>
      </c>
      <c r="B362" s="10">
        <f>MIN('Input Data'!$C$12*LOOKUP($A362,'Input Data'!$B$58:$B$62,'Input Data'!$D$58:$D$62)/3600*$C$1,IF($A362&lt;'Input Data'!$C$17,infinity,'Input Data'!$C$11*'Input Data'!$C$13+LOOKUP($A362-'Input Data'!$C$17+$C$1,$A$5:$A$505,$D$5:$D$505))-C362)</f>
        <v>22.222222222222221</v>
      </c>
      <c r="C362" s="11">
        <f>C361+LOOKUP($A361,'Input Data'!$D$23:$D$27,'Input Data'!$F$23:$F$27)*$C$1/3600</f>
        <v>5504.8416666667172</v>
      </c>
      <c r="D362" s="11">
        <f t="shared" si="154"/>
        <v>5320.8916666667092</v>
      </c>
      <c r="E362" s="9">
        <f>MIN('Input Data'!$C$12*LOOKUP($A362,'Input Data'!$B$58:$B$62,'Input Data'!$D$58:$D$62)/3600*$C$1,IF($A362&lt;'Input Data'!$C$16,0,LOOKUP($A362-'Input Data'!$C$16+$C$1,$A$5:$A$505,C$5:C$505)-D362))</f>
        <v>10.219444444444889</v>
      </c>
      <c r="F362" s="10">
        <f>LOOKUP($A362,'Input Data'!$C$33:$C$37,'Input Data'!$E$33:$E$37)</f>
        <v>0</v>
      </c>
      <c r="G362" s="11">
        <f t="shared" si="155"/>
        <v>1</v>
      </c>
      <c r="H362" s="11">
        <f t="shared" si="173"/>
        <v>0</v>
      </c>
      <c r="I362" s="12">
        <f t="shared" si="157"/>
        <v>10.219444444444889</v>
      </c>
      <c r="J362" s="7">
        <f>MIN('Input Data'!$D$12*LOOKUP($A362,'Input Data'!$B$58:$B$62,'Input Data'!$E$58:$E$62)/3600*$C$1,IF($A362&lt;'Input Data'!$D$17,infinity,'Input Data'!$D$11*'Input Data'!$D$13+LOOKUP($A362-'Input Data'!$D$17+$C$1,$A$5:$A$505,$L$5:$L$505)-K362))</f>
        <v>5.5555555555555554</v>
      </c>
      <c r="K362" s="11">
        <f t="shared" si="158"/>
        <v>0</v>
      </c>
      <c r="L362" s="11">
        <f>IF($A362&lt;'Input Data'!$D$16,0,LOOKUP($A362-'Input Data'!$D$16,$A$5:$A$505,$K$5:$K$505))</f>
        <v>0</v>
      </c>
      <c r="M362" s="7">
        <f>MIN('Input Data'!$E$12*LOOKUP($A362,'Input Data'!$B$58:$B$62,'Input Data'!$F$58:$F$62)/3600*$C$1,IF($A362&lt;'Input Data'!$E$17,infinity,'Input Data'!$E$11*'Input Data'!$E$13+LOOKUP($A362-'Input Data'!$E$17+$C$1,$A$5:$A$505,$O$5:$O$505))-N362)</f>
        <v>22.222222222222221</v>
      </c>
      <c r="N362" s="11">
        <f t="shared" si="159"/>
        <v>5320.8916666667092</v>
      </c>
      <c r="O362" s="11">
        <f t="shared" si="160"/>
        <v>5259.5750000000398</v>
      </c>
      <c r="P362" s="9">
        <f>MIN('Input Data'!$E$12*LOOKUP($A362,'Input Data'!$B$58:$B$62,'Input Data'!$F$58:$F$62)/3600*$C$1,IF($A362&lt;'Input Data'!$E$16,0,LOOKUP($A362-'Input Data'!$E$16+$C$1,$A$5:$A$505,N$5:N$505)-O362))</f>
        <v>10.219444444444889</v>
      </c>
      <c r="Q362" s="10">
        <f>LOOKUP($A362,'Input Data'!$C$33:$C$37,'Input Data'!$F$33:$F$37)</f>
        <v>0.02</v>
      </c>
      <c r="R362" s="34">
        <f t="shared" si="161"/>
        <v>1</v>
      </c>
      <c r="S362" s="8">
        <f t="shared" si="162"/>
        <v>0.20438888888889778</v>
      </c>
      <c r="T362" s="11">
        <f t="shared" si="163"/>
        <v>10.015055555555991</v>
      </c>
      <c r="U362" s="7">
        <f>MIN('Input Data'!$F$12*LOOKUP($A362,'Input Data'!$B$58:$B$62,'Input Data'!$G$58:$G$62)/3600*$C$1,IF($A362&lt;'Input Data'!$F$17,infinity,'Input Data'!$F$11*'Input Data'!$F$13+LOOKUP($A362-'Input Data'!$F$17+$C$1,$A$5:$A$505,$W$5:$W$505)-V362))</f>
        <v>5.5555555555555554</v>
      </c>
      <c r="V362" s="11">
        <f t="shared" si="164"/>
        <v>105.19150000000135</v>
      </c>
      <c r="W362" s="11">
        <f>IF($A362&lt;'Input Data'!$F$16,0,LOOKUP($A362-'Input Data'!$F$16,$A$5:$A$505,$V$5:$V$505))</f>
        <v>104.37394444444575</v>
      </c>
      <c r="X362" s="7">
        <f>MIN('Input Data'!$G$12*LOOKUP($A362,'Input Data'!$B$58:$B$62,'Input Data'!$H$58:$H$62)/3600*$C$1,IF($A362&lt;'Input Data'!$G$17,infinity,'Input Data'!$G$11*'Input Data'!$G$13+LOOKUP($A362-'Input Data'!$G$17+$C$1,$A$5:$A$505,$Z$5:$Z$505)-Y362))</f>
        <v>22.222222222222221</v>
      </c>
      <c r="Y362" s="11">
        <f t="shared" si="165"/>
        <v>5154.3835000000345</v>
      </c>
      <c r="Z362" s="11">
        <f t="shared" si="166"/>
        <v>4905</v>
      </c>
      <c r="AA362" s="9">
        <f>MIN('Input Data'!$G$12*LOOKUP($A362,'Input Data'!$B$58:$B$62,'Input Data'!$H$58:$H$62)/3600*$C$1,IF($A362&lt;'Input Data'!$G$16,0,LOOKUP($A362-'Input Data'!$G$16+$C$1,$A$5:$A$505,Y$5:Y$505)-Z362))</f>
        <v>22.222222222222221</v>
      </c>
      <c r="AB362" s="10">
        <f>LOOKUP($A362,'Input Data'!$C$33:$C$37,'Input Data'!$G$33:$G$37)</f>
        <v>0</v>
      </c>
      <c r="AC362" s="11">
        <f t="shared" si="167"/>
        <v>0.67500000000000004</v>
      </c>
      <c r="AD362" s="11">
        <f t="shared" si="168"/>
        <v>0</v>
      </c>
      <c r="AE362" s="12">
        <f t="shared" si="169"/>
        <v>15</v>
      </c>
      <c r="AF362" s="7">
        <f>MIN('Input Data'!$H$12*LOOKUP($A362,'Input Data'!$B$58:$B$62,'Input Data'!$I$58:$I$62)/3600*$C$1,IF($A362&lt;'Input Data'!$H$17,infinity,'Input Data'!$H$11*'Input Data'!$H$13+LOOKUP($A362-'Input Data'!$H$17+$C$1,$A$5:$A$505,AH$5:AH$505)-AG362))</f>
        <v>5.5555555555555554</v>
      </c>
      <c r="AG362" s="11">
        <f t="shared" si="170"/>
        <v>0</v>
      </c>
      <c r="AH362" s="11">
        <f>IF($A362&lt;'Input Data'!$H$16,0,LOOKUP($A362-'Input Data'!$H$16,$A$5:$A$505,AG$5:AG$505))</f>
        <v>0</v>
      </c>
      <c r="AI362" s="7">
        <f>MIN('Input Data'!$I$12*LOOKUP($A362,'Input Data'!$B$58:$B$62,'Input Data'!$J$58:$J$62)/3600*$C$1,IF($A362&lt;'Input Data'!$I$17,infinity,'Input Data'!$I$11*'Input Data'!$I$13+LOOKUP($A362-'Input Data'!$I$17+$C$1,$A$5:$A$505,AK$5:AK$505))-AJ362)</f>
        <v>15</v>
      </c>
      <c r="AJ362" s="11">
        <f t="shared" si="171"/>
        <v>4905</v>
      </c>
      <c r="AK362" s="34">
        <f>IF($A362&lt;'Input Data'!$I$16,0,LOOKUP($A362-'Input Data'!$I$16,$A$5:$A$505,AJ$5:AJ$505))</f>
        <v>4815</v>
      </c>
      <c r="AL362" s="17">
        <f>MIN('Input Data'!$I$12*LOOKUP($A362,'Input Data'!$B$58:$B$62,'Input Data'!$J$58:$J$62)/3600*$C$1,IF($A362&lt;'Input Data'!$I$16,0,LOOKUP($A362-'Input Data'!$I$16+$C$1,$A$5:$A$505,AJ$5:AJ$505)-AK362))</f>
        <v>15</v>
      </c>
    </row>
    <row r="363" spans="1:38" x14ac:dyDescent="0.3">
      <c r="A363" s="9">
        <f t="shared" si="153"/>
        <v>3580</v>
      </c>
      <c r="B363" s="10">
        <f>MIN('Input Data'!$C$12*LOOKUP($A363,'Input Data'!$B$58:$B$62,'Input Data'!$D$58:$D$62)/3600*$C$1,IF($A363&lt;'Input Data'!$C$17,infinity,'Input Data'!$C$11*'Input Data'!$C$13+LOOKUP($A363-'Input Data'!$C$17+$C$1,$A$5:$A$505,$D$5:$D$505))-C363)</f>
        <v>22.222222222222221</v>
      </c>
      <c r="C363" s="11">
        <f>C362+LOOKUP($A362,'Input Data'!$D$23:$D$27,'Input Data'!$F$23:$F$27)*$C$1/3600</f>
        <v>5515.0611111111621</v>
      </c>
      <c r="D363" s="11">
        <f t="shared" si="154"/>
        <v>5331.1111111111541</v>
      </c>
      <c r="E363" s="9">
        <f>MIN('Input Data'!$C$12*LOOKUP($A363,'Input Data'!$B$58:$B$62,'Input Data'!$D$58:$D$62)/3600*$C$1,IF($A363&lt;'Input Data'!$C$16,0,LOOKUP($A363-'Input Data'!$C$16+$C$1,$A$5:$A$505,C$5:C$505)-D363))</f>
        <v>10.219444444444889</v>
      </c>
      <c r="F363" s="10">
        <f>LOOKUP($A363,'Input Data'!$C$33:$C$37,'Input Data'!$E$33:$E$37)</f>
        <v>0</v>
      </c>
      <c r="G363" s="11">
        <f t="shared" si="155"/>
        <v>1</v>
      </c>
      <c r="H363" s="11">
        <f t="shared" si="173"/>
        <v>0</v>
      </c>
      <c r="I363" s="12">
        <f t="shared" si="157"/>
        <v>10.219444444444889</v>
      </c>
      <c r="J363" s="7">
        <f>MIN('Input Data'!$D$12*LOOKUP($A363,'Input Data'!$B$58:$B$62,'Input Data'!$E$58:$E$62)/3600*$C$1,IF($A363&lt;'Input Data'!$D$17,infinity,'Input Data'!$D$11*'Input Data'!$D$13+LOOKUP($A363-'Input Data'!$D$17+$C$1,$A$5:$A$505,$L$5:$L$505)-K363))</f>
        <v>5.5555555555555554</v>
      </c>
      <c r="K363" s="11">
        <f t="shared" si="158"/>
        <v>0</v>
      </c>
      <c r="L363" s="11">
        <f>IF($A363&lt;'Input Data'!$D$16,0,LOOKUP($A363-'Input Data'!$D$16,$A$5:$A$505,$K$5:$K$505))</f>
        <v>0</v>
      </c>
      <c r="M363" s="7">
        <f>MIN('Input Data'!$E$12*LOOKUP($A363,'Input Data'!$B$58:$B$62,'Input Data'!$F$58:$F$62)/3600*$C$1,IF($A363&lt;'Input Data'!$E$17,infinity,'Input Data'!$E$11*'Input Data'!$E$13+LOOKUP($A363-'Input Data'!$E$17+$C$1,$A$5:$A$505,$O$5:$O$505))-N363)</f>
        <v>22.222222222222221</v>
      </c>
      <c r="N363" s="11">
        <f t="shared" si="159"/>
        <v>5331.1111111111541</v>
      </c>
      <c r="O363" s="11">
        <f t="shared" si="160"/>
        <v>5269.7944444444847</v>
      </c>
      <c r="P363" s="9">
        <f>MIN('Input Data'!$E$12*LOOKUP($A363,'Input Data'!$B$58:$B$62,'Input Data'!$F$58:$F$62)/3600*$C$1,IF($A363&lt;'Input Data'!$E$16,0,LOOKUP($A363-'Input Data'!$E$16+$C$1,$A$5:$A$505,N$5:N$505)-O363))</f>
        <v>10.219444444444889</v>
      </c>
      <c r="Q363" s="10">
        <f>LOOKUP($A363,'Input Data'!$C$33:$C$37,'Input Data'!$F$33:$F$37)</f>
        <v>0.02</v>
      </c>
      <c r="R363" s="34">
        <f t="shared" si="161"/>
        <v>1</v>
      </c>
      <c r="S363" s="8">
        <f t="shared" si="162"/>
        <v>0.20438888888889778</v>
      </c>
      <c r="T363" s="11">
        <f t="shared" si="163"/>
        <v>10.015055555555991</v>
      </c>
      <c r="U363" s="7">
        <f>MIN('Input Data'!$F$12*LOOKUP($A363,'Input Data'!$B$58:$B$62,'Input Data'!$G$58:$G$62)/3600*$C$1,IF($A363&lt;'Input Data'!$F$17,infinity,'Input Data'!$F$11*'Input Data'!$F$13+LOOKUP($A363-'Input Data'!$F$17+$C$1,$A$5:$A$505,$W$5:$W$505)-V363))</f>
        <v>5.5555555555555554</v>
      </c>
      <c r="V363" s="11">
        <f t="shared" si="164"/>
        <v>105.39588888889025</v>
      </c>
      <c r="W363" s="11">
        <f>IF($A363&lt;'Input Data'!$F$16,0,LOOKUP($A363-'Input Data'!$F$16,$A$5:$A$505,$V$5:$V$505))</f>
        <v>104.57833333333465</v>
      </c>
      <c r="X363" s="7">
        <f>MIN('Input Data'!$G$12*LOOKUP($A363,'Input Data'!$B$58:$B$62,'Input Data'!$H$58:$H$62)/3600*$C$1,IF($A363&lt;'Input Data'!$G$17,infinity,'Input Data'!$G$11*'Input Data'!$G$13+LOOKUP($A363-'Input Data'!$G$17+$C$1,$A$5:$A$505,$Z$5:$Z$505)-Y363))</f>
        <v>22.222222222222221</v>
      </c>
      <c r="Y363" s="11">
        <f t="shared" si="165"/>
        <v>5164.3985555555901</v>
      </c>
      <c r="Z363" s="11">
        <f t="shared" si="166"/>
        <v>4920</v>
      </c>
      <c r="AA363" s="9">
        <f>MIN('Input Data'!$G$12*LOOKUP($A363,'Input Data'!$B$58:$B$62,'Input Data'!$H$58:$H$62)/3600*$C$1,IF($A363&lt;'Input Data'!$G$16,0,LOOKUP($A363-'Input Data'!$G$16+$C$1,$A$5:$A$505,Y$5:Y$505)-Z363))</f>
        <v>22.222222222222221</v>
      </c>
      <c r="AB363" s="10">
        <f>LOOKUP($A363,'Input Data'!$C$33:$C$37,'Input Data'!$G$33:$G$37)</f>
        <v>0</v>
      </c>
      <c r="AC363" s="11">
        <f t="shared" si="167"/>
        <v>0.67500000000000004</v>
      </c>
      <c r="AD363" s="11">
        <f t="shared" si="168"/>
        <v>0</v>
      </c>
      <c r="AE363" s="12">
        <f t="shared" si="169"/>
        <v>15</v>
      </c>
      <c r="AF363" s="7">
        <f>MIN('Input Data'!$H$12*LOOKUP($A363,'Input Data'!$B$58:$B$62,'Input Data'!$I$58:$I$62)/3600*$C$1,IF($A363&lt;'Input Data'!$H$17,infinity,'Input Data'!$H$11*'Input Data'!$H$13+LOOKUP($A363-'Input Data'!$H$17+$C$1,$A$5:$A$505,AH$5:AH$505)-AG363))</f>
        <v>5.5555555555555554</v>
      </c>
      <c r="AG363" s="11">
        <f t="shared" si="170"/>
        <v>0</v>
      </c>
      <c r="AH363" s="11">
        <f>IF($A363&lt;'Input Data'!$H$16,0,LOOKUP($A363-'Input Data'!$H$16,$A$5:$A$505,AG$5:AG$505))</f>
        <v>0</v>
      </c>
      <c r="AI363" s="7">
        <f>MIN('Input Data'!$I$12*LOOKUP($A363,'Input Data'!$B$58:$B$62,'Input Data'!$J$58:$J$62)/3600*$C$1,IF($A363&lt;'Input Data'!$I$17,infinity,'Input Data'!$I$11*'Input Data'!$I$13+LOOKUP($A363-'Input Data'!$I$17+$C$1,$A$5:$A$505,AK$5:AK$505))-AJ363)</f>
        <v>15</v>
      </c>
      <c r="AJ363" s="11">
        <f t="shared" si="171"/>
        <v>4920</v>
      </c>
      <c r="AK363" s="34">
        <f>IF($A363&lt;'Input Data'!$I$16,0,LOOKUP($A363-'Input Data'!$I$16,$A$5:$A$505,AJ$5:AJ$505))</f>
        <v>4830</v>
      </c>
      <c r="AL363" s="17">
        <f>MIN('Input Data'!$I$12*LOOKUP($A363,'Input Data'!$B$58:$B$62,'Input Data'!$J$58:$J$62)/3600*$C$1,IF($A363&lt;'Input Data'!$I$16,0,LOOKUP($A363-'Input Data'!$I$16+$C$1,$A$5:$A$505,AJ$5:AJ$505)-AK363))</f>
        <v>15</v>
      </c>
    </row>
    <row r="364" spans="1:38" x14ac:dyDescent="0.3">
      <c r="A364" s="9">
        <f t="shared" si="153"/>
        <v>3590</v>
      </c>
      <c r="B364" s="10">
        <f>MIN('Input Data'!$C$12*LOOKUP($A364,'Input Data'!$B$58:$B$62,'Input Data'!$D$58:$D$62)/3600*$C$1,IF($A364&lt;'Input Data'!$C$17,infinity,'Input Data'!$C$11*'Input Data'!$C$13+LOOKUP($A364-'Input Data'!$C$17+$C$1,$A$5:$A$505,$D$5:$D$505))-C364)</f>
        <v>22.222222222222221</v>
      </c>
      <c r="C364" s="11">
        <f>C363+LOOKUP($A363,'Input Data'!$D$23:$D$27,'Input Data'!$F$23:$F$27)*$C$1/3600</f>
        <v>5525.280555555607</v>
      </c>
      <c r="D364" s="11">
        <f t="shared" si="154"/>
        <v>5341.3305555555989</v>
      </c>
      <c r="E364" s="9">
        <f>MIN('Input Data'!$C$12*LOOKUP($A364,'Input Data'!$B$58:$B$62,'Input Data'!$D$58:$D$62)/3600*$C$1,IF($A364&lt;'Input Data'!$C$16,0,LOOKUP($A364-'Input Data'!$C$16+$C$1,$A$5:$A$505,C$5:C$505)-D364))</f>
        <v>10.219444444444889</v>
      </c>
      <c r="F364" s="10">
        <f>LOOKUP($A364,'Input Data'!$C$33:$C$37,'Input Data'!$E$33:$E$37)</f>
        <v>0</v>
      </c>
      <c r="G364" s="11">
        <f t="shared" si="155"/>
        <v>1</v>
      </c>
      <c r="H364" s="11">
        <f t="shared" si="173"/>
        <v>0</v>
      </c>
      <c r="I364" s="12">
        <f t="shared" si="157"/>
        <v>10.219444444444889</v>
      </c>
      <c r="J364" s="7">
        <f>MIN('Input Data'!$D$12*LOOKUP($A364,'Input Data'!$B$58:$B$62,'Input Data'!$E$58:$E$62)/3600*$C$1,IF($A364&lt;'Input Data'!$D$17,infinity,'Input Data'!$D$11*'Input Data'!$D$13+LOOKUP($A364-'Input Data'!$D$17+$C$1,$A$5:$A$505,$L$5:$L$505)-K364))</f>
        <v>5.5555555555555554</v>
      </c>
      <c r="K364" s="11">
        <f t="shared" si="158"/>
        <v>0</v>
      </c>
      <c r="L364" s="11">
        <f>IF($A364&lt;'Input Data'!$D$16,0,LOOKUP($A364-'Input Data'!$D$16,$A$5:$A$505,$K$5:$K$505))</f>
        <v>0</v>
      </c>
      <c r="M364" s="7">
        <f>MIN('Input Data'!$E$12*LOOKUP($A364,'Input Data'!$B$58:$B$62,'Input Data'!$F$58:$F$62)/3600*$C$1,IF($A364&lt;'Input Data'!$E$17,infinity,'Input Data'!$E$11*'Input Data'!$E$13+LOOKUP($A364-'Input Data'!$E$17+$C$1,$A$5:$A$505,$O$5:$O$505))-N364)</f>
        <v>22.222222222222221</v>
      </c>
      <c r="N364" s="11">
        <f t="shared" si="159"/>
        <v>5341.3305555555989</v>
      </c>
      <c r="O364" s="11">
        <f t="shared" si="160"/>
        <v>5280.0138888889296</v>
      </c>
      <c r="P364" s="9">
        <f>MIN('Input Data'!$E$12*LOOKUP($A364,'Input Data'!$B$58:$B$62,'Input Data'!$F$58:$F$62)/3600*$C$1,IF($A364&lt;'Input Data'!$E$16,0,LOOKUP($A364-'Input Data'!$E$16+$C$1,$A$5:$A$505,N$5:N$505)-O364))</f>
        <v>10.219444444444889</v>
      </c>
      <c r="Q364" s="10">
        <f>LOOKUP($A364,'Input Data'!$C$33:$C$37,'Input Data'!$F$33:$F$37)</f>
        <v>0.02</v>
      </c>
      <c r="R364" s="34">
        <f t="shared" si="161"/>
        <v>1</v>
      </c>
      <c r="S364" s="8">
        <f t="shared" si="162"/>
        <v>0.20438888888889778</v>
      </c>
      <c r="T364" s="11">
        <f t="shared" si="163"/>
        <v>10.015055555555991</v>
      </c>
      <c r="U364" s="7">
        <f>MIN('Input Data'!$F$12*LOOKUP($A364,'Input Data'!$B$58:$B$62,'Input Data'!$G$58:$G$62)/3600*$C$1,IF($A364&lt;'Input Data'!$F$17,infinity,'Input Data'!$F$11*'Input Data'!$F$13+LOOKUP($A364-'Input Data'!$F$17+$C$1,$A$5:$A$505,$W$5:$W$505)-V364))</f>
        <v>5.5555555555555554</v>
      </c>
      <c r="V364" s="11">
        <f t="shared" si="164"/>
        <v>105.60027777777916</v>
      </c>
      <c r="W364" s="11">
        <f>IF($A364&lt;'Input Data'!$F$16,0,LOOKUP($A364-'Input Data'!$F$16,$A$5:$A$505,$V$5:$V$505))</f>
        <v>104.78272222222355</v>
      </c>
      <c r="X364" s="7">
        <f>MIN('Input Data'!$G$12*LOOKUP($A364,'Input Data'!$B$58:$B$62,'Input Data'!$H$58:$H$62)/3600*$C$1,IF($A364&lt;'Input Data'!$G$17,infinity,'Input Data'!$G$11*'Input Data'!$G$13+LOOKUP($A364-'Input Data'!$G$17+$C$1,$A$5:$A$505,$Z$5:$Z$505)-Y364))</f>
        <v>22.222222222222221</v>
      </c>
      <c r="Y364" s="11">
        <f t="shared" si="165"/>
        <v>5174.4136111111457</v>
      </c>
      <c r="Z364" s="11">
        <f t="shared" si="166"/>
        <v>4935</v>
      </c>
      <c r="AA364" s="9">
        <f>MIN('Input Data'!$G$12*LOOKUP($A364,'Input Data'!$B$58:$B$62,'Input Data'!$H$58:$H$62)/3600*$C$1,IF($A364&lt;'Input Data'!$G$16,0,LOOKUP($A364-'Input Data'!$G$16+$C$1,$A$5:$A$505,Y$5:Y$505)-Z364))</f>
        <v>22.222222222222221</v>
      </c>
      <c r="AB364" s="10">
        <f>LOOKUP($A364,'Input Data'!$C$33:$C$37,'Input Data'!$G$33:$G$37)</f>
        <v>0</v>
      </c>
      <c r="AC364" s="11">
        <f t="shared" si="167"/>
        <v>0.67500000000000004</v>
      </c>
      <c r="AD364" s="11">
        <f t="shared" si="168"/>
        <v>0</v>
      </c>
      <c r="AE364" s="12">
        <f t="shared" si="169"/>
        <v>15</v>
      </c>
      <c r="AF364" s="7">
        <f>MIN('Input Data'!$H$12*LOOKUP($A364,'Input Data'!$B$58:$B$62,'Input Data'!$I$58:$I$62)/3600*$C$1,IF($A364&lt;'Input Data'!$H$17,infinity,'Input Data'!$H$11*'Input Data'!$H$13+LOOKUP($A364-'Input Data'!$H$17+$C$1,$A$5:$A$505,AH$5:AH$505)-AG364))</f>
        <v>5.5555555555555554</v>
      </c>
      <c r="AG364" s="11">
        <f t="shared" si="170"/>
        <v>0</v>
      </c>
      <c r="AH364" s="11">
        <f>IF($A364&lt;'Input Data'!$H$16,0,LOOKUP($A364-'Input Data'!$H$16,$A$5:$A$505,AG$5:AG$505))</f>
        <v>0</v>
      </c>
      <c r="AI364" s="7">
        <f>MIN('Input Data'!$I$12*LOOKUP($A364,'Input Data'!$B$58:$B$62,'Input Data'!$J$58:$J$62)/3600*$C$1,IF($A364&lt;'Input Data'!$I$17,infinity,'Input Data'!$I$11*'Input Data'!$I$13+LOOKUP($A364-'Input Data'!$I$17+$C$1,$A$5:$A$505,AK$5:AK$505))-AJ364)</f>
        <v>15</v>
      </c>
      <c r="AJ364" s="11">
        <f t="shared" si="171"/>
        <v>4935</v>
      </c>
      <c r="AK364" s="34">
        <f>IF($A364&lt;'Input Data'!$I$16,0,LOOKUP($A364-'Input Data'!$I$16,$A$5:$A$505,AJ$5:AJ$505))</f>
        <v>4845</v>
      </c>
      <c r="AL364" s="17">
        <f>MIN('Input Data'!$I$12*LOOKUP($A364,'Input Data'!$B$58:$B$62,'Input Data'!$J$58:$J$62)/3600*$C$1,IF($A364&lt;'Input Data'!$I$16,0,LOOKUP($A364-'Input Data'!$I$16+$C$1,$A$5:$A$505,AJ$5:AJ$505)-AK364))</f>
        <v>15</v>
      </c>
    </row>
    <row r="365" spans="1:38" x14ac:dyDescent="0.3">
      <c r="A365" s="9">
        <f t="shared" si="153"/>
        <v>3600</v>
      </c>
      <c r="B365" s="10">
        <f>MIN('Input Data'!$C$12*LOOKUP($A365,'Input Data'!$B$58:$B$62,'Input Data'!$D$58:$D$62)/3600*$C$1,IF($A365&lt;'Input Data'!$C$17,infinity,'Input Data'!$C$11*'Input Data'!$C$13+LOOKUP($A365-'Input Data'!$C$17+$C$1,$A$5:$A$505,$D$5:$D$505))-C365)</f>
        <v>22.222222222222221</v>
      </c>
      <c r="C365" s="11">
        <f>C364+LOOKUP($A364,'Input Data'!$D$23:$D$27,'Input Data'!$F$23:$F$27)*$C$1/3600</f>
        <v>5535.5000000000518</v>
      </c>
      <c r="D365" s="11">
        <f t="shared" si="154"/>
        <v>5351.5500000000438</v>
      </c>
      <c r="E365" s="9">
        <f>MIN('Input Data'!$C$12*LOOKUP($A365,'Input Data'!$B$58:$B$62,'Input Data'!$D$58:$D$62)/3600*$C$1,IF($A365&lt;'Input Data'!$C$16,0,LOOKUP($A365-'Input Data'!$C$16+$C$1,$A$5:$A$505,C$5:C$505)-D365))</f>
        <v>10.219444444444889</v>
      </c>
      <c r="F365" s="10">
        <f>LOOKUP($A365,'Input Data'!$C$33:$C$37,'Input Data'!$E$33:$E$37)</f>
        <v>0</v>
      </c>
      <c r="G365" s="11">
        <f t="shared" si="155"/>
        <v>1</v>
      </c>
      <c r="H365" s="11">
        <f t="shared" si="173"/>
        <v>0</v>
      </c>
      <c r="I365" s="12">
        <f t="shared" si="157"/>
        <v>10.219444444444889</v>
      </c>
      <c r="J365" s="7">
        <f>MIN('Input Data'!$D$12*LOOKUP($A365,'Input Data'!$B$58:$B$62,'Input Data'!$E$58:$E$62)/3600*$C$1,IF($A365&lt;'Input Data'!$D$17,infinity,'Input Data'!$D$11*'Input Data'!$D$13+LOOKUP($A365-'Input Data'!$D$17+$C$1,$A$5:$A$505,$L$5:$L$505)-K365))</f>
        <v>5.5555555555555554</v>
      </c>
      <c r="K365" s="11">
        <f t="shared" si="158"/>
        <v>0</v>
      </c>
      <c r="L365" s="11">
        <f>IF($A365&lt;'Input Data'!$D$16,0,LOOKUP($A365-'Input Data'!$D$16,$A$5:$A$505,$K$5:$K$505))</f>
        <v>0</v>
      </c>
      <c r="M365" s="7">
        <f>MIN('Input Data'!$E$12*LOOKUP($A365,'Input Data'!$B$58:$B$62,'Input Data'!$F$58:$F$62)/3600*$C$1,IF($A365&lt;'Input Data'!$E$17,infinity,'Input Data'!$E$11*'Input Data'!$E$13+LOOKUP($A365-'Input Data'!$E$17+$C$1,$A$5:$A$505,$O$5:$O$505))-N365)</f>
        <v>22.222222222222221</v>
      </c>
      <c r="N365" s="11">
        <f t="shared" si="159"/>
        <v>5351.5500000000438</v>
      </c>
      <c r="O365" s="11">
        <f t="shared" si="160"/>
        <v>5290.2333333333745</v>
      </c>
      <c r="P365" s="9">
        <f>MIN('Input Data'!$E$12*LOOKUP($A365,'Input Data'!$B$58:$B$62,'Input Data'!$F$58:$F$62)/3600*$C$1,IF($A365&lt;'Input Data'!$E$16,0,LOOKUP($A365-'Input Data'!$E$16+$C$1,$A$5:$A$505,N$5:N$505)-O365))</f>
        <v>10.219444444444889</v>
      </c>
      <c r="Q365" s="10">
        <f>LOOKUP($A365,'Input Data'!$C$33:$C$37,'Input Data'!$F$33:$F$37)</f>
        <v>0</v>
      </c>
      <c r="R365" s="34">
        <f t="shared" si="161"/>
        <v>1</v>
      </c>
      <c r="S365" s="8">
        <f t="shared" si="162"/>
        <v>0</v>
      </c>
      <c r="T365" s="11">
        <f t="shared" si="163"/>
        <v>10.219444444444889</v>
      </c>
      <c r="U365" s="7">
        <f>MIN('Input Data'!$F$12*LOOKUP($A365,'Input Data'!$B$58:$B$62,'Input Data'!$G$58:$G$62)/3600*$C$1,IF($A365&lt;'Input Data'!$F$17,infinity,'Input Data'!$F$11*'Input Data'!$F$13+LOOKUP($A365-'Input Data'!$F$17+$C$1,$A$5:$A$505,$W$5:$W$505)-V365))</f>
        <v>5.5555555555555554</v>
      </c>
      <c r="V365" s="11">
        <f t="shared" si="164"/>
        <v>105.80466666666806</v>
      </c>
      <c r="W365" s="11">
        <f>IF($A365&lt;'Input Data'!$F$16,0,LOOKUP($A365-'Input Data'!$F$16,$A$5:$A$505,$V$5:$V$505))</f>
        <v>104.98711111111245</v>
      </c>
      <c r="X365" s="7">
        <f>MIN('Input Data'!$G$12*LOOKUP($A365,'Input Data'!$B$58:$B$62,'Input Data'!$H$58:$H$62)/3600*$C$1,IF($A365&lt;'Input Data'!$G$17,infinity,'Input Data'!$G$11*'Input Data'!$G$13+LOOKUP($A365-'Input Data'!$G$17+$C$1,$A$5:$A$505,$Z$5:$Z$505)-Y365))</f>
        <v>22.222222222222221</v>
      </c>
      <c r="Y365" s="11">
        <f t="shared" si="165"/>
        <v>5184.4286666667012</v>
      </c>
      <c r="Z365" s="11">
        <f t="shared" si="166"/>
        <v>4950</v>
      </c>
      <c r="AA365" s="9">
        <f>MIN('Input Data'!$G$12*LOOKUP($A365,'Input Data'!$B$58:$B$62,'Input Data'!$H$58:$H$62)/3600*$C$1,IF($A365&lt;'Input Data'!$G$16,0,LOOKUP($A365-'Input Data'!$G$16+$C$1,$A$5:$A$505,Y$5:Y$505)-Z365))</f>
        <v>22.222222222222221</v>
      </c>
      <c r="AB365" s="10">
        <f>LOOKUP($A365,'Input Data'!$C$33:$C$37,'Input Data'!$G$33:$G$37)</f>
        <v>0</v>
      </c>
      <c r="AC365" s="11">
        <f t="shared" si="167"/>
        <v>0.67500000000000004</v>
      </c>
      <c r="AD365" s="11">
        <f t="shared" si="168"/>
        <v>0</v>
      </c>
      <c r="AE365" s="12">
        <f t="shared" si="169"/>
        <v>15</v>
      </c>
      <c r="AF365" s="7">
        <f>MIN('Input Data'!$H$12*LOOKUP($A365,'Input Data'!$B$58:$B$62,'Input Data'!$I$58:$I$62)/3600*$C$1,IF($A365&lt;'Input Data'!$H$17,infinity,'Input Data'!$H$11*'Input Data'!$H$13+LOOKUP($A365-'Input Data'!$H$17+$C$1,$A$5:$A$505,AH$5:AH$505)-AG365))</f>
        <v>5.5555555555555554</v>
      </c>
      <c r="AG365" s="11">
        <f t="shared" si="170"/>
        <v>0</v>
      </c>
      <c r="AH365" s="11">
        <f>IF($A365&lt;'Input Data'!$H$16,0,LOOKUP($A365-'Input Data'!$H$16,$A$5:$A$505,AG$5:AG$505))</f>
        <v>0</v>
      </c>
      <c r="AI365" s="7">
        <f>MIN('Input Data'!$I$12*LOOKUP($A365,'Input Data'!$B$58:$B$62,'Input Data'!$J$58:$J$62)/3600*$C$1,IF($A365&lt;'Input Data'!$I$17,infinity,'Input Data'!$I$11*'Input Data'!$I$13+LOOKUP($A365-'Input Data'!$I$17+$C$1,$A$5:$A$505,AK$5:AK$505))-AJ365)</f>
        <v>15</v>
      </c>
      <c r="AJ365" s="11">
        <f t="shared" si="171"/>
        <v>4950</v>
      </c>
      <c r="AK365" s="34">
        <f>IF($A365&lt;'Input Data'!$I$16,0,LOOKUP($A365-'Input Data'!$I$16,$A$5:$A$505,AJ$5:AJ$505))</f>
        <v>4860</v>
      </c>
      <c r="AL365" s="17">
        <f>MIN('Input Data'!$I$12*LOOKUP($A365,'Input Data'!$B$58:$B$62,'Input Data'!$J$58:$J$62)/3600*$C$1,IF($A365&lt;'Input Data'!$I$16,0,LOOKUP($A365-'Input Data'!$I$16+$C$1,$A$5:$A$505,AJ$5:AJ$505)-AK365))</f>
        <v>15</v>
      </c>
    </row>
    <row r="366" spans="1:38" x14ac:dyDescent="0.3">
      <c r="A366" s="9">
        <f t="shared" si="153"/>
        <v>3610</v>
      </c>
      <c r="B366" s="10">
        <f>MIN('Input Data'!$C$12*LOOKUP($A366,'Input Data'!$B$58:$B$62,'Input Data'!$D$58:$D$62)/3600*$C$1,IF($A366&lt;'Input Data'!$C$17,infinity,'Input Data'!$C$11*'Input Data'!$C$13+LOOKUP($A366-'Input Data'!$C$17+$C$1,$A$5:$A$505,$D$5:$D$505))-C366)</f>
        <v>22.222222222222221</v>
      </c>
      <c r="C366" s="11">
        <f>C365+LOOKUP($A365,'Input Data'!$D$23:$D$27,'Input Data'!$F$23:$F$27)*$C$1/3600</f>
        <v>5535.5000000000518</v>
      </c>
      <c r="D366" s="11">
        <f t="shared" si="154"/>
        <v>5361.7694444444887</v>
      </c>
      <c r="E366" s="9">
        <f>MIN('Input Data'!$C$12*LOOKUP($A366,'Input Data'!$B$58:$B$62,'Input Data'!$D$58:$D$62)/3600*$C$1,IF($A366&lt;'Input Data'!$C$16,0,LOOKUP($A366-'Input Data'!$C$16+$C$1,$A$5:$A$505,C$5:C$505)-D366))</f>
        <v>10.219444444444889</v>
      </c>
      <c r="F366" s="10">
        <f>LOOKUP($A366,'Input Data'!$C$33:$C$37,'Input Data'!$E$33:$E$37)</f>
        <v>0</v>
      </c>
      <c r="G366" s="11">
        <f t="shared" si="155"/>
        <v>1</v>
      </c>
      <c r="H366" s="11">
        <f t="shared" si="173"/>
        <v>0</v>
      </c>
      <c r="I366" s="12">
        <f t="shared" si="157"/>
        <v>10.219444444444889</v>
      </c>
      <c r="J366" s="7">
        <f>MIN('Input Data'!$D$12*LOOKUP($A366,'Input Data'!$B$58:$B$62,'Input Data'!$E$58:$E$62)/3600*$C$1,IF($A366&lt;'Input Data'!$D$17,infinity,'Input Data'!$D$11*'Input Data'!$D$13+LOOKUP($A366-'Input Data'!$D$17+$C$1,$A$5:$A$505,$L$5:$L$505)-K366))</f>
        <v>5.5555555555555554</v>
      </c>
      <c r="K366" s="11">
        <f t="shared" si="158"/>
        <v>0</v>
      </c>
      <c r="L366" s="11">
        <f>IF($A366&lt;'Input Data'!$D$16,0,LOOKUP($A366-'Input Data'!$D$16,$A$5:$A$505,$K$5:$K$505))</f>
        <v>0</v>
      </c>
      <c r="M366" s="7">
        <f>MIN('Input Data'!$E$12*LOOKUP($A366,'Input Data'!$B$58:$B$62,'Input Data'!$F$58:$F$62)/3600*$C$1,IF($A366&lt;'Input Data'!$E$17,infinity,'Input Data'!$E$11*'Input Data'!$E$13+LOOKUP($A366-'Input Data'!$E$17+$C$1,$A$5:$A$505,$O$5:$O$505))-N366)</f>
        <v>22.222222222222221</v>
      </c>
      <c r="N366" s="11">
        <f t="shared" si="159"/>
        <v>5361.7694444444887</v>
      </c>
      <c r="O366" s="11">
        <f t="shared" si="160"/>
        <v>5300.4527777778194</v>
      </c>
      <c r="P366" s="9">
        <f>MIN('Input Data'!$E$12*LOOKUP($A366,'Input Data'!$B$58:$B$62,'Input Data'!$F$58:$F$62)/3600*$C$1,IF($A366&lt;'Input Data'!$E$16,0,LOOKUP($A366-'Input Data'!$E$16+$C$1,$A$5:$A$505,N$5:N$505)-O366))</f>
        <v>10.219444444444889</v>
      </c>
      <c r="Q366" s="10">
        <f>LOOKUP($A366,'Input Data'!$C$33:$C$37,'Input Data'!$F$33:$F$37)</f>
        <v>0</v>
      </c>
      <c r="R366" s="34">
        <f t="shared" si="161"/>
        <v>1</v>
      </c>
      <c r="S366" s="8">
        <f t="shared" si="162"/>
        <v>0</v>
      </c>
      <c r="T366" s="11">
        <f t="shared" si="163"/>
        <v>10.219444444444889</v>
      </c>
      <c r="U366" s="7">
        <f>MIN('Input Data'!$F$12*LOOKUP($A366,'Input Data'!$B$58:$B$62,'Input Data'!$G$58:$G$62)/3600*$C$1,IF($A366&lt;'Input Data'!$F$17,infinity,'Input Data'!$F$11*'Input Data'!$F$13+LOOKUP($A366-'Input Data'!$F$17+$C$1,$A$5:$A$505,$W$5:$W$505)-V366))</f>
        <v>5.5555555555555554</v>
      </c>
      <c r="V366" s="11">
        <f t="shared" si="164"/>
        <v>105.80466666666806</v>
      </c>
      <c r="W366" s="11">
        <f>IF($A366&lt;'Input Data'!$F$16,0,LOOKUP($A366-'Input Data'!$F$16,$A$5:$A$505,$V$5:$V$505))</f>
        <v>105.19150000000135</v>
      </c>
      <c r="X366" s="7">
        <f>MIN('Input Data'!$G$12*LOOKUP($A366,'Input Data'!$B$58:$B$62,'Input Data'!$H$58:$H$62)/3600*$C$1,IF($A366&lt;'Input Data'!$G$17,infinity,'Input Data'!$G$11*'Input Data'!$G$13+LOOKUP($A366-'Input Data'!$G$17+$C$1,$A$5:$A$505,$Z$5:$Z$505)-Y366))</f>
        <v>22.222222222222221</v>
      </c>
      <c r="Y366" s="11">
        <f t="shared" si="165"/>
        <v>5194.6481111111461</v>
      </c>
      <c r="Z366" s="11">
        <f t="shared" si="166"/>
        <v>4965</v>
      </c>
      <c r="AA366" s="9">
        <f>MIN('Input Data'!$G$12*LOOKUP($A366,'Input Data'!$B$58:$B$62,'Input Data'!$H$58:$H$62)/3600*$C$1,IF($A366&lt;'Input Data'!$G$16,0,LOOKUP($A366-'Input Data'!$G$16+$C$1,$A$5:$A$505,Y$5:Y$505)-Z366))</f>
        <v>22.222222222222221</v>
      </c>
      <c r="AB366" s="10">
        <f>LOOKUP($A366,'Input Data'!$C$33:$C$37,'Input Data'!$G$33:$G$37)</f>
        <v>0</v>
      </c>
      <c r="AC366" s="11">
        <f t="shared" si="167"/>
        <v>0.67500000000000004</v>
      </c>
      <c r="AD366" s="11">
        <f t="shared" si="168"/>
        <v>0</v>
      </c>
      <c r="AE366" s="12">
        <f t="shared" si="169"/>
        <v>15</v>
      </c>
      <c r="AF366" s="7">
        <f>MIN('Input Data'!$H$12*LOOKUP($A366,'Input Data'!$B$58:$B$62,'Input Data'!$I$58:$I$62)/3600*$C$1,IF($A366&lt;'Input Data'!$H$17,infinity,'Input Data'!$H$11*'Input Data'!$H$13+LOOKUP($A366-'Input Data'!$H$17+$C$1,$A$5:$A$505,AH$5:AH$505)-AG366))</f>
        <v>5.5555555555555554</v>
      </c>
      <c r="AG366" s="11">
        <f t="shared" si="170"/>
        <v>0</v>
      </c>
      <c r="AH366" s="11">
        <f>IF($A366&lt;'Input Data'!$H$16,0,LOOKUP($A366-'Input Data'!$H$16,$A$5:$A$505,AG$5:AG$505))</f>
        <v>0</v>
      </c>
      <c r="AI366" s="7">
        <f>MIN('Input Data'!$I$12*LOOKUP($A366,'Input Data'!$B$58:$B$62,'Input Data'!$J$58:$J$62)/3600*$C$1,IF($A366&lt;'Input Data'!$I$17,infinity,'Input Data'!$I$11*'Input Data'!$I$13+LOOKUP($A366-'Input Data'!$I$17+$C$1,$A$5:$A$505,AK$5:AK$505))-AJ366)</f>
        <v>15</v>
      </c>
      <c r="AJ366" s="11">
        <f t="shared" si="171"/>
        <v>4965</v>
      </c>
      <c r="AK366" s="34">
        <f>IF($A366&lt;'Input Data'!$I$16,0,LOOKUP($A366-'Input Data'!$I$16,$A$5:$A$505,AJ$5:AJ$505))</f>
        <v>4875</v>
      </c>
      <c r="AL366" s="17">
        <f>MIN('Input Data'!$I$12*LOOKUP($A366,'Input Data'!$B$58:$B$62,'Input Data'!$J$58:$J$62)/3600*$C$1,IF($A366&lt;'Input Data'!$I$16,0,LOOKUP($A366-'Input Data'!$I$16+$C$1,$A$5:$A$505,AJ$5:AJ$505)-AK366))</f>
        <v>15</v>
      </c>
    </row>
    <row r="367" spans="1:38" x14ac:dyDescent="0.3">
      <c r="A367" s="9">
        <f t="shared" si="153"/>
        <v>3620</v>
      </c>
      <c r="B367" s="10">
        <f>MIN('Input Data'!$C$12*LOOKUP($A367,'Input Data'!$B$58:$B$62,'Input Data'!$D$58:$D$62)/3600*$C$1,IF($A367&lt;'Input Data'!$C$17,infinity,'Input Data'!$C$11*'Input Data'!$C$13+LOOKUP($A367-'Input Data'!$C$17+$C$1,$A$5:$A$505,$D$5:$D$505))-C367)</f>
        <v>22.222222222222221</v>
      </c>
      <c r="C367" s="11">
        <f>C366+LOOKUP($A366,'Input Data'!$D$23:$D$27,'Input Data'!$F$23:$F$27)*$C$1/3600</f>
        <v>5535.5000000000518</v>
      </c>
      <c r="D367" s="11">
        <f t="shared" si="154"/>
        <v>5371.9888888889336</v>
      </c>
      <c r="E367" s="9">
        <f>MIN('Input Data'!$C$12*LOOKUP($A367,'Input Data'!$B$58:$B$62,'Input Data'!$D$58:$D$62)/3600*$C$1,IF($A367&lt;'Input Data'!$C$16,0,LOOKUP($A367-'Input Data'!$C$16+$C$1,$A$5:$A$505,C$5:C$505)-D367))</f>
        <v>10.219444444444889</v>
      </c>
      <c r="F367" s="10">
        <f>LOOKUP($A367,'Input Data'!$C$33:$C$37,'Input Data'!$E$33:$E$37)</f>
        <v>0</v>
      </c>
      <c r="G367" s="11">
        <f t="shared" si="155"/>
        <v>1</v>
      </c>
      <c r="H367" s="11">
        <f t="shared" si="173"/>
        <v>0</v>
      </c>
      <c r="I367" s="12">
        <f t="shared" si="157"/>
        <v>10.219444444444889</v>
      </c>
      <c r="J367" s="7">
        <f>MIN('Input Data'!$D$12*LOOKUP($A367,'Input Data'!$B$58:$B$62,'Input Data'!$E$58:$E$62)/3600*$C$1,IF($A367&lt;'Input Data'!$D$17,infinity,'Input Data'!$D$11*'Input Data'!$D$13+LOOKUP($A367-'Input Data'!$D$17+$C$1,$A$5:$A$505,$L$5:$L$505)-K367))</f>
        <v>5.5555555555555554</v>
      </c>
      <c r="K367" s="11">
        <f t="shared" si="158"/>
        <v>0</v>
      </c>
      <c r="L367" s="11">
        <f>IF($A367&lt;'Input Data'!$D$16,0,LOOKUP($A367-'Input Data'!$D$16,$A$5:$A$505,$K$5:$K$505))</f>
        <v>0</v>
      </c>
      <c r="M367" s="7">
        <f>MIN('Input Data'!$E$12*LOOKUP($A367,'Input Data'!$B$58:$B$62,'Input Data'!$F$58:$F$62)/3600*$C$1,IF($A367&lt;'Input Data'!$E$17,infinity,'Input Data'!$E$11*'Input Data'!$E$13+LOOKUP($A367-'Input Data'!$E$17+$C$1,$A$5:$A$505,$O$5:$O$505))-N367)</f>
        <v>22.222222222222221</v>
      </c>
      <c r="N367" s="11">
        <f t="shared" si="159"/>
        <v>5371.9888888889336</v>
      </c>
      <c r="O367" s="11">
        <f t="shared" si="160"/>
        <v>5310.6722222222643</v>
      </c>
      <c r="P367" s="9">
        <f>MIN('Input Data'!$E$12*LOOKUP($A367,'Input Data'!$B$58:$B$62,'Input Data'!$F$58:$F$62)/3600*$C$1,IF($A367&lt;'Input Data'!$E$16,0,LOOKUP($A367-'Input Data'!$E$16+$C$1,$A$5:$A$505,N$5:N$505)-O367))</f>
        <v>10.219444444444889</v>
      </c>
      <c r="Q367" s="10">
        <f>LOOKUP($A367,'Input Data'!$C$33:$C$37,'Input Data'!$F$33:$F$37)</f>
        <v>0</v>
      </c>
      <c r="R367" s="34">
        <f t="shared" si="161"/>
        <v>1</v>
      </c>
      <c r="S367" s="8">
        <f t="shared" si="162"/>
        <v>0</v>
      </c>
      <c r="T367" s="11">
        <f t="shared" si="163"/>
        <v>10.219444444444889</v>
      </c>
      <c r="U367" s="7">
        <f>MIN('Input Data'!$F$12*LOOKUP($A367,'Input Data'!$B$58:$B$62,'Input Data'!$G$58:$G$62)/3600*$C$1,IF($A367&lt;'Input Data'!$F$17,infinity,'Input Data'!$F$11*'Input Data'!$F$13+LOOKUP($A367-'Input Data'!$F$17+$C$1,$A$5:$A$505,$W$5:$W$505)-V367))</f>
        <v>5.5555555555555554</v>
      </c>
      <c r="V367" s="11">
        <f t="shared" si="164"/>
        <v>105.80466666666806</v>
      </c>
      <c r="W367" s="11">
        <f>IF($A367&lt;'Input Data'!$F$16,0,LOOKUP($A367-'Input Data'!$F$16,$A$5:$A$505,$V$5:$V$505))</f>
        <v>105.39588888889025</v>
      </c>
      <c r="X367" s="7">
        <f>MIN('Input Data'!$G$12*LOOKUP($A367,'Input Data'!$B$58:$B$62,'Input Data'!$H$58:$H$62)/3600*$C$1,IF($A367&lt;'Input Data'!$G$17,infinity,'Input Data'!$G$11*'Input Data'!$G$13+LOOKUP($A367-'Input Data'!$G$17+$C$1,$A$5:$A$505,$Z$5:$Z$505)-Y367))</f>
        <v>22.222222222222221</v>
      </c>
      <c r="Y367" s="11">
        <f t="shared" si="165"/>
        <v>5204.867555555591</v>
      </c>
      <c r="Z367" s="11">
        <f t="shared" si="166"/>
        <v>4980</v>
      </c>
      <c r="AA367" s="9">
        <f>MIN('Input Data'!$G$12*LOOKUP($A367,'Input Data'!$B$58:$B$62,'Input Data'!$H$58:$H$62)/3600*$C$1,IF($A367&lt;'Input Data'!$G$16,0,LOOKUP($A367-'Input Data'!$G$16+$C$1,$A$5:$A$505,Y$5:Y$505)-Z367))</f>
        <v>22.222222222222221</v>
      </c>
      <c r="AB367" s="10">
        <f>LOOKUP($A367,'Input Data'!$C$33:$C$37,'Input Data'!$G$33:$G$37)</f>
        <v>0</v>
      </c>
      <c r="AC367" s="11">
        <f t="shared" si="167"/>
        <v>0.67500000000000004</v>
      </c>
      <c r="AD367" s="11">
        <f t="shared" si="168"/>
        <v>0</v>
      </c>
      <c r="AE367" s="12">
        <f t="shared" si="169"/>
        <v>15</v>
      </c>
      <c r="AF367" s="7">
        <f>MIN('Input Data'!$H$12*LOOKUP($A367,'Input Data'!$B$58:$B$62,'Input Data'!$I$58:$I$62)/3600*$C$1,IF($A367&lt;'Input Data'!$H$17,infinity,'Input Data'!$H$11*'Input Data'!$H$13+LOOKUP($A367-'Input Data'!$H$17+$C$1,$A$5:$A$505,AH$5:AH$505)-AG367))</f>
        <v>5.5555555555555554</v>
      </c>
      <c r="AG367" s="11">
        <f t="shared" si="170"/>
        <v>0</v>
      </c>
      <c r="AH367" s="11">
        <f>IF($A367&lt;'Input Data'!$H$16,0,LOOKUP($A367-'Input Data'!$H$16,$A$5:$A$505,AG$5:AG$505))</f>
        <v>0</v>
      </c>
      <c r="AI367" s="7">
        <f>MIN('Input Data'!$I$12*LOOKUP($A367,'Input Data'!$B$58:$B$62,'Input Data'!$J$58:$J$62)/3600*$C$1,IF($A367&lt;'Input Data'!$I$17,infinity,'Input Data'!$I$11*'Input Data'!$I$13+LOOKUP($A367-'Input Data'!$I$17+$C$1,$A$5:$A$505,AK$5:AK$505))-AJ367)</f>
        <v>15</v>
      </c>
      <c r="AJ367" s="11">
        <f t="shared" si="171"/>
        <v>4980</v>
      </c>
      <c r="AK367" s="34">
        <f>IF($A367&lt;'Input Data'!$I$16,0,LOOKUP($A367-'Input Data'!$I$16,$A$5:$A$505,AJ$5:AJ$505))</f>
        <v>4890</v>
      </c>
      <c r="AL367" s="17">
        <f>MIN('Input Data'!$I$12*LOOKUP($A367,'Input Data'!$B$58:$B$62,'Input Data'!$J$58:$J$62)/3600*$C$1,IF($A367&lt;'Input Data'!$I$16,0,LOOKUP($A367-'Input Data'!$I$16+$C$1,$A$5:$A$505,AJ$5:AJ$505)-AK367))</f>
        <v>15</v>
      </c>
    </row>
    <row r="368" spans="1:38" x14ac:dyDescent="0.3">
      <c r="A368" s="9">
        <f t="shared" si="153"/>
        <v>3630</v>
      </c>
      <c r="B368" s="10">
        <f>MIN('Input Data'!$C$12*LOOKUP($A368,'Input Data'!$B$58:$B$62,'Input Data'!$D$58:$D$62)/3600*$C$1,IF($A368&lt;'Input Data'!$C$17,infinity,'Input Data'!$C$11*'Input Data'!$C$13+LOOKUP($A368-'Input Data'!$C$17+$C$1,$A$5:$A$505,$D$5:$D$505))-C368)</f>
        <v>22.222222222222221</v>
      </c>
      <c r="C368" s="11">
        <f>C367+LOOKUP($A367,'Input Data'!$D$23:$D$27,'Input Data'!$F$23:$F$27)*$C$1/3600</f>
        <v>5535.5000000000518</v>
      </c>
      <c r="D368" s="11">
        <f t="shared" si="154"/>
        <v>5382.2083333333785</v>
      </c>
      <c r="E368" s="9">
        <f>MIN('Input Data'!$C$12*LOOKUP($A368,'Input Data'!$B$58:$B$62,'Input Data'!$D$58:$D$62)/3600*$C$1,IF($A368&lt;'Input Data'!$C$16,0,LOOKUP($A368-'Input Data'!$C$16+$C$1,$A$5:$A$505,C$5:C$505)-D368))</f>
        <v>10.219444444444889</v>
      </c>
      <c r="F368" s="10">
        <f>LOOKUP($A368,'Input Data'!$C$33:$C$37,'Input Data'!$E$33:$E$37)</f>
        <v>0</v>
      </c>
      <c r="G368" s="11">
        <f t="shared" si="155"/>
        <v>1</v>
      </c>
      <c r="H368" s="11">
        <f t="shared" si="173"/>
        <v>0</v>
      </c>
      <c r="I368" s="12">
        <f t="shared" si="157"/>
        <v>10.219444444444889</v>
      </c>
      <c r="J368" s="7">
        <f>MIN('Input Data'!$D$12*LOOKUP($A368,'Input Data'!$B$58:$B$62,'Input Data'!$E$58:$E$62)/3600*$C$1,IF($A368&lt;'Input Data'!$D$17,infinity,'Input Data'!$D$11*'Input Data'!$D$13+LOOKUP($A368-'Input Data'!$D$17+$C$1,$A$5:$A$505,$L$5:$L$505)-K368))</f>
        <v>5.5555555555555554</v>
      </c>
      <c r="K368" s="11">
        <f t="shared" si="158"/>
        <v>0</v>
      </c>
      <c r="L368" s="11">
        <f>IF($A368&lt;'Input Data'!$D$16,0,LOOKUP($A368-'Input Data'!$D$16,$A$5:$A$505,$K$5:$K$505))</f>
        <v>0</v>
      </c>
      <c r="M368" s="7">
        <f>MIN('Input Data'!$E$12*LOOKUP($A368,'Input Data'!$B$58:$B$62,'Input Data'!$F$58:$F$62)/3600*$C$1,IF($A368&lt;'Input Data'!$E$17,infinity,'Input Data'!$E$11*'Input Data'!$E$13+LOOKUP($A368-'Input Data'!$E$17+$C$1,$A$5:$A$505,$O$5:$O$505))-N368)</f>
        <v>22.222222222222221</v>
      </c>
      <c r="N368" s="11">
        <f t="shared" si="159"/>
        <v>5382.2083333333785</v>
      </c>
      <c r="O368" s="11">
        <f t="shared" si="160"/>
        <v>5320.8916666667092</v>
      </c>
      <c r="P368" s="9">
        <f>MIN('Input Data'!$E$12*LOOKUP($A368,'Input Data'!$B$58:$B$62,'Input Data'!$F$58:$F$62)/3600*$C$1,IF($A368&lt;'Input Data'!$E$16,0,LOOKUP($A368-'Input Data'!$E$16+$C$1,$A$5:$A$505,N$5:N$505)-O368))</f>
        <v>10.219444444444889</v>
      </c>
      <c r="Q368" s="10">
        <f>LOOKUP($A368,'Input Data'!$C$33:$C$37,'Input Data'!$F$33:$F$37)</f>
        <v>0</v>
      </c>
      <c r="R368" s="34">
        <f t="shared" si="161"/>
        <v>1</v>
      </c>
      <c r="S368" s="8">
        <f t="shared" si="162"/>
        <v>0</v>
      </c>
      <c r="T368" s="11">
        <f t="shared" si="163"/>
        <v>10.219444444444889</v>
      </c>
      <c r="U368" s="7">
        <f>MIN('Input Data'!$F$12*LOOKUP($A368,'Input Data'!$B$58:$B$62,'Input Data'!$G$58:$G$62)/3600*$C$1,IF($A368&lt;'Input Data'!$F$17,infinity,'Input Data'!$F$11*'Input Data'!$F$13+LOOKUP($A368-'Input Data'!$F$17+$C$1,$A$5:$A$505,$W$5:$W$505)-V368))</f>
        <v>5.5555555555555554</v>
      </c>
      <c r="V368" s="11">
        <f t="shared" si="164"/>
        <v>105.80466666666806</v>
      </c>
      <c r="W368" s="11">
        <f>IF($A368&lt;'Input Data'!$F$16,0,LOOKUP($A368-'Input Data'!$F$16,$A$5:$A$505,$V$5:$V$505))</f>
        <v>105.60027777777916</v>
      </c>
      <c r="X368" s="7">
        <f>MIN('Input Data'!$G$12*LOOKUP($A368,'Input Data'!$B$58:$B$62,'Input Data'!$H$58:$H$62)/3600*$C$1,IF($A368&lt;'Input Data'!$G$17,infinity,'Input Data'!$G$11*'Input Data'!$G$13+LOOKUP($A368-'Input Data'!$G$17+$C$1,$A$5:$A$505,$Z$5:$Z$505)-Y368))</f>
        <v>22.222222222222221</v>
      </c>
      <c r="Y368" s="11">
        <f t="shared" si="165"/>
        <v>5215.0870000000359</v>
      </c>
      <c r="Z368" s="11">
        <f t="shared" si="166"/>
        <v>4995</v>
      </c>
      <c r="AA368" s="9">
        <f>MIN('Input Data'!$G$12*LOOKUP($A368,'Input Data'!$B$58:$B$62,'Input Data'!$H$58:$H$62)/3600*$C$1,IF($A368&lt;'Input Data'!$G$16,0,LOOKUP($A368-'Input Data'!$G$16+$C$1,$A$5:$A$505,Y$5:Y$505)-Z368))</f>
        <v>22.222222222222221</v>
      </c>
      <c r="AB368" s="10">
        <f>LOOKUP($A368,'Input Data'!$C$33:$C$37,'Input Data'!$G$33:$G$37)</f>
        <v>0</v>
      </c>
      <c r="AC368" s="11">
        <f t="shared" si="167"/>
        <v>0.67500000000000004</v>
      </c>
      <c r="AD368" s="11">
        <f t="shared" si="168"/>
        <v>0</v>
      </c>
      <c r="AE368" s="12">
        <f t="shared" si="169"/>
        <v>15</v>
      </c>
      <c r="AF368" s="7">
        <f>MIN('Input Data'!$H$12*LOOKUP($A368,'Input Data'!$B$58:$B$62,'Input Data'!$I$58:$I$62)/3600*$C$1,IF($A368&lt;'Input Data'!$H$17,infinity,'Input Data'!$H$11*'Input Data'!$H$13+LOOKUP($A368-'Input Data'!$H$17+$C$1,$A$5:$A$505,AH$5:AH$505)-AG368))</f>
        <v>5.5555555555555554</v>
      </c>
      <c r="AG368" s="11">
        <f t="shared" si="170"/>
        <v>0</v>
      </c>
      <c r="AH368" s="11">
        <f>IF($A368&lt;'Input Data'!$H$16,0,LOOKUP($A368-'Input Data'!$H$16,$A$5:$A$505,AG$5:AG$505))</f>
        <v>0</v>
      </c>
      <c r="AI368" s="7">
        <f>MIN('Input Data'!$I$12*LOOKUP($A368,'Input Data'!$B$58:$B$62,'Input Data'!$J$58:$J$62)/3600*$C$1,IF($A368&lt;'Input Data'!$I$17,infinity,'Input Data'!$I$11*'Input Data'!$I$13+LOOKUP($A368-'Input Data'!$I$17+$C$1,$A$5:$A$505,AK$5:AK$505))-AJ368)</f>
        <v>15</v>
      </c>
      <c r="AJ368" s="11">
        <f t="shared" si="171"/>
        <v>4995</v>
      </c>
      <c r="AK368" s="34">
        <f>IF($A368&lt;'Input Data'!$I$16,0,LOOKUP($A368-'Input Data'!$I$16,$A$5:$A$505,AJ$5:AJ$505))</f>
        <v>4905</v>
      </c>
      <c r="AL368" s="17">
        <f>MIN('Input Data'!$I$12*LOOKUP($A368,'Input Data'!$B$58:$B$62,'Input Data'!$J$58:$J$62)/3600*$C$1,IF($A368&lt;'Input Data'!$I$16,0,LOOKUP($A368-'Input Data'!$I$16+$C$1,$A$5:$A$505,AJ$5:AJ$505)-AK368))</f>
        <v>15</v>
      </c>
    </row>
    <row r="369" spans="1:38" x14ac:dyDescent="0.3">
      <c r="A369" s="9">
        <f t="shared" si="153"/>
        <v>3640</v>
      </c>
      <c r="B369" s="10">
        <f>MIN('Input Data'!$C$12*LOOKUP($A369,'Input Data'!$B$58:$B$62,'Input Data'!$D$58:$D$62)/3600*$C$1,IF($A369&lt;'Input Data'!$C$17,infinity,'Input Data'!$C$11*'Input Data'!$C$13+LOOKUP($A369-'Input Data'!$C$17+$C$1,$A$5:$A$505,$D$5:$D$505))-C369)</f>
        <v>22.222222222222221</v>
      </c>
      <c r="C369" s="11">
        <f>C368+LOOKUP($A368,'Input Data'!$D$23:$D$27,'Input Data'!$F$23:$F$27)*$C$1/3600</f>
        <v>5535.5000000000518</v>
      </c>
      <c r="D369" s="11">
        <f t="shared" si="154"/>
        <v>5392.4277777778234</v>
      </c>
      <c r="E369" s="9">
        <f>MIN('Input Data'!$C$12*LOOKUP($A369,'Input Data'!$B$58:$B$62,'Input Data'!$D$58:$D$62)/3600*$C$1,IF($A369&lt;'Input Data'!$C$16,0,LOOKUP($A369-'Input Data'!$C$16+$C$1,$A$5:$A$505,C$5:C$505)-D369))</f>
        <v>10.219444444444889</v>
      </c>
      <c r="F369" s="10">
        <f>LOOKUP($A369,'Input Data'!$C$33:$C$37,'Input Data'!$E$33:$E$37)</f>
        <v>0</v>
      </c>
      <c r="G369" s="11">
        <f t="shared" si="155"/>
        <v>1</v>
      </c>
      <c r="H369" s="11">
        <f t="shared" si="173"/>
        <v>0</v>
      </c>
      <c r="I369" s="12">
        <f t="shared" si="157"/>
        <v>10.219444444444889</v>
      </c>
      <c r="J369" s="7">
        <f>MIN('Input Data'!$D$12*LOOKUP($A369,'Input Data'!$B$58:$B$62,'Input Data'!$E$58:$E$62)/3600*$C$1,IF($A369&lt;'Input Data'!$D$17,infinity,'Input Data'!$D$11*'Input Data'!$D$13+LOOKUP($A369-'Input Data'!$D$17+$C$1,$A$5:$A$505,$L$5:$L$505)-K369))</f>
        <v>5.5555555555555554</v>
      </c>
      <c r="K369" s="11">
        <f t="shared" si="158"/>
        <v>0</v>
      </c>
      <c r="L369" s="11">
        <f>IF($A369&lt;'Input Data'!$D$16,0,LOOKUP($A369-'Input Data'!$D$16,$A$5:$A$505,$K$5:$K$505))</f>
        <v>0</v>
      </c>
      <c r="M369" s="7">
        <f>MIN('Input Data'!$E$12*LOOKUP($A369,'Input Data'!$B$58:$B$62,'Input Data'!$F$58:$F$62)/3600*$C$1,IF($A369&lt;'Input Data'!$E$17,infinity,'Input Data'!$E$11*'Input Data'!$E$13+LOOKUP($A369-'Input Data'!$E$17+$C$1,$A$5:$A$505,$O$5:$O$505))-N369)</f>
        <v>22.222222222222221</v>
      </c>
      <c r="N369" s="11">
        <f t="shared" si="159"/>
        <v>5392.4277777778234</v>
      </c>
      <c r="O369" s="11">
        <f t="shared" si="160"/>
        <v>5331.1111111111541</v>
      </c>
      <c r="P369" s="9">
        <f>MIN('Input Data'!$E$12*LOOKUP($A369,'Input Data'!$B$58:$B$62,'Input Data'!$F$58:$F$62)/3600*$C$1,IF($A369&lt;'Input Data'!$E$16,0,LOOKUP($A369-'Input Data'!$E$16+$C$1,$A$5:$A$505,N$5:N$505)-O369))</f>
        <v>10.219444444444889</v>
      </c>
      <c r="Q369" s="10">
        <f>LOOKUP($A369,'Input Data'!$C$33:$C$37,'Input Data'!$F$33:$F$37)</f>
        <v>0</v>
      </c>
      <c r="R369" s="34">
        <f t="shared" si="161"/>
        <v>1</v>
      </c>
      <c r="S369" s="8">
        <f t="shared" si="162"/>
        <v>0</v>
      </c>
      <c r="T369" s="11">
        <f t="shared" si="163"/>
        <v>10.219444444444889</v>
      </c>
      <c r="U369" s="7">
        <f>MIN('Input Data'!$F$12*LOOKUP($A369,'Input Data'!$B$58:$B$62,'Input Data'!$G$58:$G$62)/3600*$C$1,IF($A369&lt;'Input Data'!$F$17,infinity,'Input Data'!$F$11*'Input Data'!$F$13+LOOKUP($A369-'Input Data'!$F$17+$C$1,$A$5:$A$505,$W$5:$W$505)-V369))</f>
        <v>5.5555555555555554</v>
      </c>
      <c r="V369" s="11">
        <f t="shared" si="164"/>
        <v>105.80466666666806</v>
      </c>
      <c r="W369" s="11">
        <f>IF($A369&lt;'Input Data'!$F$16,0,LOOKUP($A369-'Input Data'!$F$16,$A$5:$A$505,$V$5:$V$505))</f>
        <v>105.80466666666806</v>
      </c>
      <c r="X369" s="7">
        <f>MIN('Input Data'!$G$12*LOOKUP($A369,'Input Data'!$B$58:$B$62,'Input Data'!$H$58:$H$62)/3600*$C$1,IF($A369&lt;'Input Data'!$G$17,infinity,'Input Data'!$G$11*'Input Data'!$G$13+LOOKUP($A369-'Input Data'!$G$17+$C$1,$A$5:$A$505,$Z$5:$Z$505)-Y369))</f>
        <v>22.222222222222221</v>
      </c>
      <c r="Y369" s="11">
        <f t="shared" si="165"/>
        <v>5225.3064444444808</v>
      </c>
      <c r="Z369" s="11">
        <f t="shared" si="166"/>
        <v>5010</v>
      </c>
      <c r="AA369" s="9">
        <f>MIN('Input Data'!$G$12*LOOKUP($A369,'Input Data'!$B$58:$B$62,'Input Data'!$H$58:$H$62)/3600*$C$1,IF($A369&lt;'Input Data'!$G$16,0,LOOKUP($A369-'Input Data'!$G$16+$C$1,$A$5:$A$505,Y$5:Y$505)-Z369))</f>
        <v>22.222222222222221</v>
      </c>
      <c r="AB369" s="10">
        <f>LOOKUP($A369,'Input Data'!$C$33:$C$37,'Input Data'!$G$33:$G$37)</f>
        <v>0</v>
      </c>
      <c r="AC369" s="11">
        <f t="shared" si="167"/>
        <v>0.67500000000000004</v>
      </c>
      <c r="AD369" s="11">
        <f t="shared" si="168"/>
        <v>0</v>
      </c>
      <c r="AE369" s="12">
        <f t="shared" si="169"/>
        <v>15</v>
      </c>
      <c r="AF369" s="7">
        <f>MIN('Input Data'!$H$12*LOOKUP($A369,'Input Data'!$B$58:$B$62,'Input Data'!$I$58:$I$62)/3600*$C$1,IF($A369&lt;'Input Data'!$H$17,infinity,'Input Data'!$H$11*'Input Data'!$H$13+LOOKUP($A369-'Input Data'!$H$17+$C$1,$A$5:$A$505,AH$5:AH$505)-AG369))</f>
        <v>5.5555555555555554</v>
      </c>
      <c r="AG369" s="11">
        <f t="shared" si="170"/>
        <v>0</v>
      </c>
      <c r="AH369" s="11">
        <f>IF($A369&lt;'Input Data'!$H$16,0,LOOKUP($A369-'Input Data'!$H$16,$A$5:$A$505,AG$5:AG$505))</f>
        <v>0</v>
      </c>
      <c r="AI369" s="7">
        <f>MIN('Input Data'!$I$12*LOOKUP($A369,'Input Data'!$B$58:$B$62,'Input Data'!$J$58:$J$62)/3600*$C$1,IF($A369&lt;'Input Data'!$I$17,infinity,'Input Data'!$I$11*'Input Data'!$I$13+LOOKUP($A369-'Input Data'!$I$17+$C$1,$A$5:$A$505,AK$5:AK$505))-AJ369)</f>
        <v>15</v>
      </c>
      <c r="AJ369" s="11">
        <f t="shared" si="171"/>
        <v>5010</v>
      </c>
      <c r="AK369" s="34">
        <f>IF($A369&lt;'Input Data'!$I$16,0,LOOKUP($A369-'Input Data'!$I$16,$A$5:$A$505,AJ$5:AJ$505))</f>
        <v>4920</v>
      </c>
      <c r="AL369" s="17">
        <f>MIN('Input Data'!$I$12*LOOKUP($A369,'Input Data'!$B$58:$B$62,'Input Data'!$J$58:$J$62)/3600*$C$1,IF($A369&lt;'Input Data'!$I$16,0,LOOKUP($A369-'Input Data'!$I$16+$C$1,$A$5:$A$505,AJ$5:AJ$505)-AK369))</f>
        <v>15</v>
      </c>
    </row>
    <row r="370" spans="1:38" x14ac:dyDescent="0.3">
      <c r="A370" s="9">
        <f t="shared" si="153"/>
        <v>3650</v>
      </c>
      <c r="B370" s="10">
        <f>MIN('Input Data'!$C$12*LOOKUP($A370,'Input Data'!$B$58:$B$62,'Input Data'!$D$58:$D$62)/3600*$C$1,IF($A370&lt;'Input Data'!$C$17,infinity,'Input Data'!$C$11*'Input Data'!$C$13+LOOKUP($A370-'Input Data'!$C$17+$C$1,$A$5:$A$505,$D$5:$D$505))-C370)</f>
        <v>22.222222222222221</v>
      </c>
      <c r="C370" s="11">
        <f>C369+LOOKUP($A369,'Input Data'!$D$23:$D$27,'Input Data'!$F$23:$F$27)*$C$1/3600</f>
        <v>5535.5000000000518</v>
      </c>
      <c r="D370" s="11">
        <f t="shared" si="154"/>
        <v>5402.6472222222683</v>
      </c>
      <c r="E370" s="9">
        <f>MIN('Input Data'!$C$12*LOOKUP($A370,'Input Data'!$B$58:$B$62,'Input Data'!$D$58:$D$62)/3600*$C$1,IF($A370&lt;'Input Data'!$C$16,0,LOOKUP($A370-'Input Data'!$C$16+$C$1,$A$5:$A$505,C$5:C$505)-D370))</f>
        <v>10.219444444444889</v>
      </c>
      <c r="F370" s="10">
        <f>LOOKUP($A370,'Input Data'!$C$33:$C$37,'Input Data'!$E$33:$E$37)</f>
        <v>0</v>
      </c>
      <c r="G370" s="11">
        <f t="shared" si="155"/>
        <v>1</v>
      </c>
      <c r="H370" s="11">
        <f t="shared" si="173"/>
        <v>0</v>
      </c>
      <c r="I370" s="12">
        <f t="shared" si="157"/>
        <v>10.219444444444889</v>
      </c>
      <c r="J370" s="7">
        <f>MIN('Input Data'!$D$12*LOOKUP($A370,'Input Data'!$B$58:$B$62,'Input Data'!$E$58:$E$62)/3600*$C$1,IF($A370&lt;'Input Data'!$D$17,infinity,'Input Data'!$D$11*'Input Data'!$D$13+LOOKUP($A370-'Input Data'!$D$17+$C$1,$A$5:$A$505,$L$5:$L$505)-K370))</f>
        <v>5.5555555555555554</v>
      </c>
      <c r="K370" s="11">
        <f t="shared" si="158"/>
        <v>0</v>
      </c>
      <c r="L370" s="11">
        <f>IF($A370&lt;'Input Data'!$D$16,0,LOOKUP($A370-'Input Data'!$D$16,$A$5:$A$505,$K$5:$K$505))</f>
        <v>0</v>
      </c>
      <c r="M370" s="7">
        <f>MIN('Input Data'!$E$12*LOOKUP($A370,'Input Data'!$B$58:$B$62,'Input Data'!$F$58:$F$62)/3600*$C$1,IF($A370&lt;'Input Data'!$E$17,infinity,'Input Data'!$E$11*'Input Data'!$E$13+LOOKUP($A370-'Input Data'!$E$17+$C$1,$A$5:$A$505,$O$5:$O$505))-N370)</f>
        <v>22.222222222222221</v>
      </c>
      <c r="N370" s="11">
        <f t="shared" si="159"/>
        <v>5402.6472222222683</v>
      </c>
      <c r="O370" s="11">
        <f t="shared" si="160"/>
        <v>5341.3305555555989</v>
      </c>
      <c r="P370" s="9">
        <f>MIN('Input Data'!$E$12*LOOKUP($A370,'Input Data'!$B$58:$B$62,'Input Data'!$F$58:$F$62)/3600*$C$1,IF($A370&lt;'Input Data'!$E$16,0,LOOKUP($A370-'Input Data'!$E$16+$C$1,$A$5:$A$505,N$5:N$505)-O370))</f>
        <v>10.219444444444889</v>
      </c>
      <c r="Q370" s="10">
        <f>LOOKUP($A370,'Input Data'!$C$33:$C$37,'Input Data'!$F$33:$F$37)</f>
        <v>0</v>
      </c>
      <c r="R370" s="34">
        <f t="shared" si="161"/>
        <v>1</v>
      </c>
      <c r="S370" s="8">
        <f t="shared" si="162"/>
        <v>0</v>
      </c>
      <c r="T370" s="11">
        <f t="shared" si="163"/>
        <v>10.219444444444889</v>
      </c>
      <c r="U370" s="7">
        <f>MIN('Input Data'!$F$12*LOOKUP($A370,'Input Data'!$B$58:$B$62,'Input Data'!$G$58:$G$62)/3600*$C$1,IF($A370&lt;'Input Data'!$F$17,infinity,'Input Data'!$F$11*'Input Data'!$F$13+LOOKUP($A370-'Input Data'!$F$17+$C$1,$A$5:$A$505,$W$5:$W$505)-V370))</f>
        <v>5.5555555555555554</v>
      </c>
      <c r="V370" s="11">
        <f t="shared" si="164"/>
        <v>105.80466666666806</v>
      </c>
      <c r="W370" s="11">
        <f>IF($A370&lt;'Input Data'!$F$16,0,LOOKUP($A370-'Input Data'!$F$16,$A$5:$A$505,$V$5:$V$505))</f>
        <v>105.80466666666806</v>
      </c>
      <c r="X370" s="7">
        <f>MIN('Input Data'!$G$12*LOOKUP($A370,'Input Data'!$B$58:$B$62,'Input Data'!$H$58:$H$62)/3600*$C$1,IF($A370&lt;'Input Data'!$G$17,infinity,'Input Data'!$G$11*'Input Data'!$G$13+LOOKUP($A370-'Input Data'!$G$17+$C$1,$A$5:$A$505,$Z$5:$Z$505)-Y370))</f>
        <v>22.222222222222221</v>
      </c>
      <c r="Y370" s="11">
        <f t="shared" si="165"/>
        <v>5235.5258888889257</v>
      </c>
      <c r="Z370" s="11">
        <f t="shared" si="166"/>
        <v>5025</v>
      </c>
      <c r="AA370" s="9">
        <f>MIN('Input Data'!$G$12*LOOKUP($A370,'Input Data'!$B$58:$B$62,'Input Data'!$H$58:$H$62)/3600*$C$1,IF($A370&lt;'Input Data'!$G$16,0,LOOKUP($A370-'Input Data'!$G$16+$C$1,$A$5:$A$505,Y$5:Y$505)-Z370))</f>
        <v>22.222222222222221</v>
      </c>
      <c r="AB370" s="10">
        <f>LOOKUP($A370,'Input Data'!$C$33:$C$37,'Input Data'!$G$33:$G$37)</f>
        <v>0</v>
      </c>
      <c r="AC370" s="11">
        <f t="shared" si="167"/>
        <v>0.67500000000000004</v>
      </c>
      <c r="AD370" s="11">
        <f t="shared" si="168"/>
        <v>0</v>
      </c>
      <c r="AE370" s="12">
        <f t="shared" si="169"/>
        <v>15</v>
      </c>
      <c r="AF370" s="7">
        <f>MIN('Input Data'!$H$12*LOOKUP($A370,'Input Data'!$B$58:$B$62,'Input Data'!$I$58:$I$62)/3600*$C$1,IF($A370&lt;'Input Data'!$H$17,infinity,'Input Data'!$H$11*'Input Data'!$H$13+LOOKUP($A370-'Input Data'!$H$17+$C$1,$A$5:$A$505,AH$5:AH$505)-AG370))</f>
        <v>5.5555555555555554</v>
      </c>
      <c r="AG370" s="11">
        <f t="shared" si="170"/>
        <v>0</v>
      </c>
      <c r="AH370" s="11">
        <f>IF($A370&lt;'Input Data'!$H$16,0,LOOKUP($A370-'Input Data'!$H$16,$A$5:$A$505,AG$5:AG$505))</f>
        <v>0</v>
      </c>
      <c r="AI370" s="7">
        <f>MIN('Input Data'!$I$12*LOOKUP($A370,'Input Data'!$B$58:$B$62,'Input Data'!$J$58:$J$62)/3600*$C$1,IF($A370&lt;'Input Data'!$I$17,infinity,'Input Data'!$I$11*'Input Data'!$I$13+LOOKUP($A370-'Input Data'!$I$17+$C$1,$A$5:$A$505,AK$5:AK$505))-AJ370)</f>
        <v>15</v>
      </c>
      <c r="AJ370" s="11">
        <f t="shared" si="171"/>
        <v>5025</v>
      </c>
      <c r="AK370" s="34">
        <f>IF($A370&lt;'Input Data'!$I$16,0,LOOKUP($A370-'Input Data'!$I$16,$A$5:$A$505,AJ$5:AJ$505))</f>
        <v>4935</v>
      </c>
      <c r="AL370" s="17">
        <f>MIN('Input Data'!$I$12*LOOKUP($A370,'Input Data'!$B$58:$B$62,'Input Data'!$J$58:$J$62)/3600*$C$1,IF($A370&lt;'Input Data'!$I$16,0,LOOKUP($A370-'Input Data'!$I$16+$C$1,$A$5:$A$505,AJ$5:AJ$505)-AK370))</f>
        <v>15</v>
      </c>
    </row>
    <row r="371" spans="1:38" x14ac:dyDescent="0.3">
      <c r="A371" s="9">
        <f t="shared" si="153"/>
        <v>3660</v>
      </c>
      <c r="B371" s="10">
        <f>MIN('Input Data'!$C$12*LOOKUP($A371,'Input Data'!$B$58:$B$62,'Input Data'!$D$58:$D$62)/3600*$C$1,IF($A371&lt;'Input Data'!$C$17,infinity,'Input Data'!$C$11*'Input Data'!$C$13+LOOKUP($A371-'Input Data'!$C$17+$C$1,$A$5:$A$505,$D$5:$D$505))-C371)</f>
        <v>22.222222222222221</v>
      </c>
      <c r="C371" s="11">
        <f>C370+LOOKUP($A370,'Input Data'!$D$23:$D$27,'Input Data'!$F$23:$F$27)*$C$1/3600</f>
        <v>5535.5000000000518</v>
      </c>
      <c r="D371" s="11">
        <f t="shared" si="154"/>
        <v>5412.8666666667132</v>
      </c>
      <c r="E371" s="9">
        <f>MIN('Input Data'!$C$12*LOOKUP($A371,'Input Data'!$B$58:$B$62,'Input Data'!$D$58:$D$62)/3600*$C$1,IF($A371&lt;'Input Data'!$C$16,0,LOOKUP($A371-'Input Data'!$C$16+$C$1,$A$5:$A$505,C$5:C$505)-D371))</f>
        <v>10.219444444444889</v>
      </c>
      <c r="F371" s="10">
        <f>LOOKUP($A371,'Input Data'!$C$33:$C$37,'Input Data'!$E$33:$E$37)</f>
        <v>0</v>
      </c>
      <c r="G371" s="11">
        <f t="shared" si="155"/>
        <v>1</v>
      </c>
      <c r="H371" s="11">
        <f t="shared" si="173"/>
        <v>0</v>
      </c>
      <c r="I371" s="12">
        <f t="shared" si="157"/>
        <v>10.219444444444889</v>
      </c>
      <c r="J371" s="7">
        <f>MIN('Input Data'!$D$12*LOOKUP($A371,'Input Data'!$B$58:$B$62,'Input Data'!$E$58:$E$62)/3600*$C$1,IF($A371&lt;'Input Data'!$D$17,infinity,'Input Data'!$D$11*'Input Data'!$D$13+LOOKUP($A371-'Input Data'!$D$17+$C$1,$A$5:$A$505,$L$5:$L$505)-K371))</f>
        <v>5.5555555555555554</v>
      </c>
      <c r="K371" s="11">
        <f t="shared" si="158"/>
        <v>0</v>
      </c>
      <c r="L371" s="11">
        <f>IF($A371&lt;'Input Data'!$D$16,0,LOOKUP($A371-'Input Data'!$D$16,$A$5:$A$505,$K$5:$K$505))</f>
        <v>0</v>
      </c>
      <c r="M371" s="7">
        <f>MIN('Input Data'!$E$12*LOOKUP($A371,'Input Data'!$B$58:$B$62,'Input Data'!$F$58:$F$62)/3600*$C$1,IF($A371&lt;'Input Data'!$E$17,infinity,'Input Data'!$E$11*'Input Data'!$E$13+LOOKUP($A371-'Input Data'!$E$17+$C$1,$A$5:$A$505,$O$5:$O$505))-N371)</f>
        <v>22.222222222222221</v>
      </c>
      <c r="N371" s="11">
        <f t="shared" si="159"/>
        <v>5412.8666666667132</v>
      </c>
      <c r="O371" s="11">
        <f t="shared" si="160"/>
        <v>5351.5500000000438</v>
      </c>
      <c r="P371" s="9">
        <f>MIN('Input Data'!$E$12*LOOKUP($A371,'Input Data'!$B$58:$B$62,'Input Data'!$F$58:$F$62)/3600*$C$1,IF($A371&lt;'Input Data'!$E$16,0,LOOKUP($A371-'Input Data'!$E$16+$C$1,$A$5:$A$505,N$5:N$505)-O371))</f>
        <v>10.219444444444889</v>
      </c>
      <c r="Q371" s="10">
        <f>LOOKUP($A371,'Input Data'!$C$33:$C$37,'Input Data'!$F$33:$F$37)</f>
        <v>0</v>
      </c>
      <c r="R371" s="34">
        <f t="shared" si="161"/>
        <v>1</v>
      </c>
      <c r="S371" s="8">
        <f t="shared" si="162"/>
        <v>0</v>
      </c>
      <c r="T371" s="11">
        <f t="shared" si="163"/>
        <v>10.219444444444889</v>
      </c>
      <c r="U371" s="7">
        <f>MIN('Input Data'!$F$12*LOOKUP($A371,'Input Data'!$B$58:$B$62,'Input Data'!$G$58:$G$62)/3600*$C$1,IF($A371&lt;'Input Data'!$F$17,infinity,'Input Data'!$F$11*'Input Data'!$F$13+LOOKUP($A371-'Input Data'!$F$17+$C$1,$A$5:$A$505,$W$5:$W$505)-V371))</f>
        <v>5.5555555555555554</v>
      </c>
      <c r="V371" s="11">
        <f t="shared" si="164"/>
        <v>105.80466666666806</v>
      </c>
      <c r="W371" s="11">
        <f>IF($A371&lt;'Input Data'!$F$16,0,LOOKUP($A371-'Input Data'!$F$16,$A$5:$A$505,$V$5:$V$505))</f>
        <v>105.80466666666806</v>
      </c>
      <c r="X371" s="7">
        <f>MIN('Input Data'!$G$12*LOOKUP($A371,'Input Data'!$B$58:$B$62,'Input Data'!$H$58:$H$62)/3600*$C$1,IF($A371&lt;'Input Data'!$G$17,infinity,'Input Data'!$G$11*'Input Data'!$G$13+LOOKUP($A371-'Input Data'!$G$17+$C$1,$A$5:$A$505,$Z$5:$Z$505)-Y371))</f>
        <v>22.222222222222221</v>
      </c>
      <c r="Y371" s="11">
        <f t="shared" si="165"/>
        <v>5245.7453333333706</v>
      </c>
      <c r="Z371" s="11">
        <f t="shared" si="166"/>
        <v>5040</v>
      </c>
      <c r="AA371" s="9">
        <f>MIN('Input Data'!$G$12*LOOKUP($A371,'Input Data'!$B$58:$B$62,'Input Data'!$H$58:$H$62)/3600*$C$1,IF($A371&lt;'Input Data'!$G$16,0,LOOKUP($A371-'Input Data'!$G$16+$C$1,$A$5:$A$505,Y$5:Y$505)-Z371))</f>
        <v>22.222222222222221</v>
      </c>
      <c r="AB371" s="10">
        <f>LOOKUP($A371,'Input Data'!$C$33:$C$37,'Input Data'!$G$33:$G$37)</f>
        <v>0</v>
      </c>
      <c r="AC371" s="11">
        <f t="shared" si="167"/>
        <v>0.67500000000000004</v>
      </c>
      <c r="AD371" s="11">
        <f t="shared" si="168"/>
        <v>0</v>
      </c>
      <c r="AE371" s="12">
        <f t="shared" si="169"/>
        <v>15</v>
      </c>
      <c r="AF371" s="7">
        <f>MIN('Input Data'!$H$12*LOOKUP($A371,'Input Data'!$B$58:$B$62,'Input Data'!$I$58:$I$62)/3600*$C$1,IF($A371&lt;'Input Data'!$H$17,infinity,'Input Data'!$H$11*'Input Data'!$H$13+LOOKUP($A371-'Input Data'!$H$17+$C$1,$A$5:$A$505,AH$5:AH$505)-AG371))</f>
        <v>5.5555555555555554</v>
      </c>
      <c r="AG371" s="11">
        <f t="shared" si="170"/>
        <v>0</v>
      </c>
      <c r="AH371" s="11">
        <f>IF($A371&lt;'Input Data'!$H$16,0,LOOKUP($A371-'Input Data'!$H$16,$A$5:$A$505,AG$5:AG$505))</f>
        <v>0</v>
      </c>
      <c r="AI371" s="7">
        <f>MIN('Input Data'!$I$12*LOOKUP($A371,'Input Data'!$B$58:$B$62,'Input Data'!$J$58:$J$62)/3600*$C$1,IF($A371&lt;'Input Data'!$I$17,infinity,'Input Data'!$I$11*'Input Data'!$I$13+LOOKUP($A371-'Input Data'!$I$17+$C$1,$A$5:$A$505,AK$5:AK$505))-AJ371)</f>
        <v>15</v>
      </c>
      <c r="AJ371" s="11">
        <f t="shared" si="171"/>
        <v>5040</v>
      </c>
      <c r="AK371" s="34">
        <f>IF($A371&lt;'Input Data'!$I$16,0,LOOKUP($A371-'Input Data'!$I$16,$A$5:$A$505,AJ$5:AJ$505))</f>
        <v>4950</v>
      </c>
      <c r="AL371" s="17">
        <f>MIN('Input Data'!$I$12*LOOKUP($A371,'Input Data'!$B$58:$B$62,'Input Data'!$J$58:$J$62)/3600*$C$1,IF($A371&lt;'Input Data'!$I$16,0,LOOKUP($A371-'Input Data'!$I$16+$C$1,$A$5:$A$505,AJ$5:AJ$505)-AK371))</f>
        <v>15</v>
      </c>
    </row>
    <row r="372" spans="1:38" x14ac:dyDescent="0.3">
      <c r="A372" s="9">
        <f t="shared" si="153"/>
        <v>3670</v>
      </c>
      <c r="B372" s="10">
        <f>MIN('Input Data'!$C$12*LOOKUP($A372,'Input Data'!$B$58:$B$62,'Input Data'!$D$58:$D$62)/3600*$C$1,IF($A372&lt;'Input Data'!$C$17,infinity,'Input Data'!$C$11*'Input Data'!$C$13+LOOKUP($A372-'Input Data'!$C$17+$C$1,$A$5:$A$505,$D$5:$D$505))-C372)</f>
        <v>22.222222222222221</v>
      </c>
      <c r="C372" s="11">
        <f>C371+LOOKUP($A371,'Input Data'!$D$23:$D$27,'Input Data'!$F$23:$F$27)*$C$1/3600</f>
        <v>5535.5000000000518</v>
      </c>
      <c r="D372" s="11">
        <f t="shared" si="154"/>
        <v>5423.0861111111581</v>
      </c>
      <c r="E372" s="9">
        <f>MIN('Input Data'!$C$12*LOOKUP($A372,'Input Data'!$B$58:$B$62,'Input Data'!$D$58:$D$62)/3600*$C$1,IF($A372&lt;'Input Data'!$C$16,0,LOOKUP($A372-'Input Data'!$C$16+$C$1,$A$5:$A$505,C$5:C$505)-D372))</f>
        <v>10.219444444444889</v>
      </c>
      <c r="F372" s="10">
        <f>LOOKUP($A372,'Input Data'!$C$33:$C$37,'Input Data'!$E$33:$E$37)</f>
        <v>0</v>
      </c>
      <c r="G372" s="11">
        <f t="shared" si="155"/>
        <v>1</v>
      </c>
      <c r="H372" s="11">
        <f t="shared" si="173"/>
        <v>0</v>
      </c>
      <c r="I372" s="12">
        <f t="shared" si="157"/>
        <v>10.219444444444889</v>
      </c>
      <c r="J372" s="7">
        <f>MIN('Input Data'!$D$12*LOOKUP($A372,'Input Data'!$B$58:$B$62,'Input Data'!$E$58:$E$62)/3600*$C$1,IF($A372&lt;'Input Data'!$D$17,infinity,'Input Data'!$D$11*'Input Data'!$D$13+LOOKUP($A372-'Input Data'!$D$17+$C$1,$A$5:$A$505,$L$5:$L$505)-K372))</f>
        <v>5.5555555555555554</v>
      </c>
      <c r="K372" s="11">
        <f t="shared" si="158"/>
        <v>0</v>
      </c>
      <c r="L372" s="11">
        <f>IF($A372&lt;'Input Data'!$D$16,0,LOOKUP($A372-'Input Data'!$D$16,$A$5:$A$505,$K$5:$K$505))</f>
        <v>0</v>
      </c>
      <c r="M372" s="7">
        <f>MIN('Input Data'!$E$12*LOOKUP($A372,'Input Data'!$B$58:$B$62,'Input Data'!$F$58:$F$62)/3600*$C$1,IF($A372&lt;'Input Data'!$E$17,infinity,'Input Data'!$E$11*'Input Data'!$E$13+LOOKUP($A372-'Input Data'!$E$17+$C$1,$A$5:$A$505,$O$5:$O$505))-N372)</f>
        <v>22.222222222222221</v>
      </c>
      <c r="N372" s="11">
        <f t="shared" si="159"/>
        <v>5423.0861111111581</v>
      </c>
      <c r="O372" s="11">
        <f t="shared" si="160"/>
        <v>5361.7694444444887</v>
      </c>
      <c r="P372" s="9">
        <f>MIN('Input Data'!$E$12*LOOKUP($A372,'Input Data'!$B$58:$B$62,'Input Data'!$F$58:$F$62)/3600*$C$1,IF($A372&lt;'Input Data'!$E$16,0,LOOKUP($A372-'Input Data'!$E$16+$C$1,$A$5:$A$505,N$5:N$505)-O372))</f>
        <v>10.219444444444889</v>
      </c>
      <c r="Q372" s="10">
        <f>LOOKUP($A372,'Input Data'!$C$33:$C$37,'Input Data'!$F$33:$F$37)</f>
        <v>0</v>
      </c>
      <c r="R372" s="34">
        <f t="shared" si="161"/>
        <v>1</v>
      </c>
      <c r="S372" s="8">
        <f t="shared" si="162"/>
        <v>0</v>
      </c>
      <c r="T372" s="11">
        <f t="shared" si="163"/>
        <v>10.219444444444889</v>
      </c>
      <c r="U372" s="7">
        <f>MIN('Input Data'!$F$12*LOOKUP($A372,'Input Data'!$B$58:$B$62,'Input Data'!$G$58:$G$62)/3600*$C$1,IF($A372&lt;'Input Data'!$F$17,infinity,'Input Data'!$F$11*'Input Data'!$F$13+LOOKUP($A372-'Input Data'!$F$17+$C$1,$A$5:$A$505,$W$5:$W$505)-V372))</f>
        <v>5.5555555555555554</v>
      </c>
      <c r="V372" s="11">
        <f t="shared" si="164"/>
        <v>105.80466666666806</v>
      </c>
      <c r="W372" s="11">
        <f>IF($A372&lt;'Input Data'!$F$16,0,LOOKUP($A372-'Input Data'!$F$16,$A$5:$A$505,$V$5:$V$505))</f>
        <v>105.80466666666806</v>
      </c>
      <c r="X372" s="7">
        <f>MIN('Input Data'!$G$12*LOOKUP($A372,'Input Data'!$B$58:$B$62,'Input Data'!$H$58:$H$62)/3600*$C$1,IF($A372&lt;'Input Data'!$G$17,infinity,'Input Data'!$G$11*'Input Data'!$G$13+LOOKUP($A372-'Input Data'!$G$17+$C$1,$A$5:$A$505,$Z$5:$Z$505)-Y372))</f>
        <v>22.222222222222221</v>
      </c>
      <c r="Y372" s="11">
        <f t="shared" si="165"/>
        <v>5255.9647777778155</v>
      </c>
      <c r="Z372" s="11">
        <f t="shared" si="166"/>
        <v>5055</v>
      </c>
      <c r="AA372" s="9">
        <f>MIN('Input Data'!$G$12*LOOKUP($A372,'Input Data'!$B$58:$B$62,'Input Data'!$H$58:$H$62)/3600*$C$1,IF($A372&lt;'Input Data'!$G$16,0,LOOKUP($A372-'Input Data'!$G$16+$C$1,$A$5:$A$505,Y$5:Y$505)-Z372))</f>
        <v>22.222222222222221</v>
      </c>
      <c r="AB372" s="10">
        <f>LOOKUP($A372,'Input Data'!$C$33:$C$37,'Input Data'!$G$33:$G$37)</f>
        <v>0</v>
      </c>
      <c r="AC372" s="11">
        <f t="shared" si="167"/>
        <v>0.67500000000000004</v>
      </c>
      <c r="AD372" s="11">
        <f t="shared" si="168"/>
        <v>0</v>
      </c>
      <c r="AE372" s="12">
        <f t="shared" si="169"/>
        <v>15</v>
      </c>
      <c r="AF372" s="7">
        <f>MIN('Input Data'!$H$12*LOOKUP($A372,'Input Data'!$B$58:$B$62,'Input Data'!$I$58:$I$62)/3600*$C$1,IF($A372&lt;'Input Data'!$H$17,infinity,'Input Data'!$H$11*'Input Data'!$H$13+LOOKUP($A372-'Input Data'!$H$17+$C$1,$A$5:$A$505,AH$5:AH$505)-AG372))</f>
        <v>5.5555555555555554</v>
      </c>
      <c r="AG372" s="11">
        <f t="shared" si="170"/>
        <v>0</v>
      </c>
      <c r="AH372" s="11">
        <f>IF($A372&lt;'Input Data'!$H$16,0,LOOKUP($A372-'Input Data'!$H$16,$A$5:$A$505,AG$5:AG$505))</f>
        <v>0</v>
      </c>
      <c r="AI372" s="7">
        <f>MIN('Input Data'!$I$12*LOOKUP($A372,'Input Data'!$B$58:$B$62,'Input Data'!$J$58:$J$62)/3600*$C$1,IF($A372&lt;'Input Data'!$I$17,infinity,'Input Data'!$I$11*'Input Data'!$I$13+LOOKUP($A372-'Input Data'!$I$17+$C$1,$A$5:$A$505,AK$5:AK$505))-AJ372)</f>
        <v>15</v>
      </c>
      <c r="AJ372" s="11">
        <f t="shared" si="171"/>
        <v>5055</v>
      </c>
      <c r="AK372" s="34">
        <f>IF($A372&lt;'Input Data'!$I$16,0,LOOKUP($A372-'Input Data'!$I$16,$A$5:$A$505,AJ$5:AJ$505))</f>
        <v>4965</v>
      </c>
      <c r="AL372" s="17">
        <f>MIN('Input Data'!$I$12*LOOKUP($A372,'Input Data'!$B$58:$B$62,'Input Data'!$J$58:$J$62)/3600*$C$1,IF($A372&lt;'Input Data'!$I$16,0,LOOKUP($A372-'Input Data'!$I$16+$C$1,$A$5:$A$505,AJ$5:AJ$505)-AK372))</f>
        <v>15</v>
      </c>
    </row>
    <row r="373" spans="1:38" x14ac:dyDescent="0.3">
      <c r="A373" s="9">
        <f t="shared" si="153"/>
        <v>3680</v>
      </c>
      <c r="B373" s="10">
        <f>MIN('Input Data'!$C$12*LOOKUP($A373,'Input Data'!$B$58:$B$62,'Input Data'!$D$58:$D$62)/3600*$C$1,IF($A373&lt;'Input Data'!$C$17,infinity,'Input Data'!$C$11*'Input Data'!$C$13+LOOKUP($A373-'Input Data'!$C$17+$C$1,$A$5:$A$505,$D$5:$D$505))-C373)</f>
        <v>22.222222222222221</v>
      </c>
      <c r="C373" s="11">
        <f>C372+LOOKUP($A372,'Input Data'!$D$23:$D$27,'Input Data'!$F$23:$F$27)*$C$1/3600</f>
        <v>5535.5000000000518</v>
      </c>
      <c r="D373" s="11">
        <f t="shared" si="154"/>
        <v>5433.305555555603</v>
      </c>
      <c r="E373" s="9">
        <f>MIN('Input Data'!$C$12*LOOKUP($A373,'Input Data'!$B$58:$B$62,'Input Data'!$D$58:$D$62)/3600*$C$1,IF($A373&lt;'Input Data'!$C$16,0,LOOKUP($A373-'Input Data'!$C$16+$C$1,$A$5:$A$505,C$5:C$505)-D373))</f>
        <v>10.219444444444889</v>
      </c>
      <c r="F373" s="10">
        <f>LOOKUP($A373,'Input Data'!$C$33:$C$37,'Input Data'!$E$33:$E$37)</f>
        <v>0</v>
      </c>
      <c r="G373" s="11">
        <f t="shared" si="155"/>
        <v>1</v>
      </c>
      <c r="H373" s="11">
        <f t="shared" si="173"/>
        <v>0</v>
      </c>
      <c r="I373" s="12">
        <f t="shared" si="157"/>
        <v>10.219444444444889</v>
      </c>
      <c r="J373" s="7">
        <f>MIN('Input Data'!$D$12*LOOKUP($A373,'Input Data'!$B$58:$B$62,'Input Data'!$E$58:$E$62)/3600*$C$1,IF($A373&lt;'Input Data'!$D$17,infinity,'Input Data'!$D$11*'Input Data'!$D$13+LOOKUP($A373-'Input Data'!$D$17+$C$1,$A$5:$A$505,$L$5:$L$505)-K373))</f>
        <v>5.5555555555555554</v>
      </c>
      <c r="K373" s="11">
        <f t="shared" si="158"/>
        <v>0</v>
      </c>
      <c r="L373" s="11">
        <f>IF($A373&lt;'Input Data'!$D$16,0,LOOKUP($A373-'Input Data'!$D$16,$A$5:$A$505,$K$5:$K$505))</f>
        <v>0</v>
      </c>
      <c r="M373" s="7">
        <f>MIN('Input Data'!$E$12*LOOKUP($A373,'Input Data'!$B$58:$B$62,'Input Data'!$F$58:$F$62)/3600*$C$1,IF($A373&lt;'Input Data'!$E$17,infinity,'Input Data'!$E$11*'Input Data'!$E$13+LOOKUP($A373-'Input Data'!$E$17+$C$1,$A$5:$A$505,$O$5:$O$505))-N373)</f>
        <v>22.222222222222221</v>
      </c>
      <c r="N373" s="11">
        <f t="shared" si="159"/>
        <v>5433.305555555603</v>
      </c>
      <c r="O373" s="11">
        <f t="shared" si="160"/>
        <v>5371.9888888889336</v>
      </c>
      <c r="P373" s="9">
        <f>MIN('Input Data'!$E$12*LOOKUP($A373,'Input Data'!$B$58:$B$62,'Input Data'!$F$58:$F$62)/3600*$C$1,IF($A373&lt;'Input Data'!$E$16,0,LOOKUP($A373-'Input Data'!$E$16+$C$1,$A$5:$A$505,N$5:N$505)-O373))</f>
        <v>10.219444444444889</v>
      </c>
      <c r="Q373" s="10">
        <f>LOOKUP($A373,'Input Data'!$C$33:$C$37,'Input Data'!$F$33:$F$37)</f>
        <v>0</v>
      </c>
      <c r="R373" s="34">
        <f t="shared" si="161"/>
        <v>1</v>
      </c>
      <c r="S373" s="8">
        <f t="shared" si="162"/>
        <v>0</v>
      </c>
      <c r="T373" s="11">
        <f t="shared" si="163"/>
        <v>10.219444444444889</v>
      </c>
      <c r="U373" s="7">
        <f>MIN('Input Data'!$F$12*LOOKUP($A373,'Input Data'!$B$58:$B$62,'Input Data'!$G$58:$G$62)/3600*$C$1,IF($A373&lt;'Input Data'!$F$17,infinity,'Input Data'!$F$11*'Input Data'!$F$13+LOOKUP($A373-'Input Data'!$F$17+$C$1,$A$5:$A$505,$W$5:$W$505)-V373))</f>
        <v>5.5555555555555554</v>
      </c>
      <c r="V373" s="11">
        <f t="shared" si="164"/>
        <v>105.80466666666806</v>
      </c>
      <c r="W373" s="11">
        <f>IF($A373&lt;'Input Data'!$F$16,0,LOOKUP($A373-'Input Data'!$F$16,$A$5:$A$505,$V$5:$V$505))</f>
        <v>105.80466666666806</v>
      </c>
      <c r="X373" s="7">
        <f>MIN('Input Data'!$G$12*LOOKUP($A373,'Input Data'!$B$58:$B$62,'Input Data'!$H$58:$H$62)/3600*$C$1,IF($A373&lt;'Input Data'!$G$17,infinity,'Input Data'!$G$11*'Input Data'!$G$13+LOOKUP($A373-'Input Data'!$G$17+$C$1,$A$5:$A$505,$Z$5:$Z$505)-Y373))</f>
        <v>22.222222222222221</v>
      </c>
      <c r="Y373" s="11">
        <f t="shared" si="165"/>
        <v>5266.1842222222604</v>
      </c>
      <c r="Z373" s="11">
        <f t="shared" si="166"/>
        <v>5070</v>
      </c>
      <c r="AA373" s="9">
        <f>MIN('Input Data'!$G$12*LOOKUP($A373,'Input Data'!$B$58:$B$62,'Input Data'!$H$58:$H$62)/3600*$C$1,IF($A373&lt;'Input Data'!$G$16,0,LOOKUP($A373-'Input Data'!$G$16+$C$1,$A$5:$A$505,Y$5:Y$505)-Z373))</f>
        <v>22.222222222222221</v>
      </c>
      <c r="AB373" s="10">
        <f>LOOKUP($A373,'Input Data'!$C$33:$C$37,'Input Data'!$G$33:$G$37)</f>
        <v>0</v>
      </c>
      <c r="AC373" s="11">
        <f t="shared" si="167"/>
        <v>0.67500000000000004</v>
      </c>
      <c r="AD373" s="11">
        <f t="shared" si="168"/>
        <v>0</v>
      </c>
      <c r="AE373" s="12">
        <f t="shared" si="169"/>
        <v>15</v>
      </c>
      <c r="AF373" s="7">
        <f>MIN('Input Data'!$H$12*LOOKUP($A373,'Input Data'!$B$58:$B$62,'Input Data'!$I$58:$I$62)/3600*$C$1,IF($A373&lt;'Input Data'!$H$17,infinity,'Input Data'!$H$11*'Input Data'!$H$13+LOOKUP($A373-'Input Data'!$H$17+$C$1,$A$5:$A$505,AH$5:AH$505)-AG373))</f>
        <v>5.5555555555555554</v>
      </c>
      <c r="AG373" s="11">
        <f t="shared" si="170"/>
        <v>0</v>
      </c>
      <c r="AH373" s="11">
        <f>IF($A373&lt;'Input Data'!$H$16,0,LOOKUP($A373-'Input Data'!$H$16,$A$5:$A$505,AG$5:AG$505))</f>
        <v>0</v>
      </c>
      <c r="AI373" s="7">
        <f>MIN('Input Data'!$I$12*LOOKUP($A373,'Input Data'!$B$58:$B$62,'Input Data'!$J$58:$J$62)/3600*$C$1,IF($A373&lt;'Input Data'!$I$17,infinity,'Input Data'!$I$11*'Input Data'!$I$13+LOOKUP($A373-'Input Data'!$I$17+$C$1,$A$5:$A$505,AK$5:AK$505))-AJ373)</f>
        <v>15</v>
      </c>
      <c r="AJ373" s="11">
        <f t="shared" si="171"/>
        <v>5070</v>
      </c>
      <c r="AK373" s="34">
        <f>IF($A373&lt;'Input Data'!$I$16,0,LOOKUP($A373-'Input Data'!$I$16,$A$5:$A$505,AJ$5:AJ$505))</f>
        <v>4980</v>
      </c>
      <c r="AL373" s="17">
        <f>MIN('Input Data'!$I$12*LOOKUP($A373,'Input Data'!$B$58:$B$62,'Input Data'!$J$58:$J$62)/3600*$C$1,IF($A373&lt;'Input Data'!$I$16,0,LOOKUP($A373-'Input Data'!$I$16+$C$1,$A$5:$A$505,AJ$5:AJ$505)-AK373))</f>
        <v>15</v>
      </c>
    </row>
    <row r="374" spans="1:38" x14ac:dyDescent="0.3">
      <c r="A374" s="9">
        <f t="shared" si="153"/>
        <v>3690</v>
      </c>
      <c r="B374" s="10">
        <f>MIN('Input Data'!$C$12*LOOKUP($A374,'Input Data'!$B$58:$B$62,'Input Data'!$D$58:$D$62)/3600*$C$1,IF($A374&lt;'Input Data'!$C$17,infinity,'Input Data'!$C$11*'Input Data'!$C$13+LOOKUP($A374-'Input Data'!$C$17+$C$1,$A$5:$A$505,$D$5:$D$505))-C374)</f>
        <v>22.222222222222221</v>
      </c>
      <c r="C374" s="11">
        <f>C373+LOOKUP($A373,'Input Data'!$D$23:$D$27,'Input Data'!$F$23:$F$27)*$C$1/3600</f>
        <v>5535.5000000000518</v>
      </c>
      <c r="D374" s="11">
        <f t="shared" si="154"/>
        <v>5443.5250000000478</v>
      </c>
      <c r="E374" s="9">
        <f>MIN('Input Data'!$C$12*LOOKUP($A374,'Input Data'!$B$58:$B$62,'Input Data'!$D$58:$D$62)/3600*$C$1,IF($A374&lt;'Input Data'!$C$16,0,LOOKUP($A374-'Input Data'!$C$16+$C$1,$A$5:$A$505,C$5:C$505)-D374))</f>
        <v>10.219444444444889</v>
      </c>
      <c r="F374" s="10">
        <f>LOOKUP($A374,'Input Data'!$C$33:$C$37,'Input Data'!$E$33:$E$37)</f>
        <v>0</v>
      </c>
      <c r="G374" s="11">
        <f t="shared" si="155"/>
        <v>1</v>
      </c>
      <c r="H374" s="11">
        <f t="shared" si="173"/>
        <v>0</v>
      </c>
      <c r="I374" s="12">
        <f t="shared" si="157"/>
        <v>10.219444444444889</v>
      </c>
      <c r="J374" s="7">
        <f>MIN('Input Data'!$D$12*LOOKUP($A374,'Input Data'!$B$58:$B$62,'Input Data'!$E$58:$E$62)/3600*$C$1,IF($A374&lt;'Input Data'!$D$17,infinity,'Input Data'!$D$11*'Input Data'!$D$13+LOOKUP($A374-'Input Data'!$D$17+$C$1,$A$5:$A$505,$L$5:$L$505)-K374))</f>
        <v>5.5555555555555554</v>
      </c>
      <c r="K374" s="11">
        <f t="shared" si="158"/>
        <v>0</v>
      </c>
      <c r="L374" s="11">
        <f>IF($A374&lt;'Input Data'!$D$16,0,LOOKUP($A374-'Input Data'!$D$16,$A$5:$A$505,$K$5:$K$505))</f>
        <v>0</v>
      </c>
      <c r="M374" s="7">
        <f>MIN('Input Data'!$E$12*LOOKUP($A374,'Input Data'!$B$58:$B$62,'Input Data'!$F$58:$F$62)/3600*$C$1,IF($A374&lt;'Input Data'!$E$17,infinity,'Input Data'!$E$11*'Input Data'!$E$13+LOOKUP($A374-'Input Data'!$E$17+$C$1,$A$5:$A$505,$O$5:$O$505))-N374)</f>
        <v>22.222222222222221</v>
      </c>
      <c r="N374" s="11">
        <f t="shared" si="159"/>
        <v>5443.5250000000478</v>
      </c>
      <c r="O374" s="11">
        <f t="shared" si="160"/>
        <v>5382.2083333333785</v>
      </c>
      <c r="P374" s="9">
        <f>MIN('Input Data'!$E$12*LOOKUP($A374,'Input Data'!$B$58:$B$62,'Input Data'!$F$58:$F$62)/3600*$C$1,IF($A374&lt;'Input Data'!$E$16,0,LOOKUP($A374-'Input Data'!$E$16+$C$1,$A$5:$A$505,N$5:N$505)-O374))</f>
        <v>10.219444444444889</v>
      </c>
      <c r="Q374" s="10">
        <f>LOOKUP($A374,'Input Data'!$C$33:$C$37,'Input Data'!$F$33:$F$37)</f>
        <v>0</v>
      </c>
      <c r="R374" s="34">
        <f t="shared" si="161"/>
        <v>1</v>
      </c>
      <c r="S374" s="8">
        <f t="shared" si="162"/>
        <v>0</v>
      </c>
      <c r="T374" s="11">
        <f t="shared" si="163"/>
        <v>10.219444444444889</v>
      </c>
      <c r="U374" s="7">
        <f>MIN('Input Data'!$F$12*LOOKUP($A374,'Input Data'!$B$58:$B$62,'Input Data'!$G$58:$G$62)/3600*$C$1,IF($A374&lt;'Input Data'!$F$17,infinity,'Input Data'!$F$11*'Input Data'!$F$13+LOOKUP($A374-'Input Data'!$F$17+$C$1,$A$5:$A$505,$W$5:$W$505)-V374))</f>
        <v>5.5555555555555554</v>
      </c>
      <c r="V374" s="11">
        <f t="shared" si="164"/>
        <v>105.80466666666806</v>
      </c>
      <c r="W374" s="11">
        <f>IF($A374&lt;'Input Data'!$F$16,0,LOOKUP($A374-'Input Data'!$F$16,$A$5:$A$505,$V$5:$V$505))</f>
        <v>105.80466666666806</v>
      </c>
      <c r="X374" s="7">
        <f>MIN('Input Data'!$G$12*LOOKUP($A374,'Input Data'!$B$58:$B$62,'Input Data'!$H$58:$H$62)/3600*$C$1,IF($A374&lt;'Input Data'!$G$17,infinity,'Input Data'!$G$11*'Input Data'!$G$13+LOOKUP($A374-'Input Data'!$G$17+$C$1,$A$5:$A$505,$Z$5:$Z$505)-Y374))</f>
        <v>22.222222222222221</v>
      </c>
      <c r="Y374" s="11">
        <f t="shared" si="165"/>
        <v>5276.4036666667052</v>
      </c>
      <c r="Z374" s="11">
        <f t="shared" si="166"/>
        <v>5085</v>
      </c>
      <c r="AA374" s="9">
        <f>MIN('Input Data'!$G$12*LOOKUP($A374,'Input Data'!$B$58:$B$62,'Input Data'!$H$58:$H$62)/3600*$C$1,IF($A374&lt;'Input Data'!$G$16,0,LOOKUP($A374-'Input Data'!$G$16+$C$1,$A$5:$A$505,Y$5:Y$505)-Z374))</f>
        <v>22.222222222222221</v>
      </c>
      <c r="AB374" s="10">
        <f>LOOKUP($A374,'Input Data'!$C$33:$C$37,'Input Data'!$G$33:$G$37)</f>
        <v>0</v>
      </c>
      <c r="AC374" s="11">
        <f t="shared" si="167"/>
        <v>0.67500000000000004</v>
      </c>
      <c r="AD374" s="11">
        <f t="shared" si="168"/>
        <v>0</v>
      </c>
      <c r="AE374" s="12">
        <f t="shared" si="169"/>
        <v>15</v>
      </c>
      <c r="AF374" s="7">
        <f>MIN('Input Data'!$H$12*LOOKUP($A374,'Input Data'!$B$58:$B$62,'Input Data'!$I$58:$I$62)/3600*$C$1,IF($A374&lt;'Input Data'!$H$17,infinity,'Input Data'!$H$11*'Input Data'!$H$13+LOOKUP($A374-'Input Data'!$H$17+$C$1,$A$5:$A$505,AH$5:AH$505)-AG374))</f>
        <v>5.5555555555555554</v>
      </c>
      <c r="AG374" s="11">
        <f t="shared" si="170"/>
        <v>0</v>
      </c>
      <c r="AH374" s="11">
        <f>IF($A374&lt;'Input Data'!$H$16,0,LOOKUP($A374-'Input Data'!$H$16,$A$5:$A$505,AG$5:AG$505))</f>
        <v>0</v>
      </c>
      <c r="AI374" s="7">
        <f>MIN('Input Data'!$I$12*LOOKUP($A374,'Input Data'!$B$58:$B$62,'Input Data'!$J$58:$J$62)/3600*$C$1,IF($A374&lt;'Input Data'!$I$17,infinity,'Input Data'!$I$11*'Input Data'!$I$13+LOOKUP($A374-'Input Data'!$I$17+$C$1,$A$5:$A$505,AK$5:AK$505))-AJ374)</f>
        <v>15</v>
      </c>
      <c r="AJ374" s="11">
        <f t="shared" si="171"/>
        <v>5085</v>
      </c>
      <c r="AK374" s="34">
        <f>IF($A374&lt;'Input Data'!$I$16,0,LOOKUP($A374-'Input Data'!$I$16,$A$5:$A$505,AJ$5:AJ$505))</f>
        <v>4995</v>
      </c>
      <c r="AL374" s="17">
        <f>MIN('Input Data'!$I$12*LOOKUP($A374,'Input Data'!$B$58:$B$62,'Input Data'!$J$58:$J$62)/3600*$C$1,IF($A374&lt;'Input Data'!$I$16,0,LOOKUP($A374-'Input Data'!$I$16+$C$1,$A$5:$A$505,AJ$5:AJ$505)-AK374))</f>
        <v>15</v>
      </c>
    </row>
    <row r="375" spans="1:38" x14ac:dyDescent="0.3">
      <c r="A375" s="9">
        <f t="shared" si="153"/>
        <v>3700</v>
      </c>
      <c r="B375" s="10">
        <f>MIN('Input Data'!$C$12*LOOKUP($A375,'Input Data'!$B$58:$B$62,'Input Data'!$D$58:$D$62)/3600*$C$1,IF($A375&lt;'Input Data'!$C$17,infinity,'Input Data'!$C$11*'Input Data'!$C$13+LOOKUP($A375-'Input Data'!$C$17+$C$1,$A$5:$A$505,$D$5:$D$505))-C375)</f>
        <v>22.222222222222221</v>
      </c>
      <c r="C375" s="11">
        <f>C374+LOOKUP($A374,'Input Data'!$D$23:$D$27,'Input Data'!$F$23:$F$27)*$C$1/3600</f>
        <v>5535.5000000000518</v>
      </c>
      <c r="D375" s="11">
        <f t="shared" si="154"/>
        <v>5453.7444444444927</v>
      </c>
      <c r="E375" s="9">
        <f>MIN('Input Data'!$C$12*LOOKUP($A375,'Input Data'!$B$58:$B$62,'Input Data'!$D$58:$D$62)/3600*$C$1,IF($A375&lt;'Input Data'!$C$16,0,LOOKUP($A375-'Input Data'!$C$16+$C$1,$A$5:$A$505,C$5:C$505)-D375))</f>
        <v>10.219444444444889</v>
      </c>
      <c r="F375" s="10">
        <f>LOOKUP($A375,'Input Data'!$C$33:$C$37,'Input Data'!$E$33:$E$37)</f>
        <v>0</v>
      </c>
      <c r="G375" s="11">
        <f t="shared" si="155"/>
        <v>1</v>
      </c>
      <c r="H375" s="11">
        <f t="shared" si="173"/>
        <v>0</v>
      </c>
      <c r="I375" s="12">
        <f t="shared" si="157"/>
        <v>10.219444444444889</v>
      </c>
      <c r="J375" s="7">
        <f>MIN('Input Data'!$D$12*LOOKUP($A375,'Input Data'!$B$58:$B$62,'Input Data'!$E$58:$E$62)/3600*$C$1,IF($A375&lt;'Input Data'!$D$17,infinity,'Input Data'!$D$11*'Input Data'!$D$13+LOOKUP($A375-'Input Data'!$D$17+$C$1,$A$5:$A$505,$L$5:$L$505)-K375))</f>
        <v>5.5555555555555554</v>
      </c>
      <c r="K375" s="11">
        <f t="shared" si="158"/>
        <v>0</v>
      </c>
      <c r="L375" s="11">
        <f>IF($A375&lt;'Input Data'!$D$16,0,LOOKUP($A375-'Input Data'!$D$16,$A$5:$A$505,$K$5:$K$505))</f>
        <v>0</v>
      </c>
      <c r="M375" s="7">
        <f>MIN('Input Data'!$E$12*LOOKUP($A375,'Input Data'!$B$58:$B$62,'Input Data'!$F$58:$F$62)/3600*$C$1,IF($A375&lt;'Input Data'!$E$17,infinity,'Input Data'!$E$11*'Input Data'!$E$13+LOOKUP($A375-'Input Data'!$E$17+$C$1,$A$5:$A$505,$O$5:$O$505))-N375)</f>
        <v>22.222222222222221</v>
      </c>
      <c r="N375" s="11">
        <f t="shared" si="159"/>
        <v>5453.7444444444927</v>
      </c>
      <c r="O375" s="11">
        <f t="shared" si="160"/>
        <v>5392.4277777778234</v>
      </c>
      <c r="P375" s="9">
        <f>MIN('Input Data'!$E$12*LOOKUP($A375,'Input Data'!$B$58:$B$62,'Input Data'!$F$58:$F$62)/3600*$C$1,IF($A375&lt;'Input Data'!$E$16,0,LOOKUP($A375-'Input Data'!$E$16+$C$1,$A$5:$A$505,N$5:N$505)-O375))</f>
        <v>10.219444444444889</v>
      </c>
      <c r="Q375" s="10">
        <f>LOOKUP($A375,'Input Data'!$C$33:$C$37,'Input Data'!$F$33:$F$37)</f>
        <v>0</v>
      </c>
      <c r="R375" s="34">
        <f t="shared" si="161"/>
        <v>1</v>
      </c>
      <c r="S375" s="8">
        <f t="shared" si="162"/>
        <v>0</v>
      </c>
      <c r="T375" s="11">
        <f t="shared" si="163"/>
        <v>10.219444444444889</v>
      </c>
      <c r="U375" s="7">
        <f>MIN('Input Data'!$F$12*LOOKUP($A375,'Input Data'!$B$58:$B$62,'Input Data'!$G$58:$G$62)/3600*$C$1,IF($A375&lt;'Input Data'!$F$17,infinity,'Input Data'!$F$11*'Input Data'!$F$13+LOOKUP($A375-'Input Data'!$F$17+$C$1,$A$5:$A$505,$W$5:$W$505)-V375))</f>
        <v>5.5555555555555554</v>
      </c>
      <c r="V375" s="11">
        <f t="shared" si="164"/>
        <v>105.80466666666806</v>
      </c>
      <c r="W375" s="11">
        <f>IF($A375&lt;'Input Data'!$F$16,0,LOOKUP($A375-'Input Data'!$F$16,$A$5:$A$505,$V$5:$V$505))</f>
        <v>105.80466666666806</v>
      </c>
      <c r="X375" s="7">
        <f>MIN('Input Data'!$G$12*LOOKUP($A375,'Input Data'!$B$58:$B$62,'Input Data'!$H$58:$H$62)/3600*$C$1,IF($A375&lt;'Input Data'!$G$17,infinity,'Input Data'!$G$11*'Input Data'!$G$13+LOOKUP($A375-'Input Data'!$G$17+$C$1,$A$5:$A$505,$Z$5:$Z$505)-Y375))</f>
        <v>22.222222222222221</v>
      </c>
      <c r="Y375" s="11">
        <f t="shared" si="165"/>
        <v>5286.6231111111501</v>
      </c>
      <c r="Z375" s="11">
        <f t="shared" si="166"/>
        <v>5100</v>
      </c>
      <c r="AA375" s="9">
        <f>MIN('Input Data'!$G$12*LOOKUP($A375,'Input Data'!$B$58:$B$62,'Input Data'!$H$58:$H$62)/3600*$C$1,IF($A375&lt;'Input Data'!$G$16,0,LOOKUP($A375-'Input Data'!$G$16+$C$1,$A$5:$A$505,Y$5:Y$505)-Z375))</f>
        <v>22.222222222222221</v>
      </c>
      <c r="AB375" s="10">
        <f>LOOKUP($A375,'Input Data'!$C$33:$C$37,'Input Data'!$G$33:$G$37)</f>
        <v>0</v>
      </c>
      <c r="AC375" s="11">
        <f t="shared" si="167"/>
        <v>0.67500000000000004</v>
      </c>
      <c r="AD375" s="11">
        <f t="shared" si="168"/>
        <v>0</v>
      </c>
      <c r="AE375" s="12">
        <f t="shared" si="169"/>
        <v>15</v>
      </c>
      <c r="AF375" s="7">
        <f>MIN('Input Data'!$H$12*LOOKUP($A375,'Input Data'!$B$58:$B$62,'Input Data'!$I$58:$I$62)/3600*$C$1,IF($A375&lt;'Input Data'!$H$17,infinity,'Input Data'!$H$11*'Input Data'!$H$13+LOOKUP($A375-'Input Data'!$H$17+$C$1,$A$5:$A$505,AH$5:AH$505)-AG375))</f>
        <v>5.5555555555555554</v>
      </c>
      <c r="AG375" s="11">
        <f t="shared" si="170"/>
        <v>0</v>
      </c>
      <c r="AH375" s="11">
        <f>IF($A375&lt;'Input Data'!$H$16,0,LOOKUP($A375-'Input Data'!$H$16,$A$5:$A$505,AG$5:AG$505))</f>
        <v>0</v>
      </c>
      <c r="AI375" s="7">
        <f>MIN('Input Data'!$I$12*LOOKUP($A375,'Input Data'!$B$58:$B$62,'Input Data'!$J$58:$J$62)/3600*$C$1,IF($A375&lt;'Input Data'!$I$17,infinity,'Input Data'!$I$11*'Input Data'!$I$13+LOOKUP($A375-'Input Data'!$I$17+$C$1,$A$5:$A$505,AK$5:AK$505))-AJ375)</f>
        <v>15</v>
      </c>
      <c r="AJ375" s="11">
        <f t="shared" si="171"/>
        <v>5100</v>
      </c>
      <c r="AK375" s="34">
        <f>IF($A375&lt;'Input Data'!$I$16,0,LOOKUP($A375-'Input Data'!$I$16,$A$5:$A$505,AJ$5:AJ$505))</f>
        <v>5010</v>
      </c>
      <c r="AL375" s="17">
        <f>MIN('Input Data'!$I$12*LOOKUP($A375,'Input Data'!$B$58:$B$62,'Input Data'!$J$58:$J$62)/3600*$C$1,IF($A375&lt;'Input Data'!$I$16,0,LOOKUP($A375-'Input Data'!$I$16+$C$1,$A$5:$A$505,AJ$5:AJ$505)-AK375))</f>
        <v>15</v>
      </c>
    </row>
    <row r="376" spans="1:38" x14ac:dyDescent="0.3">
      <c r="A376" s="9">
        <f t="shared" si="153"/>
        <v>3710</v>
      </c>
      <c r="B376" s="10">
        <f>MIN('Input Data'!$C$12*LOOKUP($A376,'Input Data'!$B$58:$B$62,'Input Data'!$D$58:$D$62)/3600*$C$1,IF($A376&lt;'Input Data'!$C$17,infinity,'Input Data'!$C$11*'Input Data'!$C$13+LOOKUP($A376-'Input Data'!$C$17+$C$1,$A$5:$A$505,$D$5:$D$505))-C376)</f>
        <v>22.222222222222221</v>
      </c>
      <c r="C376" s="11">
        <f>C375+LOOKUP($A375,'Input Data'!$D$23:$D$27,'Input Data'!$F$23:$F$27)*$C$1/3600</f>
        <v>5535.5000000000518</v>
      </c>
      <c r="D376" s="11">
        <f t="shared" si="154"/>
        <v>5463.9638888889376</v>
      </c>
      <c r="E376" s="9">
        <f>MIN('Input Data'!$C$12*LOOKUP($A376,'Input Data'!$B$58:$B$62,'Input Data'!$D$58:$D$62)/3600*$C$1,IF($A376&lt;'Input Data'!$C$16,0,LOOKUP($A376-'Input Data'!$C$16+$C$1,$A$5:$A$505,C$5:C$505)-D376))</f>
        <v>10.219444444444889</v>
      </c>
      <c r="F376" s="10">
        <f>LOOKUP($A376,'Input Data'!$C$33:$C$37,'Input Data'!$E$33:$E$37)</f>
        <v>0</v>
      </c>
      <c r="G376" s="11">
        <f t="shared" si="155"/>
        <v>1</v>
      </c>
      <c r="H376" s="11">
        <f t="shared" si="173"/>
        <v>0</v>
      </c>
      <c r="I376" s="12">
        <f t="shared" si="157"/>
        <v>10.219444444444889</v>
      </c>
      <c r="J376" s="7">
        <f>MIN('Input Data'!$D$12*LOOKUP($A376,'Input Data'!$B$58:$B$62,'Input Data'!$E$58:$E$62)/3600*$C$1,IF($A376&lt;'Input Data'!$D$17,infinity,'Input Data'!$D$11*'Input Data'!$D$13+LOOKUP($A376-'Input Data'!$D$17+$C$1,$A$5:$A$505,$L$5:$L$505)-K376))</f>
        <v>5.5555555555555554</v>
      </c>
      <c r="K376" s="11">
        <f t="shared" si="158"/>
        <v>0</v>
      </c>
      <c r="L376" s="11">
        <f>IF($A376&lt;'Input Data'!$D$16,0,LOOKUP($A376-'Input Data'!$D$16,$A$5:$A$505,$K$5:$K$505))</f>
        <v>0</v>
      </c>
      <c r="M376" s="7">
        <f>MIN('Input Data'!$E$12*LOOKUP($A376,'Input Data'!$B$58:$B$62,'Input Data'!$F$58:$F$62)/3600*$C$1,IF($A376&lt;'Input Data'!$E$17,infinity,'Input Data'!$E$11*'Input Data'!$E$13+LOOKUP($A376-'Input Data'!$E$17+$C$1,$A$5:$A$505,$O$5:$O$505))-N376)</f>
        <v>22.222222222222221</v>
      </c>
      <c r="N376" s="11">
        <f t="shared" si="159"/>
        <v>5463.9638888889376</v>
      </c>
      <c r="O376" s="11">
        <f t="shared" si="160"/>
        <v>5402.6472222222683</v>
      </c>
      <c r="P376" s="9">
        <f>MIN('Input Data'!$E$12*LOOKUP($A376,'Input Data'!$B$58:$B$62,'Input Data'!$F$58:$F$62)/3600*$C$1,IF($A376&lt;'Input Data'!$E$16,0,LOOKUP($A376-'Input Data'!$E$16+$C$1,$A$5:$A$505,N$5:N$505)-O376))</f>
        <v>10.219444444444889</v>
      </c>
      <c r="Q376" s="10">
        <f>LOOKUP($A376,'Input Data'!$C$33:$C$37,'Input Data'!$F$33:$F$37)</f>
        <v>0</v>
      </c>
      <c r="R376" s="34">
        <f t="shared" si="161"/>
        <v>1</v>
      </c>
      <c r="S376" s="8">
        <f t="shared" si="162"/>
        <v>0</v>
      </c>
      <c r="T376" s="11">
        <f t="shared" si="163"/>
        <v>10.219444444444889</v>
      </c>
      <c r="U376" s="7">
        <f>MIN('Input Data'!$F$12*LOOKUP($A376,'Input Data'!$B$58:$B$62,'Input Data'!$G$58:$G$62)/3600*$C$1,IF($A376&lt;'Input Data'!$F$17,infinity,'Input Data'!$F$11*'Input Data'!$F$13+LOOKUP($A376-'Input Data'!$F$17+$C$1,$A$5:$A$505,$W$5:$W$505)-V376))</f>
        <v>5.5555555555555554</v>
      </c>
      <c r="V376" s="11">
        <f t="shared" si="164"/>
        <v>105.80466666666806</v>
      </c>
      <c r="W376" s="11">
        <f>IF($A376&lt;'Input Data'!$F$16,0,LOOKUP($A376-'Input Data'!$F$16,$A$5:$A$505,$V$5:$V$505))</f>
        <v>105.80466666666806</v>
      </c>
      <c r="X376" s="7">
        <f>MIN('Input Data'!$G$12*LOOKUP($A376,'Input Data'!$B$58:$B$62,'Input Data'!$H$58:$H$62)/3600*$C$1,IF($A376&lt;'Input Data'!$G$17,infinity,'Input Data'!$G$11*'Input Data'!$G$13+LOOKUP($A376-'Input Data'!$G$17+$C$1,$A$5:$A$505,$Z$5:$Z$505)-Y376))</f>
        <v>22.222222222222221</v>
      </c>
      <c r="Y376" s="11">
        <f t="shared" si="165"/>
        <v>5296.842555555595</v>
      </c>
      <c r="Z376" s="11">
        <f t="shared" si="166"/>
        <v>5115</v>
      </c>
      <c r="AA376" s="9">
        <f>MIN('Input Data'!$G$12*LOOKUP($A376,'Input Data'!$B$58:$B$62,'Input Data'!$H$58:$H$62)/3600*$C$1,IF($A376&lt;'Input Data'!$G$16,0,LOOKUP($A376-'Input Data'!$G$16+$C$1,$A$5:$A$505,Y$5:Y$505)-Z376))</f>
        <v>22.222222222222221</v>
      </c>
      <c r="AB376" s="10">
        <f>LOOKUP($A376,'Input Data'!$C$33:$C$37,'Input Data'!$G$33:$G$37)</f>
        <v>0</v>
      </c>
      <c r="AC376" s="11">
        <f t="shared" si="167"/>
        <v>0.67500000000000004</v>
      </c>
      <c r="AD376" s="11">
        <f t="shared" si="168"/>
        <v>0</v>
      </c>
      <c r="AE376" s="12">
        <f t="shared" si="169"/>
        <v>15</v>
      </c>
      <c r="AF376" s="7">
        <f>MIN('Input Data'!$H$12*LOOKUP($A376,'Input Data'!$B$58:$B$62,'Input Data'!$I$58:$I$62)/3600*$C$1,IF($A376&lt;'Input Data'!$H$17,infinity,'Input Data'!$H$11*'Input Data'!$H$13+LOOKUP($A376-'Input Data'!$H$17+$C$1,$A$5:$A$505,AH$5:AH$505)-AG376))</f>
        <v>5.5555555555555554</v>
      </c>
      <c r="AG376" s="11">
        <f t="shared" si="170"/>
        <v>0</v>
      </c>
      <c r="AH376" s="11">
        <f>IF($A376&lt;'Input Data'!$H$16,0,LOOKUP($A376-'Input Data'!$H$16,$A$5:$A$505,AG$5:AG$505))</f>
        <v>0</v>
      </c>
      <c r="AI376" s="7">
        <f>MIN('Input Data'!$I$12*LOOKUP($A376,'Input Data'!$B$58:$B$62,'Input Data'!$J$58:$J$62)/3600*$C$1,IF($A376&lt;'Input Data'!$I$17,infinity,'Input Data'!$I$11*'Input Data'!$I$13+LOOKUP($A376-'Input Data'!$I$17+$C$1,$A$5:$A$505,AK$5:AK$505))-AJ376)</f>
        <v>15</v>
      </c>
      <c r="AJ376" s="11">
        <f t="shared" si="171"/>
        <v>5115</v>
      </c>
      <c r="AK376" s="34">
        <f>IF($A376&lt;'Input Data'!$I$16,0,LOOKUP($A376-'Input Data'!$I$16,$A$5:$A$505,AJ$5:AJ$505))</f>
        <v>5025</v>
      </c>
      <c r="AL376" s="17">
        <f>MIN('Input Data'!$I$12*LOOKUP($A376,'Input Data'!$B$58:$B$62,'Input Data'!$J$58:$J$62)/3600*$C$1,IF($A376&lt;'Input Data'!$I$16,0,LOOKUP($A376-'Input Data'!$I$16+$C$1,$A$5:$A$505,AJ$5:AJ$505)-AK376))</f>
        <v>15</v>
      </c>
    </row>
    <row r="377" spans="1:38" x14ac:dyDescent="0.3">
      <c r="A377" s="9">
        <f t="shared" si="153"/>
        <v>3720</v>
      </c>
      <c r="B377" s="10">
        <f>MIN('Input Data'!$C$12*LOOKUP($A377,'Input Data'!$B$58:$B$62,'Input Data'!$D$58:$D$62)/3600*$C$1,IF($A377&lt;'Input Data'!$C$17,infinity,'Input Data'!$C$11*'Input Data'!$C$13+LOOKUP($A377-'Input Data'!$C$17+$C$1,$A$5:$A$505,$D$5:$D$505))-C377)</f>
        <v>22.222222222222221</v>
      </c>
      <c r="C377" s="11">
        <f>C376+LOOKUP($A376,'Input Data'!$D$23:$D$27,'Input Data'!$F$23:$F$27)*$C$1/3600</f>
        <v>5535.5000000000518</v>
      </c>
      <c r="D377" s="11">
        <f t="shared" si="154"/>
        <v>5474.1833333333825</v>
      </c>
      <c r="E377" s="9">
        <f>MIN('Input Data'!$C$12*LOOKUP($A377,'Input Data'!$B$58:$B$62,'Input Data'!$D$58:$D$62)/3600*$C$1,IF($A377&lt;'Input Data'!$C$16,0,LOOKUP($A377-'Input Data'!$C$16+$C$1,$A$5:$A$505,C$5:C$505)-D377))</f>
        <v>10.219444444444889</v>
      </c>
      <c r="F377" s="10">
        <f>LOOKUP($A377,'Input Data'!$C$33:$C$37,'Input Data'!$E$33:$E$37)</f>
        <v>0</v>
      </c>
      <c r="G377" s="11">
        <f t="shared" si="155"/>
        <v>1</v>
      </c>
      <c r="H377" s="11">
        <f t="shared" si="173"/>
        <v>0</v>
      </c>
      <c r="I377" s="12">
        <f t="shared" si="157"/>
        <v>10.219444444444889</v>
      </c>
      <c r="J377" s="7">
        <f>MIN('Input Data'!$D$12*LOOKUP($A377,'Input Data'!$B$58:$B$62,'Input Data'!$E$58:$E$62)/3600*$C$1,IF($A377&lt;'Input Data'!$D$17,infinity,'Input Data'!$D$11*'Input Data'!$D$13+LOOKUP($A377-'Input Data'!$D$17+$C$1,$A$5:$A$505,$L$5:$L$505)-K377))</f>
        <v>5.5555555555555554</v>
      </c>
      <c r="K377" s="11">
        <f t="shared" si="158"/>
        <v>0</v>
      </c>
      <c r="L377" s="11">
        <f>IF($A377&lt;'Input Data'!$D$16,0,LOOKUP($A377-'Input Data'!$D$16,$A$5:$A$505,$K$5:$K$505))</f>
        <v>0</v>
      </c>
      <c r="M377" s="7">
        <f>MIN('Input Data'!$E$12*LOOKUP($A377,'Input Data'!$B$58:$B$62,'Input Data'!$F$58:$F$62)/3600*$C$1,IF($A377&lt;'Input Data'!$E$17,infinity,'Input Data'!$E$11*'Input Data'!$E$13+LOOKUP($A377-'Input Data'!$E$17+$C$1,$A$5:$A$505,$O$5:$O$505))-N377)</f>
        <v>22.222222222222221</v>
      </c>
      <c r="N377" s="11">
        <f t="shared" si="159"/>
        <v>5474.1833333333825</v>
      </c>
      <c r="O377" s="11">
        <f t="shared" si="160"/>
        <v>5412.8666666667132</v>
      </c>
      <c r="P377" s="9">
        <f>MIN('Input Data'!$E$12*LOOKUP($A377,'Input Data'!$B$58:$B$62,'Input Data'!$F$58:$F$62)/3600*$C$1,IF($A377&lt;'Input Data'!$E$16,0,LOOKUP($A377-'Input Data'!$E$16+$C$1,$A$5:$A$505,N$5:N$505)-O377))</f>
        <v>10.219444444444889</v>
      </c>
      <c r="Q377" s="10">
        <f>LOOKUP($A377,'Input Data'!$C$33:$C$37,'Input Data'!$F$33:$F$37)</f>
        <v>0</v>
      </c>
      <c r="R377" s="34">
        <f t="shared" si="161"/>
        <v>1</v>
      </c>
      <c r="S377" s="8">
        <f t="shared" si="162"/>
        <v>0</v>
      </c>
      <c r="T377" s="11">
        <f t="shared" si="163"/>
        <v>10.219444444444889</v>
      </c>
      <c r="U377" s="7">
        <f>MIN('Input Data'!$F$12*LOOKUP($A377,'Input Data'!$B$58:$B$62,'Input Data'!$G$58:$G$62)/3600*$C$1,IF($A377&lt;'Input Data'!$F$17,infinity,'Input Data'!$F$11*'Input Data'!$F$13+LOOKUP($A377-'Input Data'!$F$17+$C$1,$A$5:$A$505,$W$5:$W$505)-V377))</f>
        <v>5.5555555555555554</v>
      </c>
      <c r="V377" s="11">
        <f t="shared" si="164"/>
        <v>105.80466666666806</v>
      </c>
      <c r="W377" s="11">
        <f>IF($A377&lt;'Input Data'!$F$16,0,LOOKUP($A377-'Input Data'!$F$16,$A$5:$A$505,$V$5:$V$505))</f>
        <v>105.80466666666806</v>
      </c>
      <c r="X377" s="7">
        <f>MIN('Input Data'!$G$12*LOOKUP($A377,'Input Data'!$B$58:$B$62,'Input Data'!$H$58:$H$62)/3600*$C$1,IF($A377&lt;'Input Data'!$G$17,infinity,'Input Data'!$G$11*'Input Data'!$G$13+LOOKUP($A377-'Input Data'!$G$17+$C$1,$A$5:$A$505,$Z$5:$Z$505)-Y377))</f>
        <v>22.222222222222221</v>
      </c>
      <c r="Y377" s="11">
        <f t="shared" si="165"/>
        <v>5307.0620000000399</v>
      </c>
      <c r="Z377" s="11">
        <f t="shared" si="166"/>
        <v>5130</v>
      </c>
      <c r="AA377" s="9">
        <f>MIN('Input Data'!$G$12*LOOKUP($A377,'Input Data'!$B$58:$B$62,'Input Data'!$H$58:$H$62)/3600*$C$1,IF($A377&lt;'Input Data'!$G$16,0,LOOKUP($A377-'Input Data'!$G$16+$C$1,$A$5:$A$505,Y$5:Y$505)-Z377))</f>
        <v>22.222222222222221</v>
      </c>
      <c r="AB377" s="10">
        <f>LOOKUP($A377,'Input Data'!$C$33:$C$37,'Input Data'!$G$33:$G$37)</f>
        <v>0</v>
      </c>
      <c r="AC377" s="11">
        <f t="shared" si="167"/>
        <v>0.67500000000000004</v>
      </c>
      <c r="AD377" s="11">
        <f t="shared" si="168"/>
        <v>0</v>
      </c>
      <c r="AE377" s="12">
        <f t="shared" si="169"/>
        <v>15</v>
      </c>
      <c r="AF377" s="7">
        <f>MIN('Input Data'!$H$12*LOOKUP($A377,'Input Data'!$B$58:$B$62,'Input Data'!$I$58:$I$62)/3600*$C$1,IF($A377&lt;'Input Data'!$H$17,infinity,'Input Data'!$H$11*'Input Data'!$H$13+LOOKUP($A377-'Input Data'!$H$17+$C$1,$A$5:$A$505,AH$5:AH$505)-AG377))</f>
        <v>5.5555555555555554</v>
      </c>
      <c r="AG377" s="11">
        <f t="shared" si="170"/>
        <v>0</v>
      </c>
      <c r="AH377" s="11">
        <f>IF($A377&lt;'Input Data'!$H$16,0,LOOKUP($A377-'Input Data'!$H$16,$A$5:$A$505,AG$5:AG$505))</f>
        <v>0</v>
      </c>
      <c r="AI377" s="7">
        <f>MIN('Input Data'!$I$12*LOOKUP($A377,'Input Data'!$B$58:$B$62,'Input Data'!$J$58:$J$62)/3600*$C$1,IF($A377&lt;'Input Data'!$I$17,infinity,'Input Data'!$I$11*'Input Data'!$I$13+LOOKUP($A377-'Input Data'!$I$17+$C$1,$A$5:$A$505,AK$5:AK$505))-AJ377)</f>
        <v>15</v>
      </c>
      <c r="AJ377" s="11">
        <f t="shared" si="171"/>
        <v>5130</v>
      </c>
      <c r="AK377" s="34">
        <f>IF($A377&lt;'Input Data'!$I$16,0,LOOKUP($A377-'Input Data'!$I$16,$A$5:$A$505,AJ$5:AJ$505))</f>
        <v>5040</v>
      </c>
      <c r="AL377" s="17">
        <f>MIN('Input Data'!$I$12*LOOKUP($A377,'Input Data'!$B$58:$B$62,'Input Data'!$J$58:$J$62)/3600*$C$1,IF($A377&lt;'Input Data'!$I$16,0,LOOKUP($A377-'Input Data'!$I$16+$C$1,$A$5:$A$505,AJ$5:AJ$505)-AK377))</f>
        <v>15</v>
      </c>
    </row>
    <row r="378" spans="1:38" x14ac:dyDescent="0.3">
      <c r="A378" s="9">
        <f t="shared" si="153"/>
        <v>3730</v>
      </c>
      <c r="B378" s="10">
        <f>MIN('Input Data'!$C$12*LOOKUP($A378,'Input Data'!$B$58:$B$62,'Input Data'!$D$58:$D$62)/3600*$C$1,IF($A378&lt;'Input Data'!$C$17,infinity,'Input Data'!$C$11*'Input Data'!$C$13+LOOKUP($A378-'Input Data'!$C$17+$C$1,$A$5:$A$505,$D$5:$D$505))-C378)</f>
        <v>22.222222222222221</v>
      </c>
      <c r="C378" s="11">
        <f>C377+LOOKUP($A377,'Input Data'!$D$23:$D$27,'Input Data'!$F$23:$F$27)*$C$1/3600</f>
        <v>5535.5000000000518</v>
      </c>
      <c r="D378" s="11">
        <f t="shared" si="154"/>
        <v>5484.4027777778274</v>
      </c>
      <c r="E378" s="9">
        <f>MIN('Input Data'!$C$12*LOOKUP($A378,'Input Data'!$B$58:$B$62,'Input Data'!$D$58:$D$62)/3600*$C$1,IF($A378&lt;'Input Data'!$C$16,0,LOOKUP($A378-'Input Data'!$C$16+$C$1,$A$5:$A$505,C$5:C$505)-D378))</f>
        <v>10.219444444444889</v>
      </c>
      <c r="F378" s="10">
        <f>LOOKUP($A378,'Input Data'!$C$33:$C$37,'Input Data'!$E$33:$E$37)</f>
        <v>0</v>
      </c>
      <c r="G378" s="11">
        <f t="shared" si="155"/>
        <v>1</v>
      </c>
      <c r="H378" s="11">
        <f t="shared" si="173"/>
        <v>0</v>
      </c>
      <c r="I378" s="12">
        <f t="shared" si="157"/>
        <v>10.219444444444889</v>
      </c>
      <c r="J378" s="7">
        <f>MIN('Input Data'!$D$12*LOOKUP($A378,'Input Data'!$B$58:$B$62,'Input Data'!$E$58:$E$62)/3600*$C$1,IF($A378&lt;'Input Data'!$D$17,infinity,'Input Data'!$D$11*'Input Data'!$D$13+LOOKUP($A378-'Input Data'!$D$17+$C$1,$A$5:$A$505,$L$5:$L$505)-K378))</f>
        <v>5.5555555555555554</v>
      </c>
      <c r="K378" s="11">
        <f t="shared" si="158"/>
        <v>0</v>
      </c>
      <c r="L378" s="11">
        <f>IF($A378&lt;'Input Data'!$D$16,0,LOOKUP($A378-'Input Data'!$D$16,$A$5:$A$505,$K$5:$K$505))</f>
        <v>0</v>
      </c>
      <c r="M378" s="7">
        <f>MIN('Input Data'!$E$12*LOOKUP($A378,'Input Data'!$B$58:$B$62,'Input Data'!$F$58:$F$62)/3600*$C$1,IF($A378&lt;'Input Data'!$E$17,infinity,'Input Data'!$E$11*'Input Data'!$E$13+LOOKUP($A378-'Input Data'!$E$17+$C$1,$A$5:$A$505,$O$5:$O$505))-N378)</f>
        <v>22.222222222222221</v>
      </c>
      <c r="N378" s="11">
        <f t="shared" si="159"/>
        <v>5484.4027777778274</v>
      </c>
      <c r="O378" s="11">
        <f t="shared" si="160"/>
        <v>5423.0861111111581</v>
      </c>
      <c r="P378" s="9">
        <f>MIN('Input Data'!$E$12*LOOKUP($A378,'Input Data'!$B$58:$B$62,'Input Data'!$F$58:$F$62)/3600*$C$1,IF($A378&lt;'Input Data'!$E$16,0,LOOKUP($A378-'Input Data'!$E$16+$C$1,$A$5:$A$505,N$5:N$505)-O378))</f>
        <v>10.219444444444889</v>
      </c>
      <c r="Q378" s="10">
        <f>LOOKUP($A378,'Input Data'!$C$33:$C$37,'Input Data'!$F$33:$F$37)</f>
        <v>0</v>
      </c>
      <c r="R378" s="34">
        <f t="shared" si="161"/>
        <v>1</v>
      </c>
      <c r="S378" s="8">
        <f t="shared" si="162"/>
        <v>0</v>
      </c>
      <c r="T378" s="11">
        <f t="shared" si="163"/>
        <v>10.219444444444889</v>
      </c>
      <c r="U378" s="7">
        <f>MIN('Input Data'!$F$12*LOOKUP($A378,'Input Data'!$B$58:$B$62,'Input Data'!$G$58:$G$62)/3600*$C$1,IF($A378&lt;'Input Data'!$F$17,infinity,'Input Data'!$F$11*'Input Data'!$F$13+LOOKUP($A378-'Input Data'!$F$17+$C$1,$A$5:$A$505,$W$5:$W$505)-V378))</f>
        <v>5.5555555555555554</v>
      </c>
      <c r="V378" s="11">
        <f t="shared" si="164"/>
        <v>105.80466666666806</v>
      </c>
      <c r="W378" s="11">
        <f>IF($A378&lt;'Input Data'!$F$16,0,LOOKUP($A378-'Input Data'!$F$16,$A$5:$A$505,$V$5:$V$505))</f>
        <v>105.80466666666806</v>
      </c>
      <c r="X378" s="7">
        <f>MIN('Input Data'!$G$12*LOOKUP($A378,'Input Data'!$B$58:$B$62,'Input Data'!$H$58:$H$62)/3600*$C$1,IF($A378&lt;'Input Data'!$G$17,infinity,'Input Data'!$G$11*'Input Data'!$G$13+LOOKUP($A378-'Input Data'!$G$17+$C$1,$A$5:$A$505,$Z$5:$Z$505)-Y378))</f>
        <v>22.222222222222221</v>
      </c>
      <c r="Y378" s="11">
        <f t="shared" si="165"/>
        <v>5317.2814444444848</v>
      </c>
      <c r="Z378" s="11">
        <f t="shared" si="166"/>
        <v>5145</v>
      </c>
      <c r="AA378" s="9">
        <f>MIN('Input Data'!$G$12*LOOKUP($A378,'Input Data'!$B$58:$B$62,'Input Data'!$H$58:$H$62)/3600*$C$1,IF($A378&lt;'Input Data'!$G$16,0,LOOKUP($A378-'Input Data'!$G$16+$C$1,$A$5:$A$505,Y$5:Y$505)-Z378))</f>
        <v>22.222222222222221</v>
      </c>
      <c r="AB378" s="10">
        <f>LOOKUP($A378,'Input Data'!$C$33:$C$37,'Input Data'!$G$33:$G$37)</f>
        <v>0</v>
      </c>
      <c r="AC378" s="11">
        <f t="shared" si="167"/>
        <v>0.67500000000000004</v>
      </c>
      <c r="AD378" s="11">
        <f t="shared" si="168"/>
        <v>0</v>
      </c>
      <c r="AE378" s="12">
        <f t="shared" si="169"/>
        <v>15</v>
      </c>
      <c r="AF378" s="7">
        <f>MIN('Input Data'!$H$12*LOOKUP($A378,'Input Data'!$B$58:$B$62,'Input Data'!$I$58:$I$62)/3600*$C$1,IF($A378&lt;'Input Data'!$H$17,infinity,'Input Data'!$H$11*'Input Data'!$H$13+LOOKUP($A378-'Input Data'!$H$17+$C$1,$A$5:$A$505,AH$5:AH$505)-AG378))</f>
        <v>5.5555555555555554</v>
      </c>
      <c r="AG378" s="11">
        <f t="shared" si="170"/>
        <v>0</v>
      </c>
      <c r="AH378" s="11">
        <f>IF($A378&lt;'Input Data'!$H$16,0,LOOKUP($A378-'Input Data'!$H$16,$A$5:$A$505,AG$5:AG$505))</f>
        <v>0</v>
      </c>
      <c r="AI378" s="7">
        <f>MIN('Input Data'!$I$12*LOOKUP($A378,'Input Data'!$B$58:$B$62,'Input Data'!$J$58:$J$62)/3600*$C$1,IF($A378&lt;'Input Data'!$I$17,infinity,'Input Data'!$I$11*'Input Data'!$I$13+LOOKUP($A378-'Input Data'!$I$17+$C$1,$A$5:$A$505,AK$5:AK$505))-AJ378)</f>
        <v>15</v>
      </c>
      <c r="AJ378" s="11">
        <f t="shared" si="171"/>
        <v>5145</v>
      </c>
      <c r="AK378" s="34">
        <f>IF($A378&lt;'Input Data'!$I$16,0,LOOKUP($A378-'Input Data'!$I$16,$A$5:$A$505,AJ$5:AJ$505))</f>
        <v>5055</v>
      </c>
      <c r="AL378" s="17">
        <f>MIN('Input Data'!$I$12*LOOKUP($A378,'Input Data'!$B$58:$B$62,'Input Data'!$J$58:$J$62)/3600*$C$1,IF($A378&lt;'Input Data'!$I$16,0,LOOKUP($A378-'Input Data'!$I$16+$C$1,$A$5:$A$505,AJ$5:AJ$505)-AK378))</f>
        <v>15</v>
      </c>
    </row>
    <row r="379" spans="1:38" x14ac:dyDescent="0.3">
      <c r="A379" s="9">
        <f t="shared" si="153"/>
        <v>3740</v>
      </c>
      <c r="B379" s="10">
        <f>MIN('Input Data'!$C$12*LOOKUP($A379,'Input Data'!$B$58:$B$62,'Input Data'!$D$58:$D$62)/3600*$C$1,IF($A379&lt;'Input Data'!$C$17,infinity,'Input Data'!$C$11*'Input Data'!$C$13+LOOKUP($A379-'Input Data'!$C$17+$C$1,$A$5:$A$505,$D$5:$D$505))-C379)</f>
        <v>22.222222222222221</v>
      </c>
      <c r="C379" s="11">
        <f>C378+LOOKUP($A378,'Input Data'!$D$23:$D$27,'Input Data'!$F$23:$F$27)*$C$1/3600</f>
        <v>5535.5000000000518</v>
      </c>
      <c r="D379" s="11">
        <f t="shared" si="154"/>
        <v>5494.6222222222723</v>
      </c>
      <c r="E379" s="9">
        <f>MIN('Input Data'!$C$12*LOOKUP($A379,'Input Data'!$B$58:$B$62,'Input Data'!$D$58:$D$62)/3600*$C$1,IF($A379&lt;'Input Data'!$C$16,0,LOOKUP($A379-'Input Data'!$C$16+$C$1,$A$5:$A$505,C$5:C$505)-D379))</f>
        <v>10.219444444444889</v>
      </c>
      <c r="F379" s="10">
        <f>LOOKUP($A379,'Input Data'!$C$33:$C$37,'Input Data'!$E$33:$E$37)</f>
        <v>0</v>
      </c>
      <c r="G379" s="11">
        <f t="shared" si="155"/>
        <v>1</v>
      </c>
      <c r="H379" s="11">
        <f t="shared" si="173"/>
        <v>0</v>
      </c>
      <c r="I379" s="12">
        <f t="shared" si="157"/>
        <v>10.219444444444889</v>
      </c>
      <c r="J379" s="7">
        <f>MIN('Input Data'!$D$12*LOOKUP($A379,'Input Data'!$B$58:$B$62,'Input Data'!$E$58:$E$62)/3600*$C$1,IF($A379&lt;'Input Data'!$D$17,infinity,'Input Data'!$D$11*'Input Data'!$D$13+LOOKUP($A379-'Input Data'!$D$17+$C$1,$A$5:$A$505,$L$5:$L$505)-K379))</f>
        <v>5.5555555555555554</v>
      </c>
      <c r="K379" s="11">
        <f t="shared" si="158"/>
        <v>0</v>
      </c>
      <c r="L379" s="11">
        <f>IF($A379&lt;'Input Data'!$D$16,0,LOOKUP($A379-'Input Data'!$D$16,$A$5:$A$505,$K$5:$K$505))</f>
        <v>0</v>
      </c>
      <c r="M379" s="7">
        <f>MIN('Input Data'!$E$12*LOOKUP($A379,'Input Data'!$B$58:$B$62,'Input Data'!$F$58:$F$62)/3600*$C$1,IF($A379&lt;'Input Data'!$E$17,infinity,'Input Data'!$E$11*'Input Data'!$E$13+LOOKUP($A379-'Input Data'!$E$17+$C$1,$A$5:$A$505,$O$5:$O$505))-N379)</f>
        <v>22.222222222222221</v>
      </c>
      <c r="N379" s="11">
        <f t="shared" si="159"/>
        <v>5494.6222222222723</v>
      </c>
      <c r="O379" s="11">
        <f t="shared" si="160"/>
        <v>5433.305555555603</v>
      </c>
      <c r="P379" s="9">
        <f>MIN('Input Data'!$E$12*LOOKUP($A379,'Input Data'!$B$58:$B$62,'Input Data'!$F$58:$F$62)/3600*$C$1,IF($A379&lt;'Input Data'!$E$16,0,LOOKUP($A379-'Input Data'!$E$16+$C$1,$A$5:$A$505,N$5:N$505)-O379))</f>
        <v>10.219444444444889</v>
      </c>
      <c r="Q379" s="10">
        <f>LOOKUP($A379,'Input Data'!$C$33:$C$37,'Input Data'!$F$33:$F$37)</f>
        <v>0</v>
      </c>
      <c r="R379" s="34">
        <f t="shared" si="161"/>
        <v>1</v>
      </c>
      <c r="S379" s="8">
        <f t="shared" si="162"/>
        <v>0</v>
      </c>
      <c r="T379" s="11">
        <f t="shared" si="163"/>
        <v>10.219444444444889</v>
      </c>
      <c r="U379" s="7">
        <f>MIN('Input Data'!$F$12*LOOKUP($A379,'Input Data'!$B$58:$B$62,'Input Data'!$G$58:$G$62)/3600*$C$1,IF($A379&lt;'Input Data'!$F$17,infinity,'Input Data'!$F$11*'Input Data'!$F$13+LOOKUP($A379-'Input Data'!$F$17+$C$1,$A$5:$A$505,$W$5:$W$505)-V379))</f>
        <v>5.5555555555555554</v>
      </c>
      <c r="V379" s="11">
        <f t="shared" si="164"/>
        <v>105.80466666666806</v>
      </c>
      <c r="W379" s="11">
        <f>IF($A379&lt;'Input Data'!$F$16,0,LOOKUP($A379-'Input Data'!$F$16,$A$5:$A$505,$V$5:$V$505))</f>
        <v>105.80466666666806</v>
      </c>
      <c r="X379" s="7">
        <f>MIN('Input Data'!$G$12*LOOKUP($A379,'Input Data'!$B$58:$B$62,'Input Data'!$H$58:$H$62)/3600*$C$1,IF($A379&lt;'Input Data'!$G$17,infinity,'Input Data'!$G$11*'Input Data'!$G$13+LOOKUP($A379-'Input Data'!$G$17+$C$1,$A$5:$A$505,$Z$5:$Z$505)-Y379))</f>
        <v>22.222222222222221</v>
      </c>
      <c r="Y379" s="11">
        <f t="shared" si="165"/>
        <v>5327.5008888889297</v>
      </c>
      <c r="Z379" s="11">
        <f t="shared" si="166"/>
        <v>5160</v>
      </c>
      <c r="AA379" s="9">
        <f>MIN('Input Data'!$G$12*LOOKUP($A379,'Input Data'!$B$58:$B$62,'Input Data'!$H$58:$H$62)/3600*$C$1,IF($A379&lt;'Input Data'!$G$16,0,LOOKUP($A379-'Input Data'!$G$16+$C$1,$A$5:$A$505,Y$5:Y$505)-Z379))</f>
        <v>22.222222222222221</v>
      </c>
      <c r="AB379" s="10">
        <f>LOOKUP($A379,'Input Data'!$C$33:$C$37,'Input Data'!$G$33:$G$37)</f>
        <v>0</v>
      </c>
      <c r="AC379" s="11">
        <f t="shared" si="167"/>
        <v>0.67500000000000004</v>
      </c>
      <c r="AD379" s="11">
        <f t="shared" si="168"/>
        <v>0</v>
      </c>
      <c r="AE379" s="12">
        <f t="shared" si="169"/>
        <v>15</v>
      </c>
      <c r="AF379" s="7">
        <f>MIN('Input Data'!$H$12*LOOKUP($A379,'Input Data'!$B$58:$B$62,'Input Data'!$I$58:$I$62)/3600*$C$1,IF($A379&lt;'Input Data'!$H$17,infinity,'Input Data'!$H$11*'Input Data'!$H$13+LOOKUP($A379-'Input Data'!$H$17+$C$1,$A$5:$A$505,AH$5:AH$505)-AG379))</f>
        <v>5.5555555555555554</v>
      </c>
      <c r="AG379" s="11">
        <f t="shared" si="170"/>
        <v>0</v>
      </c>
      <c r="AH379" s="11">
        <f>IF($A379&lt;'Input Data'!$H$16,0,LOOKUP($A379-'Input Data'!$H$16,$A$5:$A$505,AG$5:AG$505))</f>
        <v>0</v>
      </c>
      <c r="AI379" s="7">
        <f>MIN('Input Data'!$I$12*LOOKUP($A379,'Input Data'!$B$58:$B$62,'Input Data'!$J$58:$J$62)/3600*$C$1,IF($A379&lt;'Input Data'!$I$17,infinity,'Input Data'!$I$11*'Input Data'!$I$13+LOOKUP($A379-'Input Data'!$I$17+$C$1,$A$5:$A$505,AK$5:AK$505))-AJ379)</f>
        <v>15</v>
      </c>
      <c r="AJ379" s="11">
        <f t="shared" si="171"/>
        <v>5160</v>
      </c>
      <c r="AK379" s="34">
        <f>IF($A379&lt;'Input Data'!$I$16,0,LOOKUP($A379-'Input Data'!$I$16,$A$5:$A$505,AJ$5:AJ$505))</f>
        <v>5070</v>
      </c>
      <c r="AL379" s="17">
        <f>MIN('Input Data'!$I$12*LOOKUP($A379,'Input Data'!$B$58:$B$62,'Input Data'!$J$58:$J$62)/3600*$C$1,IF($A379&lt;'Input Data'!$I$16,0,LOOKUP($A379-'Input Data'!$I$16+$C$1,$A$5:$A$505,AJ$5:AJ$505)-AK379))</f>
        <v>15</v>
      </c>
    </row>
    <row r="380" spans="1:38" x14ac:dyDescent="0.3">
      <c r="A380" s="9">
        <f t="shared" si="153"/>
        <v>3750</v>
      </c>
      <c r="B380" s="10">
        <f>MIN('Input Data'!$C$12*LOOKUP($A380,'Input Data'!$B$58:$B$62,'Input Data'!$D$58:$D$62)/3600*$C$1,IF($A380&lt;'Input Data'!$C$17,infinity,'Input Data'!$C$11*'Input Data'!$C$13+LOOKUP($A380-'Input Data'!$C$17+$C$1,$A$5:$A$505,$D$5:$D$505))-C380)</f>
        <v>22.222222222222221</v>
      </c>
      <c r="C380" s="11">
        <f>C379+LOOKUP($A379,'Input Data'!$D$23:$D$27,'Input Data'!$F$23:$F$27)*$C$1/3600</f>
        <v>5535.5000000000518</v>
      </c>
      <c r="D380" s="11">
        <f t="shared" si="154"/>
        <v>5504.8416666667172</v>
      </c>
      <c r="E380" s="9">
        <f>MIN('Input Data'!$C$12*LOOKUP($A380,'Input Data'!$B$58:$B$62,'Input Data'!$D$58:$D$62)/3600*$C$1,IF($A380&lt;'Input Data'!$C$16,0,LOOKUP($A380-'Input Data'!$C$16+$C$1,$A$5:$A$505,C$5:C$505)-D380))</f>
        <v>10.219444444444889</v>
      </c>
      <c r="F380" s="10">
        <f>LOOKUP($A380,'Input Data'!$C$33:$C$37,'Input Data'!$E$33:$E$37)</f>
        <v>0</v>
      </c>
      <c r="G380" s="11">
        <f t="shared" si="155"/>
        <v>1</v>
      </c>
      <c r="H380" s="11">
        <f t="shared" si="173"/>
        <v>0</v>
      </c>
      <c r="I380" s="12">
        <f t="shared" si="157"/>
        <v>10.219444444444889</v>
      </c>
      <c r="J380" s="7">
        <f>MIN('Input Data'!$D$12*LOOKUP($A380,'Input Data'!$B$58:$B$62,'Input Data'!$E$58:$E$62)/3600*$C$1,IF($A380&lt;'Input Data'!$D$17,infinity,'Input Data'!$D$11*'Input Data'!$D$13+LOOKUP($A380-'Input Data'!$D$17+$C$1,$A$5:$A$505,$L$5:$L$505)-K380))</f>
        <v>5.5555555555555554</v>
      </c>
      <c r="K380" s="11">
        <f t="shared" si="158"/>
        <v>0</v>
      </c>
      <c r="L380" s="11">
        <f>IF($A380&lt;'Input Data'!$D$16,0,LOOKUP($A380-'Input Data'!$D$16,$A$5:$A$505,$K$5:$K$505))</f>
        <v>0</v>
      </c>
      <c r="M380" s="7">
        <f>MIN('Input Data'!$E$12*LOOKUP($A380,'Input Data'!$B$58:$B$62,'Input Data'!$F$58:$F$62)/3600*$C$1,IF($A380&lt;'Input Data'!$E$17,infinity,'Input Data'!$E$11*'Input Data'!$E$13+LOOKUP($A380-'Input Data'!$E$17+$C$1,$A$5:$A$505,$O$5:$O$505))-N380)</f>
        <v>22.222222222222221</v>
      </c>
      <c r="N380" s="11">
        <f t="shared" si="159"/>
        <v>5504.8416666667172</v>
      </c>
      <c r="O380" s="11">
        <f t="shared" si="160"/>
        <v>5443.5250000000478</v>
      </c>
      <c r="P380" s="9">
        <f>MIN('Input Data'!$E$12*LOOKUP($A380,'Input Data'!$B$58:$B$62,'Input Data'!$F$58:$F$62)/3600*$C$1,IF($A380&lt;'Input Data'!$E$16,0,LOOKUP($A380-'Input Data'!$E$16+$C$1,$A$5:$A$505,N$5:N$505)-O380))</f>
        <v>10.219444444444889</v>
      </c>
      <c r="Q380" s="10">
        <f>LOOKUP($A380,'Input Data'!$C$33:$C$37,'Input Data'!$F$33:$F$37)</f>
        <v>0</v>
      </c>
      <c r="R380" s="34">
        <f t="shared" si="161"/>
        <v>1</v>
      </c>
      <c r="S380" s="8">
        <f t="shared" si="162"/>
        <v>0</v>
      </c>
      <c r="T380" s="11">
        <f t="shared" si="163"/>
        <v>10.219444444444889</v>
      </c>
      <c r="U380" s="7">
        <f>MIN('Input Data'!$F$12*LOOKUP($A380,'Input Data'!$B$58:$B$62,'Input Data'!$G$58:$G$62)/3600*$C$1,IF($A380&lt;'Input Data'!$F$17,infinity,'Input Data'!$F$11*'Input Data'!$F$13+LOOKUP($A380-'Input Data'!$F$17+$C$1,$A$5:$A$505,$W$5:$W$505)-V380))</f>
        <v>5.5555555555555554</v>
      </c>
      <c r="V380" s="11">
        <f t="shared" si="164"/>
        <v>105.80466666666806</v>
      </c>
      <c r="W380" s="11">
        <f>IF($A380&lt;'Input Data'!$F$16,0,LOOKUP($A380-'Input Data'!$F$16,$A$5:$A$505,$V$5:$V$505))</f>
        <v>105.80466666666806</v>
      </c>
      <c r="X380" s="7">
        <f>MIN('Input Data'!$G$12*LOOKUP($A380,'Input Data'!$B$58:$B$62,'Input Data'!$H$58:$H$62)/3600*$C$1,IF($A380&lt;'Input Data'!$G$17,infinity,'Input Data'!$G$11*'Input Data'!$G$13+LOOKUP($A380-'Input Data'!$G$17+$C$1,$A$5:$A$505,$Z$5:$Z$505)-Y380))</f>
        <v>22.222222222222221</v>
      </c>
      <c r="Y380" s="11">
        <f t="shared" si="165"/>
        <v>5337.7203333333746</v>
      </c>
      <c r="Z380" s="11">
        <f t="shared" si="166"/>
        <v>5175</v>
      </c>
      <c r="AA380" s="9">
        <f>MIN('Input Data'!$G$12*LOOKUP($A380,'Input Data'!$B$58:$B$62,'Input Data'!$H$58:$H$62)/3600*$C$1,IF($A380&lt;'Input Data'!$G$16,0,LOOKUP($A380-'Input Data'!$G$16+$C$1,$A$5:$A$505,Y$5:Y$505)-Z380))</f>
        <v>22.222222222222221</v>
      </c>
      <c r="AB380" s="10">
        <f>LOOKUP($A380,'Input Data'!$C$33:$C$37,'Input Data'!$G$33:$G$37)</f>
        <v>0</v>
      </c>
      <c r="AC380" s="11">
        <f t="shared" si="167"/>
        <v>0.67500000000000004</v>
      </c>
      <c r="AD380" s="11">
        <f t="shared" si="168"/>
        <v>0</v>
      </c>
      <c r="AE380" s="12">
        <f t="shared" si="169"/>
        <v>15</v>
      </c>
      <c r="AF380" s="7">
        <f>MIN('Input Data'!$H$12*LOOKUP($A380,'Input Data'!$B$58:$B$62,'Input Data'!$I$58:$I$62)/3600*$C$1,IF($A380&lt;'Input Data'!$H$17,infinity,'Input Data'!$H$11*'Input Data'!$H$13+LOOKUP($A380-'Input Data'!$H$17+$C$1,$A$5:$A$505,AH$5:AH$505)-AG380))</f>
        <v>5.5555555555555554</v>
      </c>
      <c r="AG380" s="11">
        <f t="shared" si="170"/>
        <v>0</v>
      </c>
      <c r="AH380" s="11">
        <f>IF($A380&lt;'Input Data'!$H$16,0,LOOKUP($A380-'Input Data'!$H$16,$A$5:$A$505,AG$5:AG$505))</f>
        <v>0</v>
      </c>
      <c r="AI380" s="7">
        <f>MIN('Input Data'!$I$12*LOOKUP($A380,'Input Data'!$B$58:$B$62,'Input Data'!$J$58:$J$62)/3600*$C$1,IF($A380&lt;'Input Data'!$I$17,infinity,'Input Data'!$I$11*'Input Data'!$I$13+LOOKUP($A380-'Input Data'!$I$17+$C$1,$A$5:$A$505,AK$5:AK$505))-AJ380)</f>
        <v>15</v>
      </c>
      <c r="AJ380" s="11">
        <f t="shared" si="171"/>
        <v>5175</v>
      </c>
      <c r="AK380" s="34">
        <f>IF($A380&lt;'Input Data'!$I$16,0,LOOKUP($A380-'Input Data'!$I$16,$A$5:$A$505,AJ$5:AJ$505))</f>
        <v>5085</v>
      </c>
      <c r="AL380" s="17">
        <f>MIN('Input Data'!$I$12*LOOKUP($A380,'Input Data'!$B$58:$B$62,'Input Data'!$J$58:$J$62)/3600*$C$1,IF($A380&lt;'Input Data'!$I$16,0,LOOKUP($A380-'Input Data'!$I$16+$C$1,$A$5:$A$505,AJ$5:AJ$505)-AK380))</f>
        <v>15</v>
      </c>
    </row>
    <row r="381" spans="1:38" x14ac:dyDescent="0.3">
      <c r="A381" s="9">
        <f t="shared" si="153"/>
        <v>3760</v>
      </c>
      <c r="B381" s="10">
        <f>MIN('Input Data'!$C$12*LOOKUP($A381,'Input Data'!$B$58:$B$62,'Input Data'!$D$58:$D$62)/3600*$C$1,IF($A381&lt;'Input Data'!$C$17,infinity,'Input Data'!$C$11*'Input Data'!$C$13+LOOKUP($A381-'Input Data'!$C$17+$C$1,$A$5:$A$505,$D$5:$D$505))-C381)</f>
        <v>22.222222222222221</v>
      </c>
      <c r="C381" s="11">
        <f>C380+LOOKUP($A380,'Input Data'!$D$23:$D$27,'Input Data'!$F$23:$F$27)*$C$1/3600</f>
        <v>5535.5000000000518</v>
      </c>
      <c r="D381" s="11">
        <f t="shared" si="154"/>
        <v>5515.0611111111621</v>
      </c>
      <c r="E381" s="9">
        <f>MIN('Input Data'!$C$12*LOOKUP($A381,'Input Data'!$B$58:$B$62,'Input Data'!$D$58:$D$62)/3600*$C$1,IF($A381&lt;'Input Data'!$C$16,0,LOOKUP($A381-'Input Data'!$C$16+$C$1,$A$5:$A$505,C$5:C$505)-D381))</f>
        <v>10.219444444444889</v>
      </c>
      <c r="F381" s="10">
        <f>LOOKUP($A381,'Input Data'!$C$33:$C$37,'Input Data'!$E$33:$E$37)</f>
        <v>0</v>
      </c>
      <c r="G381" s="11">
        <f t="shared" si="155"/>
        <v>1</v>
      </c>
      <c r="H381" s="11">
        <f t="shared" si="173"/>
        <v>0</v>
      </c>
      <c r="I381" s="12">
        <f t="shared" si="157"/>
        <v>10.219444444444889</v>
      </c>
      <c r="J381" s="7">
        <f>MIN('Input Data'!$D$12*LOOKUP($A381,'Input Data'!$B$58:$B$62,'Input Data'!$E$58:$E$62)/3600*$C$1,IF($A381&lt;'Input Data'!$D$17,infinity,'Input Data'!$D$11*'Input Data'!$D$13+LOOKUP($A381-'Input Data'!$D$17+$C$1,$A$5:$A$505,$L$5:$L$505)-K381))</f>
        <v>5.5555555555555554</v>
      </c>
      <c r="K381" s="11">
        <f t="shared" si="158"/>
        <v>0</v>
      </c>
      <c r="L381" s="11">
        <f>IF($A381&lt;'Input Data'!$D$16,0,LOOKUP($A381-'Input Data'!$D$16,$A$5:$A$505,$K$5:$K$505))</f>
        <v>0</v>
      </c>
      <c r="M381" s="7">
        <f>MIN('Input Data'!$E$12*LOOKUP($A381,'Input Data'!$B$58:$B$62,'Input Data'!$F$58:$F$62)/3600*$C$1,IF($A381&lt;'Input Data'!$E$17,infinity,'Input Data'!$E$11*'Input Data'!$E$13+LOOKUP($A381-'Input Data'!$E$17+$C$1,$A$5:$A$505,$O$5:$O$505))-N381)</f>
        <v>22.222222222222221</v>
      </c>
      <c r="N381" s="11">
        <f t="shared" si="159"/>
        <v>5515.0611111111621</v>
      </c>
      <c r="O381" s="11">
        <f t="shared" si="160"/>
        <v>5453.7444444444927</v>
      </c>
      <c r="P381" s="9">
        <f>MIN('Input Data'!$E$12*LOOKUP($A381,'Input Data'!$B$58:$B$62,'Input Data'!$F$58:$F$62)/3600*$C$1,IF($A381&lt;'Input Data'!$E$16,0,LOOKUP($A381-'Input Data'!$E$16+$C$1,$A$5:$A$505,N$5:N$505)-O381))</f>
        <v>10.219444444444889</v>
      </c>
      <c r="Q381" s="10">
        <f>LOOKUP($A381,'Input Data'!$C$33:$C$37,'Input Data'!$F$33:$F$37)</f>
        <v>0</v>
      </c>
      <c r="R381" s="34">
        <f t="shared" si="161"/>
        <v>1</v>
      </c>
      <c r="S381" s="8">
        <f t="shared" si="162"/>
        <v>0</v>
      </c>
      <c r="T381" s="11">
        <f t="shared" si="163"/>
        <v>10.219444444444889</v>
      </c>
      <c r="U381" s="7">
        <f>MIN('Input Data'!$F$12*LOOKUP($A381,'Input Data'!$B$58:$B$62,'Input Data'!$G$58:$G$62)/3600*$C$1,IF($A381&lt;'Input Data'!$F$17,infinity,'Input Data'!$F$11*'Input Data'!$F$13+LOOKUP($A381-'Input Data'!$F$17+$C$1,$A$5:$A$505,$W$5:$W$505)-V381))</f>
        <v>5.5555555555555554</v>
      </c>
      <c r="V381" s="11">
        <f t="shared" si="164"/>
        <v>105.80466666666806</v>
      </c>
      <c r="W381" s="11">
        <f>IF($A381&lt;'Input Data'!$F$16,0,LOOKUP($A381-'Input Data'!$F$16,$A$5:$A$505,$V$5:$V$505))</f>
        <v>105.80466666666806</v>
      </c>
      <c r="X381" s="7">
        <f>MIN('Input Data'!$G$12*LOOKUP($A381,'Input Data'!$B$58:$B$62,'Input Data'!$H$58:$H$62)/3600*$C$1,IF($A381&lt;'Input Data'!$G$17,infinity,'Input Data'!$G$11*'Input Data'!$G$13+LOOKUP($A381-'Input Data'!$G$17+$C$1,$A$5:$A$505,$Z$5:$Z$505)-Y381))</f>
        <v>22.222222222222221</v>
      </c>
      <c r="Y381" s="11">
        <f t="shared" si="165"/>
        <v>5347.9397777778195</v>
      </c>
      <c r="Z381" s="11">
        <f t="shared" si="166"/>
        <v>5190</v>
      </c>
      <c r="AA381" s="9">
        <f>MIN('Input Data'!$G$12*LOOKUP($A381,'Input Data'!$B$58:$B$62,'Input Data'!$H$58:$H$62)/3600*$C$1,IF($A381&lt;'Input Data'!$G$16,0,LOOKUP($A381-'Input Data'!$G$16+$C$1,$A$5:$A$505,Y$5:Y$505)-Z381))</f>
        <v>22.222222222222221</v>
      </c>
      <c r="AB381" s="10">
        <f>LOOKUP($A381,'Input Data'!$C$33:$C$37,'Input Data'!$G$33:$G$37)</f>
        <v>0</v>
      </c>
      <c r="AC381" s="11">
        <f t="shared" si="167"/>
        <v>0.67500000000000004</v>
      </c>
      <c r="AD381" s="11">
        <f t="shared" si="168"/>
        <v>0</v>
      </c>
      <c r="AE381" s="12">
        <f t="shared" si="169"/>
        <v>15</v>
      </c>
      <c r="AF381" s="7">
        <f>MIN('Input Data'!$H$12*LOOKUP($A381,'Input Data'!$B$58:$B$62,'Input Data'!$I$58:$I$62)/3600*$C$1,IF($A381&lt;'Input Data'!$H$17,infinity,'Input Data'!$H$11*'Input Data'!$H$13+LOOKUP($A381-'Input Data'!$H$17+$C$1,$A$5:$A$505,AH$5:AH$505)-AG381))</f>
        <v>5.5555555555555554</v>
      </c>
      <c r="AG381" s="11">
        <f t="shared" si="170"/>
        <v>0</v>
      </c>
      <c r="AH381" s="11">
        <f>IF($A381&lt;'Input Data'!$H$16,0,LOOKUP($A381-'Input Data'!$H$16,$A$5:$A$505,AG$5:AG$505))</f>
        <v>0</v>
      </c>
      <c r="AI381" s="7">
        <f>MIN('Input Data'!$I$12*LOOKUP($A381,'Input Data'!$B$58:$B$62,'Input Data'!$J$58:$J$62)/3600*$C$1,IF($A381&lt;'Input Data'!$I$17,infinity,'Input Data'!$I$11*'Input Data'!$I$13+LOOKUP($A381-'Input Data'!$I$17+$C$1,$A$5:$A$505,AK$5:AK$505))-AJ381)</f>
        <v>15</v>
      </c>
      <c r="AJ381" s="11">
        <f t="shared" si="171"/>
        <v>5190</v>
      </c>
      <c r="AK381" s="34">
        <f>IF($A381&lt;'Input Data'!$I$16,0,LOOKUP($A381-'Input Data'!$I$16,$A$5:$A$505,AJ$5:AJ$505))</f>
        <v>5100</v>
      </c>
      <c r="AL381" s="17">
        <f>MIN('Input Data'!$I$12*LOOKUP($A381,'Input Data'!$B$58:$B$62,'Input Data'!$J$58:$J$62)/3600*$C$1,IF($A381&lt;'Input Data'!$I$16,0,LOOKUP($A381-'Input Data'!$I$16+$C$1,$A$5:$A$505,AJ$5:AJ$505)-AK381))</f>
        <v>15</v>
      </c>
    </row>
    <row r="382" spans="1:38" x14ac:dyDescent="0.3">
      <c r="A382" s="9">
        <f t="shared" si="153"/>
        <v>3770</v>
      </c>
      <c r="B382" s="10">
        <f>MIN('Input Data'!$C$12*LOOKUP($A382,'Input Data'!$B$58:$B$62,'Input Data'!$D$58:$D$62)/3600*$C$1,IF($A382&lt;'Input Data'!$C$17,infinity,'Input Data'!$C$11*'Input Data'!$C$13+LOOKUP($A382-'Input Data'!$C$17+$C$1,$A$5:$A$505,$D$5:$D$505))-C382)</f>
        <v>22.222222222222221</v>
      </c>
      <c r="C382" s="11">
        <f>C381+LOOKUP($A381,'Input Data'!$D$23:$D$27,'Input Data'!$F$23:$F$27)*$C$1/3600</f>
        <v>5535.5000000000518</v>
      </c>
      <c r="D382" s="11">
        <f t="shared" si="154"/>
        <v>5525.280555555607</v>
      </c>
      <c r="E382" s="9">
        <f>MIN('Input Data'!$C$12*LOOKUP($A382,'Input Data'!$B$58:$B$62,'Input Data'!$D$58:$D$62)/3600*$C$1,IF($A382&lt;'Input Data'!$C$16,0,LOOKUP($A382-'Input Data'!$C$16+$C$1,$A$5:$A$505,C$5:C$505)-D382))</f>
        <v>10.219444444444889</v>
      </c>
      <c r="F382" s="10">
        <f>LOOKUP($A382,'Input Data'!$C$33:$C$37,'Input Data'!$E$33:$E$37)</f>
        <v>0</v>
      </c>
      <c r="G382" s="11">
        <f t="shared" si="155"/>
        <v>1</v>
      </c>
      <c r="H382" s="11">
        <f t="shared" si="173"/>
        <v>0</v>
      </c>
      <c r="I382" s="12">
        <f t="shared" si="157"/>
        <v>10.219444444444889</v>
      </c>
      <c r="J382" s="7">
        <f>MIN('Input Data'!$D$12*LOOKUP($A382,'Input Data'!$B$58:$B$62,'Input Data'!$E$58:$E$62)/3600*$C$1,IF($A382&lt;'Input Data'!$D$17,infinity,'Input Data'!$D$11*'Input Data'!$D$13+LOOKUP($A382-'Input Data'!$D$17+$C$1,$A$5:$A$505,$L$5:$L$505)-K382))</f>
        <v>5.5555555555555554</v>
      </c>
      <c r="K382" s="11">
        <f t="shared" si="158"/>
        <v>0</v>
      </c>
      <c r="L382" s="11">
        <f>IF($A382&lt;'Input Data'!$D$16,0,LOOKUP($A382-'Input Data'!$D$16,$A$5:$A$505,$K$5:$K$505))</f>
        <v>0</v>
      </c>
      <c r="M382" s="7">
        <f>MIN('Input Data'!$E$12*LOOKUP($A382,'Input Data'!$B$58:$B$62,'Input Data'!$F$58:$F$62)/3600*$C$1,IF($A382&lt;'Input Data'!$E$17,infinity,'Input Data'!$E$11*'Input Data'!$E$13+LOOKUP($A382-'Input Data'!$E$17+$C$1,$A$5:$A$505,$O$5:$O$505))-N382)</f>
        <v>22.222222222222221</v>
      </c>
      <c r="N382" s="11">
        <f t="shared" si="159"/>
        <v>5525.280555555607</v>
      </c>
      <c r="O382" s="11">
        <f t="shared" si="160"/>
        <v>5463.9638888889376</v>
      </c>
      <c r="P382" s="9">
        <f>MIN('Input Data'!$E$12*LOOKUP($A382,'Input Data'!$B$58:$B$62,'Input Data'!$F$58:$F$62)/3600*$C$1,IF($A382&lt;'Input Data'!$E$16,0,LOOKUP($A382-'Input Data'!$E$16+$C$1,$A$5:$A$505,N$5:N$505)-O382))</f>
        <v>10.219444444444889</v>
      </c>
      <c r="Q382" s="10">
        <f>LOOKUP($A382,'Input Data'!$C$33:$C$37,'Input Data'!$F$33:$F$37)</f>
        <v>0</v>
      </c>
      <c r="R382" s="34">
        <f t="shared" si="161"/>
        <v>1</v>
      </c>
      <c r="S382" s="8">
        <f t="shared" si="162"/>
        <v>0</v>
      </c>
      <c r="T382" s="11">
        <f t="shared" si="163"/>
        <v>10.219444444444889</v>
      </c>
      <c r="U382" s="7">
        <f>MIN('Input Data'!$F$12*LOOKUP($A382,'Input Data'!$B$58:$B$62,'Input Data'!$G$58:$G$62)/3600*$C$1,IF($A382&lt;'Input Data'!$F$17,infinity,'Input Data'!$F$11*'Input Data'!$F$13+LOOKUP($A382-'Input Data'!$F$17+$C$1,$A$5:$A$505,$W$5:$W$505)-V382))</f>
        <v>5.5555555555555554</v>
      </c>
      <c r="V382" s="11">
        <f t="shared" si="164"/>
        <v>105.80466666666806</v>
      </c>
      <c r="W382" s="11">
        <f>IF($A382&lt;'Input Data'!$F$16,0,LOOKUP($A382-'Input Data'!$F$16,$A$5:$A$505,$V$5:$V$505))</f>
        <v>105.80466666666806</v>
      </c>
      <c r="X382" s="7">
        <f>MIN('Input Data'!$G$12*LOOKUP($A382,'Input Data'!$B$58:$B$62,'Input Data'!$H$58:$H$62)/3600*$C$1,IF($A382&lt;'Input Data'!$G$17,infinity,'Input Data'!$G$11*'Input Data'!$G$13+LOOKUP($A382-'Input Data'!$G$17+$C$1,$A$5:$A$505,$Z$5:$Z$505)-Y382))</f>
        <v>22.222222222222221</v>
      </c>
      <c r="Y382" s="11">
        <f t="shared" si="165"/>
        <v>5358.1592222222644</v>
      </c>
      <c r="Z382" s="11">
        <f t="shared" si="166"/>
        <v>5205</v>
      </c>
      <c r="AA382" s="9">
        <f>MIN('Input Data'!$G$12*LOOKUP($A382,'Input Data'!$B$58:$B$62,'Input Data'!$H$58:$H$62)/3600*$C$1,IF($A382&lt;'Input Data'!$G$16,0,LOOKUP($A382-'Input Data'!$G$16+$C$1,$A$5:$A$505,Y$5:Y$505)-Z382))</f>
        <v>22.222222222222221</v>
      </c>
      <c r="AB382" s="10">
        <f>LOOKUP($A382,'Input Data'!$C$33:$C$37,'Input Data'!$G$33:$G$37)</f>
        <v>0</v>
      </c>
      <c r="AC382" s="11">
        <f t="shared" si="167"/>
        <v>0.67500000000000004</v>
      </c>
      <c r="AD382" s="11">
        <f t="shared" si="168"/>
        <v>0</v>
      </c>
      <c r="AE382" s="12">
        <f t="shared" si="169"/>
        <v>15</v>
      </c>
      <c r="AF382" s="7">
        <f>MIN('Input Data'!$H$12*LOOKUP($A382,'Input Data'!$B$58:$B$62,'Input Data'!$I$58:$I$62)/3600*$C$1,IF($A382&lt;'Input Data'!$H$17,infinity,'Input Data'!$H$11*'Input Data'!$H$13+LOOKUP($A382-'Input Data'!$H$17+$C$1,$A$5:$A$505,AH$5:AH$505)-AG382))</f>
        <v>5.5555555555555554</v>
      </c>
      <c r="AG382" s="11">
        <f t="shared" si="170"/>
        <v>0</v>
      </c>
      <c r="AH382" s="11">
        <f>IF($A382&lt;'Input Data'!$H$16,0,LOOKUP($A382-'Input Data'!$H$16,$A$5:$A$505,AG$5:AG$505))</f>
        <v>0</v>
      </c>
      <c r="AI382" s="7">
        <f>MIN('Input Data'!$I$12*LOOKUP($A382,'Input Data'!$B$58:$B$62,'Input Data'!$J$58:$J$62)/3600*$C$1,IF($A382&lt;'Input Data'!$I$17,infinity,'Input Data'!$I$11*'Input Data'!$I$13+LOOKUP($A382-'Input Data'!$I$17+$C$1,$A$5:$A$505,AK$5:AK$505))-AJ382)</f>
        <v>15</v>
      </c>
      <c r="AJ382" s="11">
        <f t="shared" si="171"/>
        <v>5205</v>
      </c>
      <c r="AK382" s="34">
        <f>IF($A382&lt;'Input Data'!$I$16,0,LOOKUP($A382-'Input Data'!$I$16,$A$5:$A$505,AJ$5:AJ$505))</f>
        <v>5115</v>
      </c>
      <c r="AL382" s="17">
        <f>MIN('Input Data'!$I$12*LOOKUP($A382,'Input Data'!$B$58:$B$62,'Input Data'!$J$58:$J$62)/3600*$C$1,IF($A382&lt;'Input Data'!$I$16,0,LOOKUP($A382-'Input Data'!$I$16+$C$1,$A$5:$A$505,AJ$5:AJ$505)-AK382))</f>
        <v>15</v>
      </c>
    </row>
    <row r="383" spans="1:38" x14ac:dyDescent="0.3">
      <c r="A383" s="9">
        <f t="shared" si="153"/>
        <v>3780</v>
      </c>
      <c r="B383" s="10">
        <f>MIN('Input Data'!$C$12*LOOKUP($A383,'Input Data'!$B$58:$B$62,'Input Data'!$D$58:$D$62)/3600*$C$1,IF($A383&lt;'Input Data'!$C$17,infinity,'Input Data'!$C$11*'Input Data'!$C$13+LOOKUP($A383-'Input Data'!$C$17+$C$1,$A$5:$A$505,$D$5:$D$505))-C383)</f>
        <v>22.222222222222221</v>
      </c>
      <c r="C383" s="11">
        <f>C382+LOOKUP($A382,'Input Data'!$D$23:$D$27,'Input Data'!$F$23:$F$27)*$C$1/3600</f>
        <v>5535.5000000000518</v>
      </c>
      <c r="D383" s="11">
        <f t="shared" si="154"/>
        <v>5535.5000000000518</v>
      </c>
      <c r="E383" s="9">
        <f>MIN('Input Data'!$C$12*LOOKUP($A383,'Input Data'!$B$58:$B$62,'Input Data'!$D$58:$D$62)/3600*$C$1,IF($A383&lt;'Input Data'!$C$16,0,LOOKUP($A383-'Input Data'!$C$16+$C$1,$A$5:$A$505,C$5:C$505)-D383))</f>
        <v>0</v>
      </c>
      <c r="F383" s="10">
        <f>LOOKUP($A383,'Input Data'!$C$33:$C$37,'Input Data'!$E$33:$E$37)</f>
        <v>0</v>
      </c>
      <c r="G383" s="11">
        <f t="shared" si="155"/>
        <v>1</v>
      </c>
      <c r="H383" s="11">
        <f t="shared" si="173"/>
        <v>0</v>
      </c>
      <c r="I383" s="12">
        <f t="shared" si="157"/>
        <v>0</v>
      </c>
      <c r="J383" s="7">
        <f>MIN('Input Data'!$D$12*LOOKUP($A383,'Input Data'!$B$58:$B$62,'Input Data'!$E$58:$E$62)/3600*$C$1,IF($A383&lt;'Input Data'!$D$17,infinity,'Input Data'!$D$11*'Input Data'!$D$13+LOOKUP($A383-'Input Data'!$D$17+$C$1,$A$5:$A$505,$L$5:$L$505)-K383))</f>
        <v>5.5555555555555554</v>
      </c>
      <c r="K383" s="11">
        <f t="shared" si="158"/>
        <v>0</v>
      </c>
      <c r="L383" s="11">
        <f>IF($A383&lt;'Input Data'!$D$16,0,LOOKUP($A383-'Input Data'!$D$16,$A$5:$A$505,$K$5:$K$505))</f>
        <v>0</v>
      </c>
      <c r="M383" s="7">
        <f>MIN('Input Data'!$E$12*LOOKUP($A383,'Input Data'!$B$58:$B$62,'Input Data'!$F$58:$F$62)/3600*$C$1,IF($A383&lt;'Input Data'!$E$17,infinity,'Input Data'!$E$11*'Input Data'!$E$13+LOOKUP($A383-'Input Data'!$E$17+$C$1,$A$5:$A$505,$O$5:$O$505))-N383)</f>
        <v>22.222222222222221</v>
      </c>
      <c r="N383" s="11">
        <f t="shared" si="159"/>
        <v>5535.5000000000518</v>
      </c>
      <c r="O383" s="11">
        <f t="shared" si="160"/>
        <v>5474.1833333333825</v>
      </c>
      <c r="P383" s="9">
        <f>MIN('Input Data'!$E$12*LOOKUP($A383,'Input Data'!$B$58:$B$62,'Input Data'!$F$58:$F$62)/3600*$C$1,IF($A383&lt;'Input Data'!$E$16,0,LOOKUP($A383-'Input Data'!$E$16+$C$1,$A$5:$A$505,N$5:N$505)-O383))</f>
        <v>10.219444444444889</v>
      </c>
      <c r="Q383" s="10">
        <f>LOOKUP($A383,'Input Data'!$C$33:$C$37,'Input Data'!$F$33:$F$37)</f>
        <v>0</v>
      </c>
      <c r="R383" s="34">
        <f t="shared" si="161"/>
        <v>1</v>
      </c>
      <c r="S383" s="8">
        <f t="shared" si="162"/>
        <v>0</v>
      </c>
      <c r="T383" s="11">
        <f t="shared" si="163"/>
        <v>10.219444444444889</v>
      </c>
      <c r="U383" s="7">
        <f>MIN('Input Data'!$F$12*LOOKUP($A383,'Input Data'!$B$58:$B$62,'Input Data'!$G$58:$G$62)/3600*$C$1,IF($A383&lt;'Input Data'!$F$17,infinity,'Input Data'!$F$11*'Input Data'!$F$13+LOOKUP($A383-'Input Data'!$F$17+$C$1,$A$5:$A$505,$W$5:$W$505)-V383))</f>
        <v>5.5555555555555554</v>
      </c>
      <c r="V383" s="11">
        <f t="shared" si="164"/>
        <v>105.80466666666806</v>
      </c>
      <c r="W383" s="11">
        <f>IF($A383&lt;'Input Data'!$F$16,0,LOOKUP($A383-'Input Data'!$F$16,$A$5:$A$505,$V$5:$V$505))</f>
        <v>105.80466666666806</v>
      </c>
      <c r="X383" s="7">
        <f>MIN('Input Data'!$G$12*LOOKUP($A383,'Input Data'!$B$58:$B$62,'Input Data'!$H$58:$H$62)/3600*$C$1,IF($A383&lt;'Input Data'!$G$17,infinity,'Input Data'!$G$11*'Input Data'!$G$13+LOOKUP($A383-'Input Data'!$G$17+$C$1,$A$5:$A$505,$Z$5:$Z$505)-Y383))</f>
        <v>22.222222222222221</v>
      </c>
      <c r="Y383" s="11">
        <f t="shared" si="165"/>
        <v>5368.3786666667093</v>
      </c>
      <c r="Z383" s="11">
        <f t="shared" si="166"/>
        <v>5220</v>
      </c>
      <c r="AA383" s="9">
        <f>MIN('Input Data'!$G$12*LOOKUP($A383,'Input Data'!$B$58:$B$62,'Input Data'!$H$58:$H$62)/3600*$C$1,IF($A383&lt;'Input Data'!$G$16,0,LOOKUP($A383-'Input Data'!$G$16+$C$1,$A$5:$A$505,Y$5:Y$505)-Z383))</f>
        <v>22.222222222222221</v>
      </c>
      <c r="AB383" s="10">
        <f>LOOKUP($A383,'Input Data'!$C$33:$C$37,'Input Data'!$G$33:$G$37)</f>
        <v>0</v>
      </c>
      <c r="AC383" s="11">
        <f t="shared" si="167"/>
        <v>0.67500000000000004</v>
      </c>
      <c r="AD383" s="11">
        <f t="shared" si="168"/>
        <v>0</v>
      </c>
      <c r="AE383" s="12">
        <f t="shared" si="169"/>
        <v>15</v>
      </c>
      <c r="AF383" s="7">
        <f>MIN('Input Data'!$H$12*LOOKUP($A383,'Input Data'!$B$58:$B$62,'Input Data'!$I$58:$I$62)/3600*$C$1,IF($A383&lt;'Input Data'!$H$17,infinity,'Input Data'!$H$11*'Input Data'!$H$13+LOOKUP($A383-'Input Data'!$H$17+$C$1,$A$5:$A$505,AH$5:AH$505)-AG383))</f>
        <v>5.5555555555555554</v>
      </c>
      <c r="AG383" s="11">
        <f t="shared" si="170"/>
        <v>0</v>
      </c>
      <c r="AH383" s="11">
        <f>IF($A383&lt;'Input Data'!$H$16,0,LOOKUP($A383-'Input Data'!$H$16,$A$5:$A$505,AG$5:AG$505))</f>
        <v>0</v>
      </c>
      <c r="AI383" s="7">
        <f>MIN('Input Data'!$I$12*LOOKUP($A383,'Input Data'!$B$58:$B$62,'Input Data'!$J$58:$J$62)/3600*$C$1,IF($A383&lt;'Input Data'!$I$17,infinity,'Input Data'!$I$11*'Input Data'!$I$13+LOOKUP($A383-'Input Data'!$I$17+$C$1,$A$5:$A$505,AK$5:AK$505))-AJ383)</f>
        <v>15</v>
      </c>
      <c r="AJ383" s="11">
        <f t="shared" si="171"/>
        <v>5220</v>
      </c>
      <c r="AK383" s="34">
        <f>IF($A383&lt;'Input Data'!$I$16,0,LOOKUP($A383-'Input Data'!$I$16,$A$5:$A$505,AJ$5:AJ$505))</f>
        <v>5130</v>
      </c>
      <c r="AL383" s="17">
        <f>MIN('Input Data'!$I$12*LOOKUP($A383,'Input Data'!$B$58:$B$62,'Input Data'!$J$58:$J$62)/3600*$C$1,IF($A383&lt;'Input Data'!$I$16,0,LOOKUP($A383-'Input Data'!$I$16+$C$1,$A$5:$A$505,AJ$5:AJ$505)-AK383))</f>
        <v>15</v>
      </c>
    </row>
    <row r="384" spans="1:38" x14ac:dyDescent="0.3">
      <c r="A384" s="9">
        <f t="shared" si="153"/>
        <v>3790</v>
      </c>
      <c r="B384" s="10">
        <f>MIN('Input Data'!$C$12*LOOKUP($A384,'Input Data'!$B$58:$B$62,'Input Data'!$D$58:$D$62)/3600*$C$1,IF($A384&lt;'Input Data'!$C$17,infinity,'Input Data'!$C$11*'Input Data'!$C$13+LOOKUP($A384-'Input Data'!$C$17+$C$1,$A$5:$A$505,$D$5:$D$505))-C384)</f>
        <v>22.222222222222221</v>
      </c>
      <c r="C384" s="11">
        <f>C383+LOOKUP($A383,'Input Data'!$D$23:$D$27,'Input Data'!$F$23:$F$27)*$C$1/3600</f>
        <v>5535.5000000000518</v>
      </c>
      <c r="D384" s="11">
        <f t="shared" si="154"/>
        <v>5535.5000000000518</v>
      </c>
      <c r="E384" s="9">
        <f>MIN('Input Data'!$C$12*LOOKUP($A384,'Input Data'!$B$58:$B$62,'Input Data'!$D$58:$D$62)/3600*$C$1,IF($A384&lt;'Input Data'!$C$16,0,LOOKUP($A384-'Input Data'!$C$16+$C$1,$A$5:$A$505,C$5:C$505)-D384))</f>
        <v>0</v>
      </c>
      <c r="F384" s="10">
        <f>LOOKUP($A384,'Input Data'!$C$33:$C$37,'Input Data'!$E$33:$E$37)</f>
        <v>0</v>
      </c>
      <c r="G384" s="11">
        <f t="shared" si="155"/>
        <v>1</v>
      </c>
      <c r="H384" s="11">
        <f t="shared" si="173"/>
        <v>0</v>
      </c>
      <c r="I384" s="12">
        <f t="shared" si="157"/>
        <v>0</v>
      </c>
      <c r="J384" s="7">
        <f>MIN('Input Data'!$D$12*LOOKUP($A384,'Input Data'!$B$58:$B$62,'Input Data'!$E$58:$E$62)/3600*$C$1,IF($A384&lt;'Input Data'!$D$17,infinity,'Input Data'!$D$11*'Input Data'!$D$13+LOOKUP($A384-'Input Data'!$D$17+$C$1,$A$5:$A$505,$L$5:$L$505)-K384))</f>
        <v>5.5555555555555554</v>
      </c>
      <c r="K384" s="11">
        <f t="shared" si="158"/>
        <v>0</v>
      </c>
      <c r="L384" s="11">
        <f>IF($A384&lt;'Input Data'!$D$16,0,LOOKUP($A384-'Input Data'!$D$16,$A$5:$A$505,$K$5:$K$505))</f>
        <v>0</v>
      </c>
      <c r="M384" s="7">
        <f>MIN('Input Data'!$E$12*LOOKUP($A384,'Input Data'!$B$58:$B$62,'Input Data'!$F$58:$F$62)/3600*$C$1,IF($A384&lt;'Input Data'!$E$17,infinity,'Input Data'!$E$11*'Input Data'!$E$13+LOOKUP($A384-'Input Data'!$E$17+$C$1,$A$5:$A$505,$O$5:$O$505))-N384)</f>
        <v>22.222222222222221</v>
      </c>
      <c r="N384" s="11">
        <f t="shared" si="159"/>
        <v>5535.5000000000518</v>
      </c>
      <c r="O384" s="11">
        <f t="shared" si="160"/>
        <v>5484.4027777778274</v>
      </c>
      <c r="P384" s="9">
        <f>MIN('Input Data'!$E$12*LOOKUP($A384,'Input Data'!$B$58:$B$62,'Input Data'!$F$58:$F$62)/3600*$C$1,IF($A384&lt;'Input Data'!$E$16,0,LOOKUP($A384-'Input Data'!$E$16+$C$1,$A$5:$A$505,N$5:N$505)-O384))</f>
        <v>10.219444444444889</v>
      </c>
      <c r="Q384" s="10">
        <f>LOOKUP($A384,'Input Data'!$C$33:$C$37,'Input Data'!$F$33:$F$37)</f>
        <v>0</v>
      </c>
      <c r="R384" s="34">
        <f t="shared" si="161"/>
        <v>1</v>
      </c>
      <c r="S384" s="8">
        <f t="shared" si="162"/>
        <v>0</v>
      </c>
      <c r="T384" s="11">
        <f t="shared" si="163"/>
        <v>10.219444444444889</v>
      </c>
      <c r="U384" s="7">
        <f>MIN('Input Data'!$F$12*LOOKUP($A384,'Input Data'!$B$58:$B$62,'Input Data'!$G$58:$G$62)/3600*$C$1,IF($A384&lt;'Input Data'!$F$17,infinity,'Input Data'!$F$11*'Input Data'!$F$13+LOOKUP($A384-'Input Data'!$F$17+$C$1,$A$5:$A$505,$W$5:$W$505)-V384))</f>
        <v>5.5555555555555554</v>
      </c>
      <c r="V384" s="11">
        <f t="shared" si="164"/>
        <v>105.80466666666806</v>
      </c>
      <c r="W384" s="11">
        <f>IF($A384&lt;'Input Data'!$F$16,0,LOOKUP($A384-'Input Data'!$F$16,$A$5:$A$505,$V$5:$V$505))</f>
        <v>105.80466666666806</v>
      </c>
      <c r="X384" s="7">
        <f>MIN('Input Data'!$G$12*LOOKUP($A384,'Input Data'!$B$58:$B$62,'Input Data'!$H$58:$H$62)/3600*$C$1,IF($A384&lt;'Input Data'!$G$17,infinity,'Input Data'!$G$11*'Input Data'!$G$13+LOOKUP($A384-'Input Data'!$G$17+$C$1,$A$5:$A$505,$Z$5:$Z$505)-Y384))</f>
        <v>22.222222222222221</v>
      </c>
      <c r="Y384" s="11">
        <f t="shared" si="165"/>
        <v>5378.5981111111541</v>
      </c>
      <c r="Z384" s="11">
        <f t="shared" si="166"/>
        <v>5235</v>
      </c>
      <c r="AA384" s="9">
        <f>MIN('Input Data'!$G$12*LOOKUP($A384,'Input Data'!$B$58:$B$62,'Input Data'!$H$58:$H$62)/3600*$C$1,IF($A384&lt;'Input Data'!$G$16,0,LOOKUP($A384-'Input Data'!$G$16+$C$1,$A$5:$A$505,Y$5:Y$505)-Z384))</f>
        <v>22.222222222222221</v>
      </c>
      <c r="AB384" s="10">
        <f>LOOKUP($A384,'Input Data'!$C$33:$C$37,'Input Data'!$G$33:$G$37)</f>
        <v>0</v>
      </c>
      <c r="AC384" s="11">
        <f t="shared" si="167"/>
        <v>0.67500000000000004</v>
      </c>
      <c r="AD384" s="11">
        <f t="shared" si="168"/>
        <v>0</v>
      </c>
      <c r="AE384" s="12">
        <f t="shared" si="169"/>
        <v>15</v>
      </c>
      <c r="AF384" s="7">
        <f>MIN('Input Data'!$H$12*LOOKUP($A384,'Input Data'!$B$58:$B$62,'Input Data'!$I$58:$I$62)/3600*$C$1,IF($A384&lt;'Input Data'!$H$17,infinity,'Input Data'!$H$11*'Input Data'!$H$13+LOOKUP($A384-'Input Data'!$H$17+$C$1,$A$5:$A$505,AH$5:AH$505)-AG384))</f>
        <v>5.5555555555555554</v>
      </c>
      <c r="AG384" s="11">
        <f t="shared" si="170"/>
        <v>0</v>
      </c>
      <c r="AH384" s="11">
        <f>IF($A384&lt;'Input Data'!$H$16,0,LOOKUP($A384-'Input Data'!$H$16,$A$5:$A$505,AG$5:AG$505))</f>
        <v>0</v>
      </c>
      <c r="AI384" s="7">
        <f>MIN('Input Data'!$I$12*LOOKUP($A384,'Input Data'!$B$58:$B$62,'Input Data'!$J$58:$J$62)/3600*$C$1,IF($A384&lt;'Input Data'!$I$17,infinity,'Input Data'!$I$11*'Input Data'!$I$13+LOOKUP($A384-'Input Data'!$I$17+$C$1,$A$5:$A$505,AK$5:AK$505))-AJ384)</f>
        <v>15</v>
      </c>
      <c r="AJ384" s="11">
        <f t="shared" si="171"/>
        <v>5235</v>
      </c>
      <c r="AK384" s="34">
        <f>IF($A384&lt;'Input Data'!$I$16,0,LOOKUP($A384-'Input Data'!$I$16,$A$5:$A$505,AJ$5:AJ$505))</f>
        <v>5145</v>
      </c>
      <c r="AL384" s="17">
        <f>MIN('Input Data'!$I$12*LOOKUP($A384,'Input Data'!$B$58:$B$62,'Input Data'!$J$58:$J$62)/3600*$C$1,IF($A384&lt;'Input Data'!$I$16,0,LOOKUP($A384-'Input Data'!$I$16+$C$1,$A$5:$A$505,AJ$5:AJ$505)-AK384))</f>
        <v>15</v>
      </c>
    </row>
    <row r="385" spans="1:38" x14ac:dyDescent="0.3">
      <c r="A385" s="9">
        <f t="shared" si="153"/>
        <v>3800</v>
      </c>
      <c r="B385" s="10">
        <f>MIN('Input Data'!$C$12*LOOKUP($A385,'Input Data'!$B$58:$B$62,'Input Data'!$D$58:$D$62)/3600*$C$1,IF($A385&lt;'Input Data'!$C$17,infinity,'Input Data'!$C$11*'Input Data'!$C$13+LOOKUP($A385-'Input Data'!$C$17+$C$1,$A$5:$A$505,$D$5:$D$505))-C385)</f>
        <v>22.222222222222221</v>
      </c>
      <c r="C385" s="11">
        <f>C384+LOOKUP($A384,'Input Data'!$D$23:$D$27,'Input Data'!$F$23:$F$27)*$C$1/3600</f>
        <v>5535.5000000000518</v>
      </c>
      <c r="D385" s="11">
        <f t="shared" si="154"/>
        <v>5535.5000000000518</v>
      </c>
      <c r="E385" s="9">
        <f>MIN('Input Data'!$C$12*LOOKUP($A385,'Input Data'!$B$58:$B$62,'Input Data'!$D$58:$D$62)/3600*$C$1,IF($A385&lt;'Input Data'!$C$16,0,LOOKUP($A385-'Input Data'!$C$16+$C$1,$A$5:$A$505,C$5:C$505)-D385))</f>
        <v>0</v>
      </c>
      <c r="F385" s="10">
        <f>LOOKUP($A385,'Input Data'!$C$33:$C$37,'Input Data'!$E$33:$E$37)</f>
        <v>0</v>
      </c>
      <c r="G385" s="11">
        <f t="shared" si="155"/>
        <v>1</v>
      </c>
      <c r="H385" s="11">
        <f t="shared" si="173"/>
        <v>0</v>
      </c>
      <c r="I385" s="12">
        <f t="shared" si="157"/>
        <v>0</v>
      </c>
      <c r="J385" s="7">
        <f>MIN('Input Data'!$D$12*LOOKUP($A385,'Input Data'!$B$58:$B$62,'Input Data'!$E$58:$E$62)/3600*$C$1,IF($A385&lt;'Input Data'!$D$17,infinity,'Input Data'!$D$11*'Input Data'!$D$13+LOOKUP($A385-'Input Data'!$D$17+$C$1,$A$5:$A$505,$L$5:$L$505)-K385))</f>
        <v>5.5555555555555554</v>
      </c>
      <c r="K385" s="11">
        <f t="shared" si="158"/>
        <v>0</v>
      </c>
      <c r="L385" s="11">
        <f>IF($A385&lt;'Input Data'!$D$16,0,LOOKUP($A385-'Input Data'!$D$16,$A$5:$A$505,$K$5:$K$505))</f>
        <v>0</v>
      </c>
      <c r="M385" s="7">
        <f>MIN('Input Data'!$E$12*LOOKUP($A385,'Input Data'!$B$58:$B$62,'Input Data'!$F$58:$F$62)/3600*$C$1,IF($A385&lt;'Input Data'!$E$17,infinity,'Input Data'!$E$11*'Input Data'!$E$13+LOOKUP($A385-'Input Data'!$E$17+$C$1,$A$5:$A$505,$O$5:$O$505))-N385)</f>
        <v>22.222222222222221</v>
      </c>
      <c r="N385" s="11">
        <f t="shared" si="159"/>
        <v>5535.5000000000518</v>
      </c>
      <c r="O385" s="11">
        <f t="shared" si="160"/>
        <v>5494.6222222222723</v>
      </c>
      <c r="P385" s="9">
        <f>MIN('Input Data'!$E$12*LOOKUP($A385,'Input Data'!$B$58:$B$62,'Input Data'!$F$58:$F$62)/3600*$C$1,IF($A385&lt;'Input Data'!$E$16,0,LOOKUP($A385-'Input Data'!$E$16+$C$1,$A$5:$A$505,N$5:N$505)-O385))</f>
        <v>10.219444444444889</v>
      </c>
      <c r="Q385" s="10">
        <f>LOOKUP($A385,'Input Data'!$C$33:$C$37,'Input Data'!$F$33:$F$37)</f>
        <v>0</v>
      </c>
      <c r="R385" s="34">
        <f t="shared" si="161"/>
        <v>1</v>
      </c>
      <c r="S385" s="8">
        <f t="shared" si="162"/>
        <v>0</v>
      </c>
      <c r="T385" s="11">
        <f t="shared" si="163"/>
        <v>10.219444444444889</v>
      </c>
      <c r="U385" s="7">
        <f>MIN('Input Data'!$F$12*LOOKUP($A385,'Input Data'!$B$58:$B$62,'Input Data'!$G$58:$G$62)/3600*$C$1,IF($A385&lt;'Input Data'!$F$17,infinity,'Input Data'!$F$11*'Input Data'!$F$13+LOOKUP($A385-'Input Data'!$F$17+$C$1,$A$5:$A$505,$W$5:$W$505)-V385))</f>
        <v>5.5555555555555554</v>
      </c>
      <c r="V385" s="11">
        <f t="shared" si="164"/>
        <v>105.80466666666806</v>
      </c>
      <c r="W385" s="11">
        <f>IF($A385&lt;'Input Data'!$F$16,0,LOOKUP($A385-'Input Data'!$F$16,$A$5:$A$505,$V$5:$V$505))</f>
        <v>105.80466666666806</v>
      </c>
      <c r="X385" s="7">
        <f>MIN('Input Data'!$G$12*LOOKUP($A385,'Input Data'!$B$58:$B$62,'Input Data'!$H$58:$H$62)/3600*$C$1,IF($A385&lt;'Input Data'!$G$17,infinity,'Input Data'!$G$11*'Input Data'!$G$13+LOOKUP($A385-'Input Data'!$G$17+$C$1,$A$5:$A$505,$Z$5:$Z$505)-Y385))</f>
        <v>22.222222222222221</v>
      </c>
      <c r="Y385" s="11">
        <f t="shared" si="165"/>
        <v>5388.817555555599</v>
      </c>
      <c r="Z385" s="11">
        <f t="shared" si="166"/>
        <v>5250</v>
      </c>
      <c r="AA385" s="9">
        <f>MIN('Input Data'!$G$12*LOOKUP($A385,'Input Data'!$B$58:$B$62,'Input Data'!$H$58:$H$62)/3600*$C$1,IF($A385&lt;'Input Data'!$G$16,0,LOOKUP($A385-'Input Data'!$G$16+$C$1,$A$5:$A$505,Y$5:Y$505)-Z385))</f>
        <v>22.222222222222221</v>
      </c>
      <c r="AB385" s="10">
        <f>LOOKUP($A385,'Input Data'!$C$33:$C$37,'Input Data'!$G$33:$G$37)</f>
        <v>0</v>
      </c>
      <c r="AC385" s="11">
        <f t="shared" si="167"/>
        <v>0.67500000000000004</v>
      </c>
      <c r="AD385" s="11">
        <f t="shared" si="168"/>
        <v>0</v>
      </c>
      <c r="AE385" s="12">
        <f t="shared" si="169"/>
        <v>15</v>
      </c>
      <c r="AF385" s="7">
        <f>MIN('Input Data'!$H$12*LOOKUP($A385,'Input Data'!$B$58:$B$62,'Input Data'!$I$58:$I$62)/3600*$C$1,IF($A385&lt;'Input Data'!$H$17,infinity,'Input Data'!$H$11*'Input Data'!$H$13+LOOKUP($A385-'Input Data'!$H$17+$C$1,$A$5:$A$505,AH$5:AH$505)-AG385))</f>
        <v>5.5555555555555554</v>
      </c>
      <c r="AG385" s="11">
        <f t="shared" si="170"/>
        <v>0</v>
      </c>
      <c r="AH385" s="11">
        <f>IF($A385&lt;'Input Data'!$H$16,0,LOOKUP($A385-'Input Data'!$H$16,$A$5:$A$505,AG$5:AG$505))</f>
        <v>0</v>
      </c>
      <c r="AI385" s="7">
        <f>MIN('Input Data'!$I$12*LOOKUP($A385,'Input Data'!$B$58:$B$62,'Input Data'!$J$58:$J$62)/3600*$C$1,IF($A385&lt;'Input Data'!$I$17,infinity,'Input Data'!$I$11*'Input Data'!$I$13+LOOKUP($A385-'Input Data'!$I$17+$C$1,$A$5:$A$505,AK$5:AK$505))-AJ385)</f>
        <v>15</v>
      </c>
      <c r="AJ385" s="11">
        <f t="shared" si="171"/>
        <v>5250</v>
      </c>
      <c r="AK385" s="34">
        <f>IF($A385&lt;'Input Data'!$I$16,0,LOOKUP($A385-'Input Data'!$I$16,$A$5:$A$505,AJ$5:AJ$505))</f>
        <v>5160</v>
      </c>
      <c r="AL385" s="17">
        <f>MIN('Input Data'!$I$12*LOOKUP($A385,'Input Data'!$B$58:$B$62,'Input Data'!$J$58:$J$62)/3600*$C$1,IF($A385&lt;'Input Data'!$I$16,0,LOOKUP($A385-'Input Data'!$I$16+$C$1,$A$5:$A$505,AJ$5:AJ$505)-AK385))</f>
        <v>15</v>
      </c>
    </row>
    <row r="386" spans="1:38" x14ac:dyDescent="0.3">
      <c r="A386" s="9">
        <f t="shared" si="153"/>
        <v>3810</v>
      </c>
      <c r="B386" s="10">
        <f>MIN('Input Data'!$C$12*LOOKUP($A386,'Input Data'!$B$58:$B$62,'Input Data'!$D$58:$D$62)/3600*$C$1,IF($A386&lt;'Input Data'!$C$17,infinity,'Input Data'!$C$11*'Input Data'!$C$13+LOOKUP($A386-'Input Data'!$C$17+$C$1,$A$5:$A$505,$D$5:$D$505))-C386)</f>
        <v>22.222222222222221</v>
      </c>
      <c r="C386" s="11">
        <f>C385+LOOKUP($A385,'Input Data'!$D$23:$D$27,'Input Data'!$F$23:$F$27)*$C$1/3600</f>
        <v>5535.5000000000518</v>
      </c>
      <c r="D386" s="11">
        <f t="shared" si="154"/>
        <v>5535.5000000000518</v>
      </c>
      <c r="E386" s="9">
        <f>MIN('Input Data'!$C$12*LOOKUP($A386,'Input Data'!$B$58:$B$62,'Input Data'!$D$58:$D$62)/3600*$C$1,IF($A386&lt;'Input Data'!$C$16,0,LOOKUP($A386-'Input Data'!$C$16+$C$1,$A$5:$A$505,C$5:C$505)-D386))</f>
        <v>0</v>
      </c>
      <c r="F386" s="10">
        <f>LOOKUP($A386,'Input Data'!$C$33:$C$37,'Input Data'!$E$33:$E$37)</f>
        <v>0</v>
      </c>
      <c r="G386" s="11">
        <f t="shared" si="155"/>
        <v>1</v>
      </c>
      <c r="H386" s="11">
        <f t="shared" si="173"/>
        <v>0</v>
      </c>
      <c r="I386" s="12">
        <f t="shared" si="157"/>
        <v>0</v>
      </c>
      <c r="J386" s="7">
        <f>MIN('Input Data'!$D$12*LOOKUP($A386,'Input Data'!$B$58:$B$62,'Input Data'!$E$58:$E$62)/3600*$C$1,IF($A386&lt;'Input Data'!$D$17,infinity,'Input Data'!$D$11*'Input Data'!$D$13+LOOKUP($A386-'Input Data'!$D$17+$C$1,$A$5:$A$505,$L$5:$L$505)-K386))</f>
        <v>5.5555555555555554</v>
      </c>
      <c r="K386" s="11">
        <f t="shared" si="158"/>
        <v>0</v>
      </c>
      <c r="L386" s="11">
        <f>IF($A386&lt;'Input Data'!$D$16,0,LOOKUP($A386-'Input Data'!$D$16,$A$5:$A$505,$K$5:$K$505))</f>
        <v>0</v>
      </c>
      <c r="M386" s="7">
        <f>MIN('Input Data'!$E$12*LOOKUP($A386,'Input Data'!$B$58:$B$62,'Input Data'!$F$58:$F$62)/3600*$C$1,IF($A386&lt;'Input Data'!$E$17,infinity,'Input Data'!$E$11*'Input Data'!$E$13+LOOKUP($A386-'Input Data'!$E$17+$C$1,$A$5:$A$505,$O$5:$O$505))-N386)</f>
        <v>22.222222222222221</v>
      </c>
      <c r="N386" s="11">
        <f t="shared" si="159"/>
        <v>5535.5000000000518</v>
      </c>
      <c r="O386" s="11">
        <f t="shared" si="160"/>
        <v>5504.8416666667172</v>
      </c>
      <c r="P386" s="9">
        <f>MIN('Input Data'!$E$12*LOOKUP($A386,'Input Data'!$B$58:$B$62,'Input Data'!$F$58:$F$62)/3600*$C$1,IF($A386&lt;'Input Data'!$E$16,0,LOOKUP($A386-'Input Data'!$E$16+$C$1,$A$5:$A$505,N$5:N$505)-O386))</f>
        <v>10.219444444444889</v>
      </c>
      <c r="Q386" s="10">
        <f>LOOKUP($A386,'Input Data'!$C$33:$C$37,'Input Data'!$F$33:$F$37)</f>
        <v>0</v>
      </c>
      <c r="R386" s="34">
        <f t="shared" si="161"/>
        <v>1</v>
      </c>
      <c r="S386" s="8">
        <f t="shared" si="162"/>
        <v>0</v>
      </c>
      <c r="T386" s="11">
        <f t="shared" si="163"/>
        <v>10.219444444444889</v>
      </c>
      <c r="U386" s="7">
        <f>MIN('Input Data'!$F$12*LOOKUP($A386,'Input Data'!$B$58:$B$62,'Input Data'!$G$58:$G$62)/3600*$C$1,IF($A386&lt;'Input Data'!$F$17,infinity,'Input Data'!$F$11*'Input Data'!$F$13+LOOKUP($A386-'Input Data'!$F$17+$C$1,$A$5:$A$505,$W$5:$W$505)-V386))</f>
        <v>5.5555555555555554</v>
      </c>
      <c r="V386" s="11">
        <f t="shared" si="164"/>
        <v>105.80466666666806</v>
      </c>
      <c r="W386" s="11">
        <f>IF($A386&lt;'Input Data'!$F$16,0,LOOKUP($A386-'Input Data'!$F$16,$A$5:$A$505,$V$5:$V$505))</f>
        <v>105.80466666666806</v>
      </c>
      <c r="X386" s="7">
        <f>MIN('Input Data'!$G$12*LOOKUP($A386,'Input Data'!$B$58:$B$62,'Input Data'!$H$58:$H$62)/3600*$C$1,IF($A386&lt;'Input Data'!$G$17,infinity,'Input Data'!$G$11*'Input Data'!$G$13+LOOKUP($A386-'Input Data'!$G$17+$C$1,$A$5:$A$505,$Z$5:$Z$505)-Y386))</f>
        <v>22.222222222222221</v>
      </c>
      <c r="Y386" s="11">
        <f t="shared" si="165"/>
        <v>5399.0370000000439</v>
      </c>
      <c r="Z386" s="11">
        <f t="shared" si="166"/>
        <v>5265</v>
      </c>
      <c r="AA386" s="9">
        <f>MIN('Input Data'!$G$12*LOOKUP($A386,'Input Data'!$B$58:$B$62,'Input Data'!$H$58:$H$62)/3600*$C$1,IF($A386&lt;'Input Data'!$G$16,0,LOOKUP($A386-'Input Data'!$G$16+$C$1,$A$5:$A$505,Y$5:Y$505)-Z386))</f>
        <v>22.222222222222221</v>
      </c>
      <c r="AB386" s="10">
        <f>LOOKUP($A386,'Input Data'!$C$33:$C$37,'Input Data'!$G$33:$G$37)</f>
        <v>0</v>
      </c>
      <c r="AC386" s="11">
        <f t="shared" si="167"/>
        <v>0.67500000000000004</v>
      </c>
      <c r="AD386" s="11">
        <f t="shared" si="168"/>
        <v>0</v>
      </c>
      <c r="AE386" s="12">
        <f t="shared" si="169"/>
        <v>15</v>
      </c>
      <c r="AF386" s="7">
        <f>MIN('Input Data'!$H$12*LOOKUP($A386,'Input Data'!$B$58:$B$62,'Input Data'!$I$58:$I$62)/3600*$C$1,IF($A386&lt;'Input Data'!$H$17,infinity,'Input Data'!$H$11*'Input Data'!$H$13+LOOKUP($A386-'Input Data'!$H$17+$C$1,$A$5:$A$505,AH$5:AH$505)-AG386))</f>
        <v>5.5555555555555554</v>
      </c>
      <c r="AG386" s="11">
        <f t="shared" si="170"/>
        <v>0</v>
      </c>
      <c r="AH386" s="11">
        <f>IF($A386&lt;'Input Data'!$H$16,0,LOOKUP($A386-'Input Data'!$H$16,$A$5:$A$505,AG$5:AG$505))</f>
        <v>0</v>
      </c>
      <c r="AI386" s="7">
        <f>MIN('Input Data'!$I$12*LOOKUP($A386,'Input Data'!$B$58:$B$62,'Input Data'!$J$58:$J$62)/3600*$C$1,IF($A386&lt;'Input Data'!$I$17,infinity,'Input Data'!$I$11*'Input Data'!$I$13+LOOKUP($A386-'Input Data'!$I$17+$C$1,$A$5:$A$505,AK$5:AK$505))-AJ386)</f>
        <v>15</v>
      </c>
      <c r="AJ386" s="11">
        <f t="shared" si="171"/>
        <v>5265</v>
      </c>
      <c r="AK386" s="34">
        <f>IF($A386&lt;'Input Data'!$I$16,0,LOOKUP($A386-'Input Data'!$I$16,$A$5:$A$505,AJ$5:AJ$505))</f>
        <v>5175</v>
      </c>
      <c r="AL386" s="17">
        <f>MIN('Input Data'!$I$12*LOOKUP($A386,'Input Data'!$B$58:$B$62,'Input Data'!$J$58:$J$62)/3600*$C$1,IF($A386&lt;'Input Data'!$I$16,0,LOOKUP($A386-'Input Data'!$I$16+$C$1,$A$5:$A$505,AJ$5:AJ$505)-AK386))</f>
        <v>15</v>
      </c>
    </row>
    <row r="387" spans="1:38" x14ac:dyDescent="0.3">
      <c r="A387" s="9">
        <f t="shared" si="153"/>
        <v>3820</v>
      </c>
      <c r="B387" s="10">
        <f>MIN('Input Data'!$C$12*LOOKUP($A387,'Input Data'!$B$58:$B$62,'Input Data'!$D$58:$D$62)/3600*$C$1,IF($A387&lt;'Input Data'!$C$17,infinity,'Input Data'!$C$11*'Input Data'!$C$13+LOOKUP($A387-'Input Data'!$C$17+$C$1,$A$5:$A$505,$D$5:$D$505))-C387)</f>
        <v>22.222222222222221</v>
      </c>
      <c r="C387" s="11">
        <f>C386+LOOKUP($A386,'Input Data'!$D$23:$D$27,'Input Data'!$F$23:$F$27)*$C$1/3600</f>
        <v>5535.5000000000518</v>
      </c>
      <c r="D387" s="11">
        <f t="shared" si="154"/>
        <v>5535.5000000000518</v>
      </c>
      <c r="E387" s="9">
        <f>MIN('Input Data'!$C$12*LOOKUP($A387,'Input Data'!$B$58:$B$62,'Input Data'!$D$58:$D$62)/3600*$C$1,IF($A387&lt;'Input Data'!$C$16,0,LOOKUP($A387-'Input Data'!$C$16+$C$1,$A$5:$A$505,C$5:C$505)-D387))</f>
        <v>0</v>
      </c>
      <c r="F387" s="10">
        <f>LOOKUP($A387,'Input Data'!$C$33:$C$37,'Input Data'!$E$33:$E$37)</f>
        <v>0</v>
      </c>
      <c r="G387" s="11">
        <f t="shared" si="155"/>
        <v>1</v>
      </c>
      <c r="H387" s="11">
        <f t="shared" si="173"/>
        <v>0</v>
      </c>
      <c r="I387" s="12">
        <f t="shared" si="157"/>
        <v>0</v>
      </c>
      <c r="J387" s="7">
        <f>MIN('Input Data'!$D$12*LOOKUP($A387,'Input Data'!$B$58:$B$62,'Input Data'!$E$58:$E$62)/3600*$C$1,IF($A387&lt;'Input Data'!$D$17,infinity,'Input Data'!$D$11*'Input Data'!$D$13+LOOKUP($A387-'Input Data'!$D$17+$C$1,$A$5:$A$505,$L$5:$L$505)-K387))</f>
        <v>5.5555555555555554</v>
      </c>
      <c r="K387" s="11">
        <f t="shared" si="158"/>
        <v>0</v>
      </c>
      <c r="L387" s="11">
        <f>IF($A387&lt;'Input Data'!$D$16,0,LOOKUP($A387-'Input Data'!$D$16,$A$5:$A$505,$K$5:$K$505))</f>
        <v>0</v>
      </c>
      <c r="M387" s="7">
        <f>MIN('Input Data'!$E$12*LOOKUP($A387,'Input Data'!$B$58:$B$62,'Input Data'!$F$58:$F$62)/3600*$C$1,IF($A387&lt;'Input Data'!$E$17,infinity,'Input Data'!$E$11*'Input Data'!$E$13+LOOKUP($A387-'Input Data'!$E$17+$C$1,$A$5:$A$505,$O$5:$O$505))-N387)</f>
        <v>22.222222222222221</v>
      </c>
      <c r="N387" s="11">
        <f t="shared" si="159"/>
        <v>5535.5000000000518</v>
      </c>
      <c r="O387" s="11">
        <f t="shared" si="160"/>
        <v>5515.0611111111621</v>
      </c>
      <c r="P387" s="9">
        <f>MIN('Input Data'!$E$12*LOOKUP($A387,'Input Data'!$B$58:$B$62,'Input Data'!$F$58:$F$62)/3600*$C$1,IF($A387&lt;'Input Data'!$E$16,0,LOOKUP($A387-'Input Data'!$E$16+$C$1,$A$5:$A$505,N$5:N$505)-O387))</f>
        <v>10.219444444444889</v>
      </c>
      <c r="Q387" s="10">
        <f>LOOKUP($A387,'Input Data'!$C$33:$C$37,'Input Data'!$F$33:$F$37)</f>
        <v>0</v>
      </c>
      <c r="R387" s="34">
        <f t="shared" si="161"/>
        <v>1</v>
      </c>
      <c r="S387" s="8">
        <f t="shared" si="162"/>
        <v>0</v>
      </c>
      <c r="T387" s="11">
        <f t="shared" si="163"/>
        <v>10.219444444444889</v>
      </c>
      <c r="U387" s="7">
        <f>MIN('Input Data'!$F$12*LOOKUP($A387,'Input Data'!$B$58:$B$62,'Input Data'!$G$58:$G$62)/3600*$C$1,IF($A387&lt;'Input Data'!$F$17,infinity,'Input Data'!$F$11*'Input Data'!$F$13+LOOKUP($A387-'Input Data'!$F$17+$C$1,$A$5:$A$505,$W$5:$W$505)-V387))</f>
        <v>5.5555555555555554</v>
      </c>
      <c r="V387" s="11">
        <f t="shared" si="164"/>
        <v>105.80466666666806</v>
      </c>
      <c r="W387" s="11">
        <f>IF($A387&lt;'Input Data'!$F$16,0,LOOKUP($A387-'Input Data'!$F$16,$A$5:$A$505,$V$5:$V$505))</f>
        <v>105.80466666666806</v>
      </c>
      <c r="X387" s="7">
        <f>MIN('Input Data'!$G$12*LOOKUP($A387,'Input Data'!$B$58:$B$62,'Input Data'!$H$58:$H$62)/3600*$C$1,IF($A387&lt;'Input Data'!$G$17,infinity,'Input Data'!$G$11*'Input Data'!$G$13+LOOKUP($A387-'Input Data'!$G$17+$C$1,$A$5:$A$505,$Z$5:$Z$505)-Y387))</f>
        <v>22.222222222222221</v>
      </c>
      <c r="Y387" s="11">
        <f t="shared" si="165"/>
        <v>5409.2564444444888</v>
      </c>
      <c r="Z387" s="11">
        <f t="shared" si="166"/>
        <v>5280</v>
      </c>
      <c r="AA387" s="9">
        <f>MIN('Input Data'!$G$12*LOOKUP($A387,'Input Data'!$B$58:$B$62,'Input Data'!$H$58:$H$62)/3600*$C$1,IF($A387&lt;'Input Data'!$G$16,0,LOOKUP($A387-'Input Data'!$G$16+$C$1,$A$5:$A$505,Y$5:Y$505)-Z387))</f>
        <v>22.222222222222221</v>
      </c>
      <c r="AB387" s="10">
        <f>LOOKUP($A387,'Input Data'!$C$33:$C$37,'Input Data'!$G$33:$G$37)</f>
        <v>0</v>
      </c>
      <c r="AC387" s="11">
        <f t="shared" si="167"/>
        <v>0.67500000000000004</v>
      </c>
      <c r="AD387" s="11">
        <f t="shared" si="168"/>
        <v>0</v>
      </c>
      <c r="AE387" s="12">
        <f t="shared" si="169"/>
        <v>15</v>
      </c>
      <c r="AF387" s="7">
        <f>MIN('Input Data'!$H$12*LOOKUP($A387,'Input Data'!$B$58:$B$62,'Input Data'!$I$58:$I$62)/3600*$C$1,IF($A387&lt;'Input Data'!$H$17,infinity,'Input Data'!$H$11*'Input Data'!$H$13+LOOKUP($A387-'Input Data'!$H$17+$C$1,$A$5:$A$505,AH$5:AH$505)-AG387))</f>
        <v>5.5555555555555554</v>
      </c>
      <c r="AG387" s="11">
        <f t="shared" si="170"/>
        <v>0</v>
      </c>
      <c r="AH387" s="11">
        <f>IF($A387&lt;'Input Data'!$H$16,0,LOOKUP($A387-'Input Data'!$H$16,$A$5:$A$505,AG$5:AG$505))</f>
        <v>0</v>
      </c>
      <c r="AI387" s="7">
        <f>MIN('Input Data'!$I$12*LOOKUP($A387,'Input Data'!$B$58:$B$62,'Input Data'!$J$58:$J$62)/3600*$C$1,IF($A387&lt;'Input Data'!$I$17,infinity,'Input Data'!$I$11*'Input Data'!$I$13+LOOKUP($A387-'Input Data'!$I$17+$C$1,$A$5:$A$505,AK$5:AK$505))-AJ387)</f>
        <v>15</v>
      </c>
      <c r="AJ387" s="11">
        <f t="shared" si="171"/>
        <v>5280</v>
      </c>
      <c r="AK387" s="34">
        <f>IF($A387&lt;'Input Data'!$I$16,0,LOOKUP($A387-'Input Data'!$I$16,$A$5:$A$505,AJ$5:AJ$505))</f>
        <v>5190</v>
      </c>
      <c r="AL387" s="17">
        <f>MIN('Input Data'!$I$12*LOOKUP($A387,'Input Data'!$B$58:$B$62,'Input Data'!$J$58:$J$62)/3600*$C$1,IF($A387&lt;'Input Data'!$I$16,0,LOOKUP($A387-'Input Data'!$I$16+$C$1,$A$5:$A$505,AJ$5:AJ$505)-AK387))</f>
        <v>15</v>
      </c>
    </row>
    <row r="388" spans="1:38" x14ac:dyDescent="0.3">
      <c r="A388" s="9">
        <f t="shared" si="153"/>
        <v>3830</v>
      </c>
      <c r="B388" s="10">
        <f>MIN('Input Data'!$C$12*LOOKUP($A388,'Input Data'!$B$58:$B$62,'Input Data'!$D$58:$D$62)/3600*$C$1,IF($A388&lt;'Input Data'!$C$17,infinity,'Input Data'!$C$11*'Input Data'!$C$13+LOOKUP($A388-'Input Data'!$C$17+$C$1,$A$5:$A$505,$D$5:$D$505))-C388)</f>
        <v>22.222222222222221</v>
      </c>
      <c r="C388" s="11">
        <f>C387+LOOKUP($A387,'Input Data'!$D$23:$D$27,'Input Data'!$F$23:$F$27)*$C$1/3600</f>
        <v>5535.5000000000518</v>
      </c>
      <c r="D388" s="11">
        <f t="shared" si="154"/>
        <v>5535.5000000000518</v>
      </c>
      <c r="E388" s="9">
        <f>MIN('Input Data'!$C$12*LOOKUP($A388,'Input Data'!$B$58:$B$62,'Input Data'!$D$58:$D$62)/3600*$C$1,IF($A388&lt;'Input Data'!$C$16,0,LOOKUP($A388-'Input Data'!$C$16+$C$1,$A$5:$A$505,C$5:C$505)-D388))</f>
        <v>0</v>
      </c>
      <c r="F388" s="10">
        <f>LOOKUP($A388,'Input Data'!$C$33:$C$37,'Input Data'!$E$33:$E$37)</f>
        <v>0</v>
      </c>
      <c r="G388" s="11">
        <f t="shared" si="155"/>
        <v>1</v>
      </c>
      <c r="H388" s="11">
        <f t="shared" si="173"/>
        <v>0</v>
      </c>
      <c r="I388" s="12">
        <f t="shared" si="157"/>
        <v>0</v>
      </c>
      <c r="J388" s="7">
        <f>MIN('Input Data'!$D$12*LOOKUP($A388,'Input Data'!$B$58:$B$62,'Input Data'!$E$58:$E$62)/3600*$C$1,IF($A388&lt;'Input Data'!$D$17,infinity,'Input Data'!$D$11*'Input Data'!$D$13+LOOKUP($A388-'Input Data'!$D$17+$C$1,$A$5:$A$505,$L$5:$L$505)-K388))</f>
        <v>5.5555555555555554</v>
      </c>
      <c r="K388" s="11">
        <f t="shared" si="158"/>
        <v>0</v>
      </c>
      <c r="L388" s="11">
        <f>IF($A388&lt;'Input Data'!$D$16,0,LOOKUP($A388-'Input Data'!$D$16,$A$5:$A$505,$K$5:$K$505))</f>
        <v>0</v>
      </c>
      <c r="M388" s="7">
        <f>MIN('Input Data'!$E$12*LOOKUP($A388,'Input Data'!$B$58:$B$62,'Input Data'!$F$58:$F$62)/3600*$C$1,IF($A388&lt;'Input Data'!$E$17,infinity,'Input Data'!$E$11*'Input Data'!$E$13+LOOKUP($A388-'Input Data'!$E$17+$C$1,$A$5:$A$505,$O$5:$O$505))-N388)</f>
        <v>22.222222222222221</v>
      </c>
      <c r="N388" s="11">
        <f t="shared" si="159"/>
        <v>5535.5000000000518</v>
      </c>
      <c r="O388" s="11">
        <f t="shared" si="160"/>
        <v>5525.280555555607</v>
      </c>
      <c r="P388" s="9">
        <f>MIN('Input Data'!$E$12*LOOKUP($A388,'Input Data'!$B$58:$B$62,'Input Data'!$F$58:$F$62)/3600*$C$1,IF($A388&lt;'Input Data'!$E$16,0,LOOKUP($A388-'Input Data'!$E$16+$C$1,$A$5:$A$505,N$5:N$505)-O388))</f>
        <v>10.219444444444889</v>
      </c>
      <c r="Q388" s="10">
        <f>LOOKUP($A388,'Input Data'!$C$33:$C$37,'Input Data'!$F$33:$F$37)</f>
        <v>0</v>
      </c>
      <c r="R388" s="34">
        <f t="shared" si="161"/>
        <v>1</v>
      </c>
      <c r="S388" s="8">
        <f t="shared" si="162"/>
        <v>0</v>
      </c>
      <c r="T388" s="11">
        <f t="shared" si="163"/>
        <v>10.219444444444889</v>
      </c>
      <c r="U388" s="7">
        <f>MIN('Input Data'!$F$12*LOOKUP($A388,'Input Data'!$B$58:$B$62,'Input Data'!$G$58:$G$62)/3600*$C$1,IF($A388&lt;'Input Data'!$F$17,infinity,'Input Data'!$F$11*'Input Data'!$F$13+LOOKUP($A388-'Input Data'!$F$17+$C$1,$A$5:$A$505,$W$5:$W$505)-V388))</f>
        <v>5.5555555555555554</v>
      </c>
      <c r="V388" s="11">
        <f t="shared" si="164"/>
        <v>105.80466666666806</v>
      </c>
      <c r="W388" s="11">
        <f>IF($A388&lt;'Input Data'!$F$16,0,LOOKUP($A388-'Input Data'!$F$16,$A$5:$A$505,$V$5:$V$505))</f>
        <v>105.80466666666806</v>
      </c>
      <c r="X388" s="7">
        <f>MIN('Input Data'!$G$12*LOOKUP($A388,'Input Data'!$B$58:$B$62,'Input Data'!$H$58:$H$62)/3600*$C$1,IF($A388&lt;'Input Data'!$G$17,infinity,'Input Data'!$G$11*'Input Data'!$G$13+LOOKUP($A388-'Input Data'!$G$17+$C$1,$A$5:$A$505,$Z$5:$Z$505)-Y388))</f>
        <v>22.222222222222221</v>
      </c>
      <c r="Y388" s="11">
        <f t="shared" si="165"/>
        <v>5419.4758888889337</v>
      </c>
      <c r="Z388" s="11">
        <f t="shared" si="166"/>
        <v>5295</v>
      </c>
      <c r="AA388" s="9">
        <f>MIN('Input Data'!$G$12*LOOKUP($A388,'Input Data'!$B$58:$B$62,'Input Data'!$H$58:$H$62)/3600*$C$1,IF($A388&lt;'Input Data'!$G$16,0,LOOKUP($A388-'Input Data'!$G$16+$C$1,$A$5:$A$505,Y$5:Y$505)-Z388))</f>
        <v>22.222222222222221</v>
      </c>
      <c r="AB388" s="10">
        <f>LOOKUP($A388,'Input Data'!$C$33:$C$37,'Input Data'!$G$33:$G$37)</f>
        <v>0</v>
      </c>
      <c r="AC388" s="11">
        <f t="shared" si="167"/>
        <v>0.67500000000000004</v>
      </c>
      <c r="AD388" s="11">
        <f t="shared" si="168"/>
        <v>0</v>
      </c>
      <c r="AE388" s="12">
        <f t="shared" si="169"/>
        <v>15</v>
      </c>
      <c r="AF388" s="7">
        <f>MIN('Input Data'!$H$12*LOOKUP($A388,'Input Data'!$B$58:$B$62,'Input Data'!$I$58:$I$62)/3600*$C$1,IF($A388&lt;'Input Data'!$H$17,infinity,'Input Data'!$H$11*'Input Data'!$H$13+LOOKUP($A388-'Input Data'!$H$17+$C$1,$A$5:$A$505,AH$5:AH$505)-AG388))</f>
        <v>5.5555555555555554</v>
      </c>
      <c r="AG388" s="11">
        <f t="shared" si="170"/>
        <v>0</v>
      </c>
      <c r="AH388" s="11">
        <f>IF($A388&lt;'Input Data'!$H$16,0,LOOKUP($A388-'Input Data'!$H$16,$A$5:$A$505,AG$5:AG$505))</f>
        <v>0</v>
      </c>
      <c r="AI388" s="7">
        <f>MIN('Input Data'!$I$12*LOOKUP($A388,'Input Data'!$B$58:$B$62,'Input Data'!$J$58:$J$62)/3600*$C$1,IF($A388&lt;'Input Data'!$I$17,infinity,'Input Data'!$I$11*'Input Data'!$I$13+LOOKUP($A388-'Input Data'!$I$17+$C$1,$A$5:$A$505,AK$5:AK$505))-AJ388)</f>
        <v>15</v>
      </c>
      <c r="AJ388" s="11">
        <f t="shared" si="171"/>
        <v>5295</v>
      </c>
      <c r="AK388" s="34">
        <f>IF($A388&lt;'Input Data'!$I$16,0,LOOKUP($A388-'Input Data'!$I$16,$A$5:$A$505,AJ$5:AJ$505))</f>
        <v>5205</v>
      </c>
      <c r="AL388" s="17">
        <f>MIN('Input Data'!$I$12*LOOKUP($A388,'Input Data'!$B$58:$B$62,'Input Data'!$J$58:$J$62)/3600*$C$1,IF($A388&lt;'Input Data'!$I$16,0,LOOKUP($A388-'Input Data'!$I$16+$C$1,$A$5:$A$505,AJ$5:AJ$505)-AK388))</f>
        <v>15</v>
      </c>
    </row>
    <row r="389" spans="1:38" x14ac:dyDescent="0.3">
      <c r="A389" s="9">
        <f t="shared" si="153"/>
        <v>3840</v>
      </c>
      <c r="B389" s="10">
        <f>MIN('Input Data'!$C$12*LOOKUP($A389,'Input Data'!$B$58:$B$62,'Input Data'!$D$58:$D$62)/3600*$C$1,IF($A389&lt;'Input Data'!$C$17,infinity,'Input Data'!$C$11*'Input Data'!$C$13+LOOKUP($A389-'Input Data'!$C$17+$C$1,$A$5:$A$505,$D$5:$D$505))-C389)</f>
        <v>22.222222222222221</v>
      </c>
      <c r="C389" s="11">
        <f>C388+LOOKUP($A388,'Input Data'!$D$23:$D$27,'Input Data'!$F$23:$F$27)*$C$1/3600</f>
        <v>5535.5000000000518</v>
      </c>
      <c r="D389" s="11">
        <f t="shared" si="154"/>
        <v>5535.5000000000518</v>
      </c>
      <c r="E389" s="9">
        <f>MIN('Input Data'!$C$12*LOOKUP($A389,'Input Data'!$B$58:$B$62,'Input Data'!$D$58:$D$62)/3600*$C$1,IF($A389&lt;'Input Data'!$C$16,0,LOOKUP($A389-'Input Data'!$C$16+$C$1,$A$5:$A$505,C$5:C$505)-D389))</f>
        <v>0</v>
      </c>
      <c r="F389" s="10">
        <f>LOOKUP($A389,'Input Data'!$C$33:$C$37,'Input Data'!$E$33:$E$37)</f>
        <v>0</v>
      </c>
      <c r="G389" s="11">
        <f t="shared" si="155"/>
        <v>1</v>
      </c>
      <c r="H389" s="11">
        <f t="shared" si="173"/>
        <v>0</v>
      </c>
      <c r="I389" s="12">
        <f t="shared" si="157"/>
        <v>0</v>
      </c>
      <c r="J389" s="7">
        <f>MIN('Input Data'!$D$12*LOOKUP($A389,'Input Data'!$B$58:$B$62,'Input Data'!$E$58:$E$62)/3600*$C$1,IF($A389&lt;'Input Data'!$D$17,infinity,'Input Data'!$D$11*'Input Data'!$D$13+LOOKUP($A389-'Input Data'!$D$17+$C$1,$A$5:$A$505,$L$5:$L$505)-K389))</f>
        <v>5.5555555555555554</v>
      </c>
      <c r="K389" s="11">
        <f t="shared" si="158"/>
        <v>0</v>
      </c>
      <c r="L389" s="11">
        <f>IF($A389&lt;'Input Data'!$D$16,0,LOOKUP($A389-'Input Data'!$D$16,$A$5:$A$505,$K$5:$K$505))</f>
        <v>0</v>
      </c>
      <c r="M389" s="7">
        <f>MIN('Input Data'!$E$12*LOOKUP($A389,'Input Data'!$B$58:$B$62,'Input Data'!$F$58:$F$62)/3600*$C$1,IF($A389&lt;'Input Data'!$E$17,infinity,'Input Data'!$E$11*'Input Data'!$E$13+LOOKUP($A389-'Input Data'!$E$17+$C$1,$A$5:$A$505,$O$5:$O$505))-N389)</f>
        <v>22.222222222222221</v>
      </c>
      <c r="N389" s="11">
        <f t="shared" si="159"/>
        <v>5535.5000000000518</v>
      </c>
      <c r="O389" s="11">
        <f t="shared" si="160"/>
        <v>5535.5000000000518</v>
      </c>
      <c r="P389" s="9">
        <f>MIN('Input Data'!$E$12*LOOKUP($A389,'Input Data'!$B$58:$B$62,'Input Data'!$F$58:$F$62)/3600*$C$1,IF($A389&lt;'Input Data'!$E$16,0,LOOKUP($A389-'Input Data'!$E$16+$C$1,$A$5:$A$505,N$5:N$505)-O389))</f>
        <v>0</v>
      </c>
      <c r="Q389" s="10">
        <f>LOOKUP($A389,'Input Data'!$C$33:$C$37,'Input Data'!$F$33:$F$37)</f>
        <v>0</v>
      </c>
      <c r="R389" s="34">
        <f t="shared" si="161"/>
        <v>1</v>
      </c>
      <c r="S389" s="8">
        <f t="shared" si="162"/>
        <v>0</v>
      </c>
      <c r="T389" s="11">
        <f t="shared" si="163"/>
        <v>0</v>
      </c>
      <c r="U389" s="7">
        <f>MIN('Input Data'!$F$12*LOOKUP($A389,'Input Data'!$B$58:$B$62,'Input Data'!$G$58:$G$62)/3600*$C$1,IF($A389&lt;'Input Data'!$F$17,infinity,'Input Data'!$F$11*'Input Data'!$F$13+LOOKUP($A389-'Input Data'!$F$17+$C$1,$A$5:$A$505,$W$5:$W$505)-V389))</f>
        <v>5.5555555555555554</v>
      </c>
      <c r="V389" s="11">
        <f t="shared" si="164"/>
        <v>105.80466666666806</v>
      </c>
      <c r="W389" s="11">
        <f>IF($A389&lt;'Input Data'!$F$16,0,LOOKUP($A389-'Input Data'!$F$16,$A$5:$A$505,$V$5:$V$505))</f>
        <v>105.80466666666806</v>
      </c>
      <c r="X389" s="7">
        <f>MIN('Input Data'!$G$12*LOOKUP($A389,'Input Data'!$B$58:$B$62,'Input Data'!$H$58:$H$62)/3600*$C$1,IF($A389&lt;'Input Data'!$G$17,infinity,'Input Data'!$G$11*'Input Data'!$G$13+LOOKUP($A389-'Input Data'!$G$17+$C$1,$A$5:$A$505,$Z$5:$Z$505)-Y389))</f>
        <v>22.222222222222221</v>
      </c>
      <c r="Y389" s="11">
        <f t="shared" si="165"/>
        <v>5429.6953333333786</v>
      </c>
      <c r="Z389" s="11">
        <f t="shared" si="166"/>
        <v>5310</v>
      </c>
      <c r="AA389" s="9">
        <f>MIN('Input Data'!$G$12*LOOKUP($A389,'Input Data'!$B$58:$B$62,'Input Data'!$H$58:$H$62)/3600*$C$1,IF($A389&lt;'Input Data'!$G$16,0,LOOKUP($A389-'Input Data'!$G$16+$C$1,$A$5:$A$505,Y$5:Y$505)-Z389))</f>
        <v>22.222222222222221</v>
      </c>
      <c r="AB389" s="10">
        <f>LOOKUP($A389,'Input Data'!$C$33:$C$37,'Input Data'!$G$33:$G$37)</f>
        <v>0</v>
      </c>
      <c r="AC389" s="11">
        <f t="shared" si="167"/>
        <v>0.67500000000000004</v>
      </c>
      <c r="AD389" s="11">
        <f t="shared" si="168"/>
        <v>0</v>
      </c>
      <c r="AE389" s="12">
        <f t="shared" si="169"/>
        <v>15</v>
      </c>
      <c r="AF389" s="7">
        <f>MIN('Input Data'!$H$12*LOOKUP($A389,'Input Data'!$B$58:$B$62,'Input Data'!$I$58:$I$62)/3600*$C$1,IF($A389&lt;'Input Data'!$H$17,infinity,'Input Data'!$H$11*'Input Data'!$H$13+LOOKUP($A389-'Input Data'!$H$17+$C$1,$A$5:$A$505,AH$5:AH$505)-AG389))</f>
        <v>5.5555555555555554</v>
      </c>
      <c r="AG389" s="11">
        <f t="shared" si="170"/>
        <v>0</v>
      </c>
      <c r="AH389" s="11">
        <f>IF($A389&lt;'Input Data'!$H$16,0,LOOKUP($A389-'Input Data'!$H$16,$A$5:$A$505,AG$5:AG$505))</f>
        <v>0</v>
      </c>
      <c r="AI389" s="7">
        <f>MIN('Input Data'!$I$12*LOOKUP($A389,'Input Data'!$B$58:$B$62,'Input Data'!$J$58:$J$62)/3600*$C$1,IF($A389&lt;'Input Data'!$I$17,infinity,'Input Data'!$I$11*'Input Data'!$I$13+LOOKUP($A389-'Input Data'!$I$17+$C$1,$A$5:$A$505,AK$5:AK$505))-AJ389)</f>
        <v>15</v>
      </c>
      <c r="AJ389" s="11">
        <f t="shared" si="171"/>
        <v>5310</v>
      </c>
      <c r="AK389" s="34">
        <f>IF($A389&lt;'Input Data'!$I$16,0,LOOKUP($A389-'Input Data'!$I$16,$A$5:$A$505,AJ$5:AJ$505))</f>
        <v>5220</v>
      </c>
      <c r="AL389" s="17">
        <f>MIN('Input Data'!$I$12*LOOKUP($A389,'Input Data'!$B$58:$B$62,'Input Data'!$J$58:$J$62)/3600*$C$1,IF($A389&lt;'Input Data'!$I$16,0,LOOKUP($A389-'Input Data'!$I$16+$C$1,$A$5:$A$505,AJ$5:AJ$505)-AK389))</f>
        <v>15</v>
      </c>
    </row>
    <row r="390" spans="1:38" x14ac:dyDescent="0.3">
      <c r="A390" s="9">
        <f t="shared" si="153"/>
        <v>3850</v>
      </c>
      <c r="B390" s="10">
        <f>MIN('Input Data'!$C$12*LOOKUP($A390,'Input Data'!$B$58:$B$62,'Input Data'!$D$58:$D$62)/3600*$C$1,IF($A390&lt;'Input Data'!$C$17,infinity,'Input Data'!$C$11*'Input Data'!$C$13+LOOKUP($A390-'Input Data'!$C$17+$C$1,$A$5:$A$505,$D$5:$D$505))-C390)</f>
        <v>22.222222222222221</v>
      </c>
      <c r="C390" s="11">
        <f>C389+LOOKUP($A389,'Input Data'!$D$23:$D$27,'Input Data'!$F$23:$F$27)*$C$1/3600</f>
        <v>5535.5000000000518</v>
      </c>
      <c r="D390" s="11">
        <f t="shared" si="154"/>
        <v>5535.5000000000518</v>
      </c>
      <c r="E390" s="9">
        <f>MIN('Input Data'!$C$12*LOOKUP($A390,'Input Data'!$B$58:$B$62,'Input Data'!$D$58:$D$62)/3600*$C$1,IF($A390&lt;'Input Data'!$C$16,0,LOOKUP($A390-'Input Data'!$C$16+$C$1,$A$5:$A$505,C$5:C$505)-D390))</f>
        <v>0</v>
      </c>
      <c r="F390" s="10">
        <f>LOOKUP($A390,'Input Data'!$C$33:$C$37,'Input Data'!$E$33:$E$37)</f>
        <v>0</v>
      </c>
      <c r="G390" s="11">
        <f t="shared" si="155"/>
        <v>1</v>
      </c>
      <c r="H390" s="11">
        <f t="shared" si="173"/>
        <v>0</v>
      </c>
      <c r="I390" s="12">
        <f t="shared" si="157"/>
        <v>0</v>
      </c>
      <c r="J390" s="7">
        <f>MIN('Input Data'!$D$12*LOOKUP($A390,'Input Data'!$B$58:$B$62,'Input Data'!$E$58:$E$62)/3600*$C$1,IF($A390&lt;'Input Data'!$D$17,infinity,'Input Data'!$D$11*'Input Data'!$D$13+LOOKUP($A390-'Input Data'!$D$17+$C$1,$A$5:$A$505,$L$5:$L$505)-K390))</f>
        <v>5.5555555555555554</v>
      </c>
      <c r="K390" s="11">
        <f t="shared" si="158"/>
        <v>0</v>
      </c>
      <c r="L390" s="11">
        <f>IF($A390&lt;'Input Data'!$D$16,0,LOOKUP($A390-'Input Data'!$D$16,$A$5:$A$505,$K$5:$K$505))</f>
        <v>0</v>
      </c>
      <c r="M390" s="7">
        <f>MIN('Input Data'!$E$12*LOOKUP($A390,'Input Data'!$B$58:$B$62,'Input Data'!$F$58:$F$62)/3600*$C$1,IF($A390&lt;'Input Data'!$E$17,infinity,'Input Data'!$E$11*'Input Data'!$E$13+LOOKUP($A390-'Input Data'!$E$17+$C$1,$A$5:$A$505,$O$5:$O$505))-N390)</f>
        <v>22.222222222222221</v>
      </c>
      <c r="N390" s="11">
        <f t="shared" si="159"/>
        <v>5535.5000000000518</v>
      </c>
      <c r="O390" s="11">
        <f t="shared" si="160"/>
        <v>5535.5000000000518</v>
      </c>
      <c r="P390" s="9">
        <f>MIN('Input Data'!$E$12*LOOKUP($A390,'Input Data'!$B$58:$B$62,'Input Data'!$F$58:$F$62)/3600*$C$1,IF($A390&lt;'Input Data'!$E$16,0,LOOKUP($A390-'Input Data'!$E$16+$C$1,$A$5:$A$505,N$5:N$505)-O390))</f>
        <v>0</v>
      </c>
      <c r="Q390" s="10">
        <f>LOOKUP($A390,'Input Data'!$C$33:$C$37,'Input Data'!$F$33:$F$37)</f>
        <v>0</v>
      </c>
      <c r="R390" s="34">
        <f t="shared" si="161"/>
        <v>1</v>
      </c>
      <c r="S390" s="8">
        <f t="shared" si="162"/>
        <v>0</v>
      </c>
      <c r="T390" s="11">
        <f t="shared" si="163"/>
        <v>0</v>
      </c>
      <c r="U390" s="7">
        <f>MIN('Input Data'!$F$12*LOOKUP($A390,'Input Data'!$B$58:$B$62,'Input Data'!$G$58:$G$62)/3600*$C$1,IF($A390&lt;'Input Data'!$F$17,infinity,'Input Data'!$F$11*'Input Data'!$F$13+LOOKUP($A390-'Input Data'!$F$17+$C$1,$A$5:$A$505,$W$5:$W$505)-V390))</f>
        <v>5.5555555555555554</v>
      </c>
      <c r="V390" s="11">
        <f t="shared" si="164"/>
        <v>105.80466666666806</v>
      </c>
      <c r="W390" s="11">
        <f>IF($A390&lt;'Input Data'!$F$16,0,LOOKUP($A390-'Input Data'!$F$16,$A$5:$A$505,$V$5:$V$505))</f>
        <v>105.80466666666806</v>
      </c>
      <c r="X390" s="7">
        <f>MIN('Input Data'!$G$12*LOOKUP($A390,'Input Data'!$B$58:$B$62,'Input Data'!$H$58:$H$62)/3600*$C$1,IF($A390&lt;'Input Data'!$G$17,infinity,'Input Data'!$G$11*'Input Data'!$G$13+LOOKUP($A390-'Input Data'!$G$17+$C$1,$A$5:$A$505,$Z$5:$Z$505)-Y390))</f>
        <v>22.222222222222221</v>
      </c>
      <c r="Y390" s="11">
        <f t="shared" si="165"/>
        <v>5429.6953333333786</v>
      </c>
      <c r="Z390" s="11">
        <f t="shared" si="166"/>
        <v>5325</v>
      </c>
      <c r="AA390" s="9">
        <f>MIN('Input Data'!$G$12*LOOKUP($A390,'Input Data'!$B$58:$B$62,'Input Data'!$H$58:$H$62)/3600*$C$1,IF($A390&lt;'Input Data'!$G$16,0,LOOKUP($A390-'Input Data'!$G$16+$C$1,$A$5:$A$505,Y$5:Y$505)-Z390))</f>
        <v>22.222222222222221</v>
      </c>
      <c r="AB390" s="10">
        <f>LOOKUP($A390,'Input Data'!$C$33:$C$37,'Input Data'!$G$33:$G$37)</f>
        <v>0</v>
      </c>
      <c r="AC390" s="11">
        <f t="shared" si="167"/>
        <v>0.67500000000000004</v>
      </c>
      <c r="AD390" s="11">
        <f t="shared" si="168"/>
        <v>0</v>
      </c>
      <c r="AE390" s="12">
        <f t="shared" si="169"/>
        <v>15</v>
      </c>
      <c r="AF390" s="7">
        <f>MIN('Input Data'!$H$12*LOOKUP($A390,'Input Data'!$B$58:$B$62,'Input Data'!$I$58:$I$62)/3600*$C$1,IF($A390&lt;'Input Data'!$H$17,infinity,'Input Data'!$H$11*'Input Data'!$H$13+LOOKUP($A390-'Input Data'!$H$17+$C$1,$A$5:$A$505,AH$5:AH$505)-AG390))</f>
        <v>5.5555555555555554</v>
      </c>
      <c r="AG390" s="11">
        <f t="shared" si="170"/>
        <v>0</v>
      </c>
      <c r="AH390" s="11">
        <f>IF($A390&lt;'Input Data'!$H$16,0,LOOKUP($A390-'Input Data'!$H$16,$A$5:$A$505,AG$5:AG$505))</f>
        <v>0</v>
      </c>
      <c r="AI390" s="7">
        <f>MIN('Input Data'!$I$12*LOOKUP($A390,'Input Data'!$B$58:$B$62,'Input Data'!$J$58:$J$62)/3600*$C$1,IF($A390&lt;'Input Data'!$I$17,infinity,'Input Data'!$I$11*'Input Data'!$I$13+LOOKUP($A390-'Input Data'!$I$17+$C$1,$A$5:$A$505,AK$5:AK$505))-AJ390)</f>
        <v>15</v>
      </c>
      <c r="AJ390" s="11">
        <f t="shared" si="171"/>
        <v>5325</v>
      </c>
      <c r="AK390" s="34">
        <f>IF($A390&lt;'Input Data'!$I$16,0,LOOKUP($A390-'Input Data'!$I$16,$A$5:$A$505,AJ$5:AJ$505))</f>
        <v>5235</v>
      </c>
      <c r="AL390" s="17">
        <f>MIN('Input Data'!$I$12*LOOKUP($A390,'Input Data'!$B$58:$B$62,'Input Data'!$J$58:$J$62)/3600*$C$1,IF($A390&lt;'Input Data'!$I$16,0,LOOKUP($A390-'Input Data'!$I$16+$C$1,$A$5:$A$505,AJ$5:AJ$505)-AK390))</f>
        <v>15</v>
      </c>
    </row>
    <row r="391" spans="1:38" x14ac:dyDescent="0.3">
      <c r="A391" s="9">
        <f t="shared" si="153"/>
        <v>3860</v>
      </c>
      <c r="B391" s="10">
        <f>MIN('Input Data'!$C$12*LOOKUP($A391,'Input Data'!$B$58:$B$62,'Input Data'!$D$58:$D$62)/3600*$C$1,IF($A391&lt;'Input Data'!$C$17,infinity,'Input Data'!$C$11*'Input Data'!$C$13+LOOKUP($A391-'Input Data'!$C$17+$C$1,$A$5:$A$505,$D$5:$D$505))-C391)</f>
        <v>22.222222222222221</v>
      </c>
      <c r="C391" s="11">
        <f>C390+LOOKUP($A390,'Input Data'!$D$23:$D$27,'Input Data'!$F$23:$F$27)*$C$1/3600</f>
        <v>5535.5000000000518</v>
      </c>
      <c r="D391" s="11">
        <f t="shared" si="154"/>
        <v>5535.5000000000518</v>
      </c>
      <c r="E391" s="9">
        <f>MIN('Input Data'!$C$12*LOOKUP($A391,'Input Data'!$B$58:$B$62,'Input Data'!$D$58:$D$62)/3600*$C$1,IF($A391&lt;'Input Data'!$C$16,0,LOOKUP($A391-'Input Data'!$C$16+$C$1,$A$5:$A$505,C$5:C$505)-D391))</f>
        <v>0</v>
      </c>
      <c r="F391" s="10">
        <f>LOOKUP($A391,'Input Data'!$C$33:$C$37,'Input Data'!$E$33:$E$37)</f>
        <v>0</v>
      </c>
      <c r="G391" s="11">
        <f t="shared" si="155"/>
        <v>1</v>
      </c>
      <c r="H391" s="11">
        <f t="shared" si="173"/>
        <v>0</v>
      </c>
      <c r="I391" s="12">
        <f t="shared" si="157"/>
        <v>0</v>
      </c>
      <c r="J391" s="7">
        <f>MIN('Input Data'!$D$12*LOOKUP($A391,'Input Data'!$B$58:$B$62,'Input Data'!$E$58:$E$62)/3600*$C$1,IF($A391&lt;'Input Data'!$D$17,infinity,'Input Data'!$D$11*'Input Data'!$D$13+LOOKUP($A391-'Input Data'!$D$17+$C$1,$A$5:$A$505,$L$5:$L$505)-K391))</f>
        <v>5.5555555555555554</v>
      </c>
      <c r="K391" s="11">
        <f t="shared" si="158"/>
        <v>0</v>
      </c>
      <c r="L391" s="11">
        <f>IF($A391&lt;'Input Data'!$D$16,0,LOOKUP($A391-'Input Data'!$D$16,$A$5:$A$505,$K$5:$K$505))</f>
        <v>0</v>
      </c>
      <c r="M391" s="7">
        <f>MIN('Input Data'!$E$12*LOOKUP($A391,'Input Data'!$B$58:$B$62,'Input Data'!$F$58:$F$62)/3600*$C$1,IF($A391&lt;'Input Data'!$E$17,infinity,'Input Data'!$E$11*'Input Data'!$E$13+LOOKUP($A391-'Input Data'!$E$17+$C$1,$A$5:$A$505,$O$5:$O$505))-N391)</f>
        <v>22.222222222222221</v>
      </c>
      <c r="N391" s="11">
        <f t="shared" si="159"/>
        <v>5535.5000000000518</v>
      </c>
      <c r="O391" s="11">
        <f t="shared" si="160"/>
        <v>5535.5000000000518</v>
      </c>
      <c r="P391" s="9">
        <f>MIN('Input Data'!$E$12*LOOKUP($A391,'Input Data'!$B$58:$B$62,'Input Data'!$F$58:$F$62)/3600*$C$1,IF($A391&lt;'Input Data'!$E$16,0,LOOKUP($A391-'Input Data'!$E$16+$C$1,$A$5:$A$505,N$5:N$505)-O391))</f>
        <v>0</v>
      </c>
      <c r="Q391" s="10">
        <f>LOOKUP($A391,'Input Data'!$C$33:$C$37,'Input Data'!$F$33:$F$37)</f>
        <v>0</v>
      </c>
      <c r="R391" s="34">
        <f t="shared" si="161"/>
        <v>1</v>
      </c>
      <c r="S391" s="8">
        <f t="shared" si="162"/>
        <v>0</v>
      </c>
      <c r="T391" s="11">
        <f t="shared" si="163"/>
        <v>0</v>
      </c>
      <c r="U391" s="7">
        <f>MIN('Input Data'!$F$12*LOOKUP($A391,'Input Data'!$B$58:$B$62,'Input Data'!$G$58:$G$62)/3600*$C$1,IF($A391&lt;'Input Data'!$F$17,infinity,'Input Data'!$F$11*'Input Data'!$F$13+LOOKUP($A391-'Input Data'!$F$17+$C$1,$A$5:$A$505,$W$5:$W$505)-V391))</f>
        <v>5.5555555555555554</v>
      </c>
      <c r="V391" s="11">
        <f t="shared" si="164"/>
        <v>105.80466666666806</v>
      </c>
      <c r="W391" s="11">
        <f>IF($A391&lt;'Input Data'!$F$16,0,LOOKUP($A391-'Input Data'!$F$16,$A$5:$A$505,$V$5:$V$505))</f>
        <v>105.80466666666806</v>
      </c>
      <c r="X391" s="7">
        <f>MIN('Input Data'!$G$12*LOOKUP($A391,'Input Data'!$B$58:$B$62,'Input Data'!$H$58:$H$62)/3600*$C$1,IF($A391&lt;'Input Data'!$G$17,infinity,'Input Data'!$G$11*'Input Data'!$G$13+LOOKUP($A391-'Input Data'!$G$17+$C$1,$A$5:$A$505,$Z$5:$Z$505)-Y391))</f>
        <v>22.222222222222221</v>
      </c>
      <c r="Y391" s="11">
        <f t="shared" si="165"/>
        <v>5429.6953333333786</v>
      </c>
      <c r="Z391" s="11">
        <f t="shared" si="166"/>
        <v>5340</v>
      </c>
      <c r="AA391" s="9">
        <f>MIN('Input Data'!$G$12*LOOKUP($A391,'Input Data'!$B$58:$B$62,'Input Data'!$H$58:$H$62)/3600*$C$1,IF($A391&lt;'Input Data'!$G$16,0,LOOKUP($A391-'Input Data'!$G$16+$C$1,$A$5:$A$505,Y$5:Y$505)-Z391))</f>
        <v>22.222222222222221</v>
      </c>
      <c r="AB391" s="10">
        <f>LOOKUP($A391,'Input Data'!$C$33:$C$37,'Input Data'!$G$33:$G$37)</f>
        <v>0</v>
      </c>
      <c r="AC391" s="11">
        <f t="shared" si="167"/>
        <v>0.67500000000000004</v>
      </c>
      <c r="AD391" s="11">
        <f t="shared" si="168"/>
        <v>0</v>
      </c>
      <c r="AE391" s="12">
        <f t="shared" si="169"/>
        <v>15</v>
      </c>
      <c r="AF391" s="7">
        <f>MIN('Input Data'!$H$12*LOOKUP($A391,'Input Data'!$B$58:$B$62,'Input Data'!$I$58:$I$62)/3600*$C$1,IF($A391&lt;'Input Data'!$H$17,infinity,'Input Data'!$H$11*'Input Data'!$H$13+LOOKUP($A391-'Input Data'!$H$17+$C$1,$A$5:$A$505,AH$5:AH$505)-AG391))</f>
        <v>5.5555555555555554</v>
      </c>
      <c r="AG391" s="11">
        <f t="shared" si="170"/>
        <v>0</v>
      </c>
      <c r="AH391" s="11">
        <f>IF($A391&lt;'Input Data'!$H$16,0,LOOKUP($A391-'Input Data'!$H$16,$A$5:$A$505,AG$5:AG$505))</f>
        <v>0</v>
      </c>
      <c r="AI391" s="7">
        <f>MIN('Input Data'!$I$12*LOOKUP($A391,'Input Data'!$B$58:$B$62,'Input Data'!$J$58:$J$62)/3600*$C$1,IF($A391&lt;'Input Data'!$I$17,infinity,'Input Data'!$I$11*'Input Data'!$I$13+LOOKUP($A391-'Input Data'!$I$17+$C$1,$A$5:$A$505,AK$5:AK$505))-AJ391)</f>
        <v>15</v>
      </c>
      <c r="AJ391" s="11">
        <f t="shared" si="171"/>
        <v>5340</v>
      </c>
      <c r="AK391" s="34">
        <f>IF($A391&lt;'Input Data'!$I$16,0,LOOKUP($A391-'Input Data'!$I$16,$A$5:$A$505,AJ$5:AJ$505))</f>
        <v>5250</v>
      </c>
      <c r="AL391" s="17">
        <f>MIN('Input Data'!$I$12*LOOKUP($A391,'Input Data'!$B$58:$B$62,'Input Data'!$J$58:$J$62)/3600*$C$1,IF($A391&lt;'Input Data'!$I$16,0,LOOKUP($A391-'Input Data'!$I$16+$C$1,$A$5:$A$505,AJ$5:AJ$505)-AK391))</f>
        <v>15</v>
      </c>
    </row>
    <row r="392" spans="1:38" x14ac:dyDescent="0.3">
      <c r="A392" s="9">
        <f t="shared" si="153"/>
        <v>3870</v>
      </c>
      <c r="B392" s="10">
        <f>MIN('Input Data'!$C$12*LOOKUP($A392,'Input Data'!$B$58:$B$62,'Input Data'!$D$58:$D$62)/3600*$C$1,IF($A392&lt;'Input Data'!$C$17,infinity,'Input Data'!$C$11*'Input Data'!$C$13+LOOKUP($A392-'Input Data'!$C$17+$C$1,$A$5:$A$505,$D$5:$D$505))-C392)</f>
        <v>22.222222222222221</v>
      </c>
      <c r="C392" s="11">
        <f>C391+LOOKUP($A391,'Input Data'!$D$23:$D$27,'Input Data'!$F$23:$F$27)*$C$1/3600</f>
        <v>5535.5000000000518</v>
      </c>
      <c r="D392" s="11">
        <f t="shared" si="154"/>
        <v>5535.5000000000518</v>
      </c>
      <c r="E392" s="9">
        <f>MIN('Input Data'!$C$12*LOOKUP($A392,'Input Data'!$B$58:$B$62,'Input Data'!$D$58:$D$62)/3600*$C$1,IF($A392&lt;'Input Data'!$C$16,0,LOOKUP($A392-'Input Data'!$C$16+$C$1,$A$5:$A$505,C$5:C$505)-D392))</f>
        <v>0</v>
      </c>
      <c r="F392" s="10">
        <f>LOOKUP($A392,'Input Data'!$C$33:$C$37,'Input Data'!$E$33:$E$37)</f>
        <v>0</v>
      </c>
      <c r="G392" s="11">
        <f t="shared" si="155"/>
        <v>1</v>
      </c>
      <c r="H392" s="11">
        <f t="shared" si="173"/>
        <v>0</v>
      </c>
      <c r="I392" s="12">
        <f t="shared" si="157"/>
        <v>0</v>
      </c>
      <c r="J392" s="7">
        <f>MIN('Input Data'!$D$12*LOOKUP($A392,'Input Data'!$B$58:$B$62,'Input Data'!$E$58:$E$62)/3600*$C$1,IF($A392&lt;'Input Data'!$D$17,infinity,'Input Data'!$D$11*'Input Data'!$D$13+LOOKUP($A392-'Input Data'!$D$17+$C$1,$A$5:$A$505,$L$5:$L$505)-K392))</f>
        <v>5.5555555555555554</v>
      </c>
      <c r="K392" s="11">
        <f t="shared" si="158"/>
        <v>0</v>
      </c>
      <c r="L392" s="11">
        <f>IF($A392&lt;'Input Data'!$D$16,0,LOOKUP($A392-'Input Data'!$D$16,$A$5:$A$505,$K$5:$K$505))</f>
        <v>0</v>
      </c>
      <c r="M392" s="7">
        <f>MIN('Input Data'!$E$12*LOOKUP($A392,'Input Data'!$B$58:$B$62,'Input Data'!$F$58:$F$62)/3600*$C$1,IF($A392&lt;'Input Data'!$E$17,infinity,'Input Data'!$E$11*'Input Data'!$E$13+LOOKUP($A392-'Input Data'!$E$17+$C$1,$A$5:$A$505,$O$5:$O$505))-N392)</f>
        <v>22.222222222222221</v>
      </c>
      <c r="N392" s="11">
        <f t="shared" si="159"/>
        <v>5535.5000000000518</v>
      </c>
      <c r="O392" s="11">
        <f t="shared" si="160"/>
        <v>5535.5000000000518</v>
      </c>
      <c r="P392" s="9">
        <f>MIN('Input Data'!$E$12*LOOKUP($A392,'Input Data'!$B$58:$B$62,'Input Data'!$F$58:$F$62)/3600*$C$1,IF($A392&lt;'Input Data'!$E$16,0,LOOKUP($A392-'Input Data'!$E$16+$C$1,$A$5:$A$505,N$5:N$505)-O392))</f>
        <v>0</v>
      </c>
      <c r="Q392" s="10">
        <f>LOOKUP($A392,'Input Data'!$C$33:$C$37,'Input Data'!$F$33:$F$37)</f>
        <v>0</v>
      </c>
      <c r="R392" s="34">
        <f t="shared" si="161"/>
        <v>1</v>
      </c>
      <c r="S392" s="8">
        <f t="shared" si="162"/>
        <v>0</v>
      </c>
      <c r="T392" s="11">
        <f t="shared" si="163"/>
        <v>0</v>
      </c>
      <c r="U392" s="7">
        <f>MIN('Input Data'!$F$12*LOOKUP($A392,'Input Data'!$B$58:$B$62,'Input Data'!$G$58:$G$62)/3600*$C$1,IF($A392&lt;'Input Data'!$F$17,infinity,'Input Data'!$F$11*'Input Data'!$F$13+LOOKUP($A392-'Input Data'!$F$17+$C$1,$A$5:$A$505,$W$5:$W$505)-V392))</f>
        <v>5.5555555555555554</v>
      </c>
      <c r="V392" s="11">
        <f t="shared" si="164"/>
        <v>105.80466666666806</v>
      </c>
      <c r="W392" s="11">
        <f>IF($A392&lt;'Input Data'!$F$16,0,LOOKUP($A392-'Input Data'!$F$16,$A$5:$A$505,$V$5:$V$505))</f>
        <v>105.80466666666806</v>
      </c>
      <c r="X392" s="7">
        <f>MIN('Input Data'!$G$12*LOOKUP($A392,'Input Data'!$B$58:$B$62,'Input Data'!$H$58:$H$62)/3600*$C$1,IF($A392&lt;'Input Data'!$G$17,infinity,'Input Data'!$G$11*'Input Data'!$G$13+LOOKUP($A392-'Input Data'!$G$17+$C$1,$A$5:$A$505,$Z$5:$Z$505)-Y392))</f>
        <v>22.222222222222221</v>
      </c>
      <c r="Y392" s="11">
        <f t="shared" si="165"/>
        <v>5429.6953333333786</v>
      </c>
      <c r="Z392" s="11">
        <f t="shared" si="166"/>
        <v>5355</v>
      </c>
      <c r="AA392" s="9">
        <f>MIN('Input Data'!$G$12*LOOKUP($A392,'Input Data'!$B$58:$B$62,'Input Data'!$H$58:$H$62)/3600*$C$1,IF($A392&lt;'Input Data'!$G$16,0,LOOKUP($A392-'Input Data'!$G$16+$C$1,$A$5:$A$505,Y$5:Y$505)-Z392))</f>
        <v>22.222222222222221</v>
      </c>
      <c r="AB392" s="10">
        <f>LOOKUP($A392,'Input Data'!$C$33:$C$37,'Input Data'!$G$33:$G$37)</f>
        <v>0</v>
      </c>
      <c r="AC392" s="11">
        <f t="shared" si="167"/>
        <v>0.67500000000000004</v>
      </c>
      <c r="AD392" s="11">
        <f t="shared" si="168"/>
        <v>0</v>
      </c>
      <c r="AE392" s="12">
        <f t="shared" si="169"/>
        <v>15</v>
      </c>
      <c r="AF392" s="7">
        <f>MIN('Input Data'!$H$12*LOOKUP($A392,'Input Data'!$B$58:$B$62,'Input Data'!$I$58:$I$62)/3600*$C$1,IF($A392&lt;'Input Data'!$H$17,infinity,'Input Data'!$H$11*'Input Data'!$H$13+LOOKUP($A392-'Input Data'!$H$17+$C$1,$A$5:$A$505,AH$5:AH$505)-AG392))</f>
        <v>5.5555555555555554</v>
      </c>
      <c r="AG392" s="11">
        <f t="shared" si="170"/>
        <v>0</v>
      </c>
      <c r="AH392" s="11">
        <f>IF($A392&lt;'Input Data'!$H$16,0,LOOKUP($A392-'Input Data'!$H$16,$A$5:$A$505,AG$5:AG$505))</f>
        <v>0</v>
      </c>
      <c r="AI392" s="7">
        <f>MIN('Input Data'!$I$12*LOOKUP($A392,'Input Data'!$B$58:$B$62,'Input Data'!$J$58:$J$62)/3600*$C$1,IF($A392&lt;'Input Data'!$I$17,infinity,'Input Data'!$I$11*'Input Data'!$I$13+LOOKUP($A392-'Input Data'!$I$17+$C$1,$A$5:$A$505,AK$5:AK$505))-AJ392)</f>
        <v>15</v>
      </c>
      <c r="AJ392" s="11">
        <f t="shared" si="171"/>
        <v>5355</v>
      </c>
      <c r="AK392" s="34">
        <f>IF($A392&lt;'Input Data'!$I$16,0,LOOKUP($A392-'Input Data'!$I$16,$A$5:$A$505,AJ$5:AJ$505))</f>
        <v>5265</v>
      </c>
      <c r="AL392" s="17">
        <f>MIN('Input Data'!$I$12*LOOKUP($A392,'Input Data'!$B$58:$B$62,'Input Data'!$J$58:$J$62)/3600*$C$1,IF($A392&lt;'Input Data'!$I$16,0,LOOKUP($A392-'Input Data'!$I$16+$C$1,$A$5:$A$505,AJ$5:AJ$505)-AK392))</f>
        <v>15</v>
      </c>
    </row>
    <row r="393" spans="1:38" x14ac:dyDescent="0.3">
      <c r="A393" s="9">
        <f t="shared" si="153"/>
        <v>3880</v>
      </c>
      <c r="B393" s="10">
        <f>MIN('Input Data'!$C$12*LOOKUP($A393,'Input Data'!$B$58:$B$62,'Input Data'!$D$58:$D$62)/3600*$C$1,IF($A393&lt;'Input Data'!$C$17,infinity,'Input Data'!$C$11*'Input Data'!$C$13+LOOKUP($A393-'Input Data'!$C$17+$C$1,$A$5:$A$505,$D$5:$D$505))-C393)</f>
        <v>22.222222222222221</v>
      </c>
      <c r="C393" s="11">
        <f>C392+LOOKUP($A392,'Input Data'!$D$23:$D$27,'Input Data'!$F$23:$F$27)*$C$1/3600</f>
        <v>5535.5000000000518</v>
      </c>
      <c r="D393" s="11">
        <f t="shared" si="154"/>
        <v>5535.5000000000518</v>
      </c>
      <c r="E393" s="9">
        <f>MIN('Input Data'!$C$12*LOOKUP($A393,'Input Data'!$B$58:$B$62,'Input Data'!$D$58:$D$62)/3600*$C$1,IF($A393&lt;'Input Data'!$C$16,0,LOOKUP($A393-'Input Data'!$C$16+$C$1,$A$5:$A$505,C$5:C$505)-D393))</f>
        <v>0</v>
      </c>
      <c r="F393" s="10">
        <f>LOOKUP($A393,'Input Data'!$C$33:$C$37,'Input Data'!$E$33:$E$37)</f>
        <v>0</v>
      </c>
      <c r="G393" s="11">
        <f t="shared" si="155"/>
        <v>1</v>
      </c>
      <c r="H393" s="11">
        <f t="shared" si="173"/>
        <v>0</v>
      </c>
      <c r="I393" s="12">
        <f t="shared" si="157"/>
        <v>0</v>
      </c>
      <c r="J393" s="7">
        <f>MIN('Input Data'!$D$12*LOOKUP($A393,'Input Data'!$B$58:$B$62,'Input Data'!$E$58:$E$62)/3600*$C$1,IF($A393&lt;'Input Data'!$D$17,infinity,'Input Data'!$D$11*'Input Data'!$D$13+LOOKUP($A393-'Input Data'!$D$17+$C$1,$A$5:$A$505,$L$5:$L$505)-K393))</f>
        <v>5.5555555555555554</v>
      </c>
      <c r="K393" s="11">
        <f t="shared" si="158"/>
        <v>0</v>
      </c>
      <c r="L393" s="11">
        <f>IF($A393&lt;'Input Data'!$D$16,0,LOOKUP($A393-'Input Data'!$D$16,$A$5:$A$505,$K$5:$K$505))</f>
        <v>0</v>
      </c>
      <c r="M393" s="7">
        <f>MIN('Input Data'!$E$12*LOOKUP($A393,'Input Data'!$B$58:$B$62,'Input Data'!$F$58:$F$62)/3600*$C$1,IF($A393&lt;'Input Data'!$E$17,infinity,'Input Data'!$E$11*'Input Data'!$E$13+LOOKUP($A393-'Input Data'!$E$17+$C$1,$A$5:$A$505,$O$5:$O$505))-N393)</f>
        <v>22.222222222222221</v>
      </c>
      <c r="N393" s="11">
        <f t="shared" si="159"/>
        <v>5535.5000000000518</v>
      </c>
      <c r="O393" s="11">
        <f t="shared" si="160"/>
        <v>5535.5000000000518</v>
      </c>
      <c r="P393" s="9">
        <f>MIN('Input Data'!$E$12*LOOKUP($A393,'Input Data'!$B$58:$B$62,'Input Data'!$F$58:$F$62)/3600*$C$1,IF($A393&lt;'Input Data'!$E$16,0,LOOKUP($A393-'Input Data'!$E$16+$C$1,$A$5:$A$505,N$5:N$505)-O393))</f>
        <v>0</v>
      </c>
      <c r="Q393" s="10">
        <f>LOOKUP($A393,'Input Data'!$C$33:$C$37,'Input Data'!$F$33:$F$37)</f>
        <v>0</v>
      </c>
      <c r="R393" s="34">
        <f t="shared" si="161"/>
        <v>1</v>
      </c>
      <c r="S393" s="8">
        <f t="shared" si="162"/>
        <v>0</v>
      </c>
      <c r="T393" s="11">
        <f t="shared" si="163"/>
        <v>0</v>
      </c>
      <c r="U393" s="7">
        <f>MIN('Input Data'!$F$12*LOOKUP($A393,'Input Data'!$B$58:$B$62,'Input Data'!$G$58:$G$62)/3600*$C$1,IF($A393&lt;'Input Data'!$F$17,infinity,'Input Data'!$F$11*'Input Data'!$F$13+LOOKUP($A393-'Input Data'!$F$17+$C$1,$A$5:$A$505,$W$5:$W$505)-V393))</f>
        <v>5.5555555555555554</v>
      </c>
      <c r="V393" s="11">
        <f t="shared" si="164"/>
        <v>105.80466666666806</v>
      </c>
      <c r="W393" s="11">
        <f>IF($A393&lt;'Input Data'!$F$16,0,LOOKUP($A393-'Input Data'!$F$16,$A$5:$A$505,$V$5:$V$505))</f>
        <v>105.80466666666806</v>
      </c>
      <c r="X393" s="7">
        <f>MIN('Input Data'!$G$12*LOOKUP($A393,'Input Data'!$B$58:$B$62,'Input Data'!$H$58:$H$62)/3600*$C$1,IF($A393&lt;'Input Data'!$G$17,infinity,'Input Data'!$G$11*'Input Data'!$G$13+LOOKUP($A393-'Input Data'!$G$17+$C$1,$A$5:$A$505,$Z$5:$Z$505)-Y393))</f>
        <v>22.222222222222221</v>
      </c>
      <c r="Y393" s="11">
        <f t="shared" si="165"/>
        <v>5429.6953333333786</v>
      </c>
      <c r="Z393" s="11">
        <f t="shared" si="166"/>
        <v>5370</v>
      </c>
      <c r="AA393" s="9">
        <f>MIN('Input Data'!$G$12*LOOKUP($A393,'Input Data'!$B$58:$B$62,'Input Data'!$H$58:$H$62)/3600*$C$1,IF($A393&lt;'Input Data'!$G$16,0,LOOKUP($A393-'Input Data'!$G$16+$C$1,$A$5:$A$505,Y$5:Y$505)-Z393))</f>
        <v>22.222222222222221</v>
      </c>
      <c r="AB393" s="10">
        <f>LOOKUP($A393,'Input Data'!$C$33:$C$37,'Input Data'!$G$33:$G$37)</f>
        <v>0</v>
      </c>
      <c r="AC393" s="11">
        <f t="shared" si="167"/>
        <v>0.67500000000000004</v>
      </c>
      <c r="AD393" s="11">
        <f t="shared" si="168"/>
        <v>0</v>
      </c>
      <c r="AE393" s="12">
        <f t="shared" si="169"/>
        <v>15</v>
      </c>
      <c r="AF393" s="7">
        <f>MIN('Input Data'!$H$12*LOOKUP($A393,'Input Data'!$B$58:$B$62,'Input Data'!$I$58:$I$62)/3600*$C$1,IF($A393&lt;'Input Data'!$H$17,infinity,'Input Data'!$H$11*'Input Data'!$H$13+LOOKUP($A393-'Input Data'!$H$17+$C$1,$A$5:$A$505,AH$5:AH$505)-AG393))</f>
        <v>5.5555555555555554</v>
      </c>
      <c r="AG393" s="11">
        <f t="shared" si="170"/>
        <v>0</v>
      </c>
      <c r="AH393" s="11">
        <f>IF($A393&lt;'Input Data'!$H$16,0,LOOKUP($A393-'Input Data'!$H$16,$A$5:$A$505,AG$5:AG$505))</f>
        <v>0</v>
      </c>
      <c r="AI393" s="7">
        <f>MIN('Input Data'!$I$12*LOOKUP($A393,'Input Data'!$B$58:$B$62,'Input Data'!$J$58:$J$62)/3600*$C$1,IF($A393&lt;'Input Data'!$I$17,infinity,'Input Data'!$I$11*'Input Data'!$I$13+LOOKUP($A393-'Input Data'!$I$17+$C$1,$A$5:$A$505,AK$5:AK$505))-AJ393)</f>
        <v>15</v>
      </c>
      <c r="AJ393" s="11">
        <f t="shared" si="171"/>
        <v>5370</v>
      </c>
      <c r="AK393" s="34">
        <f>IF($A393&lt;'Input Data'!$I$16,0,LOOKUP($A393-'Input Data'!$I$16,$A$5:$A$505,AJ$5:AJ$505))</f>
        <v>5280</v>
      </c>
      <c r="AL393" s="17">
        <f>MIN('Input Data'!$I$12*LOOKUP($A393,'Input Data'!$B$58:$B$62,'Input Data'!$J$58:$J$62)/3600*$C$1,IF($A393&lt;'Input Data'!$I$16,0,LOOKUP($A393-'Input Data'!$I$16+$C$1,$A$5:$A$505,AJ$5:AJ$505)-AK393))</f>
        <v>15</v>
      </c>
    </row>
    <row r="394" spans="1:38" x14ac:dyDescent="0.3">
      <c r="A394" s="9">
        <f t="shared" si="153"/>
        <v>3890</v>
      </c>
      <c r="B394" s="10">
        <f>MIN('Input Data'!$C$12*LOOKUP($A394,'Input Data'!$B$58:$B$62,'Input Data'!$D$58:$D$62)/3600*$C$1,IF($A394&lt;'Input Data'!$C$17,infinity,'Input Data'!$C$11*'Input Data'!$C$13+LOOKUP($A394-'Input Data'!$C$17+$C$1,$A$5:$A$505,$D$5:$D$505))-C394)</f>
        <v>22.222222222222221</v>
      </c>
      <c r="C394" s="11">
        <f>C393+LOOKUP($A393,'Input Data'!$D$23:$D$27,'Input Data'!$F$23:$F$27)*$C$1/3600</f>
        <v>5535.5000000000518</v>
      </c>
      <c r="D394" s="11">
        <f t="shared" si="154"/>
        <v>5535.5000000000518</v>
      </c>
      <c r="E394" s="9">
        <f>MIN('Input Data'!$C$12*LOOKUP($A394,'Input Data'!$B$58:$B$62,'Input Data'!$D$58:$D$62)/3600*$C$1,IF($A394&lt;'Input Data'!$C$16,0,LOOKUP($A394-'Input Data'!$C$16+$C$1,$A$5:$A$505,C$5:C$505)-D394))</f>
        <v>0</v>
      </c>
      <c r="F394" s="10">
        <f>LOOKUP($A394,'Input Data'!$C$33:$C$37,'Input Data'!$E$33:$E$37)</f>
        <v>0</v>
      </c>
      <c r="G394" s="11">
        <f t="shared" si="155"/>
        <v>1</v>
      </c>
      <c r="H394" s="11">
        <f t="shared" si="173"/>
        <v>0</v>
      </c>
      <c r="I394" s="12">
        <f t="shared" si="157"/>
        <v>0</v>
      </c>
      <c r="J394" s="7">
        <f>MIN('Input Data'!$D$12*LOOKUP($A394,'Input Data'!$B$58:$B$62,'Input Data'!$E$58:$E$62)/3600*$C$1,IF($A394&lt;'Input Data'!$D$17,infinity,'Input Data'!$D$11*'Input Data'!$D$13+LOOKUP($A394-'Input Data'!$D$17+$C$1,$A$5:$A$505,$L$5:$L$505)-K394))</f>
        <v>5.5555555555555554</v>
      </c>
      <c r="K394" s="11">
        <f t="shared" si="158"/>
        <v>0</v>
      </c>
      <c r="L394" s="11">
        <f>IF($A394&lt;'Input Data'!$D$16,0,LOOKUP($A394-'Input Data'!$D$16,$A$5:$A$505,$K$5:$K$505))</f>
        <v>0</v>
      </c>
      <c r="M394" s="7">
        <f>MIN('Input Data'!$E$12*LOOKUP($A394,'Input Data'!$B$58:$B$62,'Input Data'!$F$58:$F$62)/3600*$C$1,IF($A394&lt;'Input Data'!$E$17,infinity,'Input Data'!$E$11*'Input Data'!$E$13+LOOKUP($A394-'Input Data'!$E$17+$C$1,$A$5:$A$505,$O$5:$O$505))-N394)</f>
        <v>22.222222222222221</v>
      </c>
      <c r="N394" s="11">
        <f t="shared" si="159"/>
        <v>5535.5000000000518</v>
      </c>
      <c r="O394" s="11">
        <f t="shared" si="160"/>
        <v>5535.5000000000518</v>
      </c>
      <c r="P394" s="9">
        <f>MIN('Input Data'!$E$12*LOOKUP($A394,'Input Data'!$B$58:$B$62,'Input Data'!$F$58:$F$62)/3600*$C$1,IF($A394&lt;'Input Data'!$E$16,0,LOOKUP($A394-'Input Data'!$E$16+$C$1,$A$5:$A$505,N$5:N$505)-O394))</f>
        <v>0</v>
      </c>
      <c r="Q394" s="10">
        <f>LOOKUP($A394,'Input Data'!$C$33:$C$37,'Input Data'!$F$33:$F$37)</f>
        <v>0</v>
      </c>
      <c r="R394" s="34">
        <f t="shared" si="161"/>
        <v>1</v>
      </c>
      <c r="S394" s="8">
        <f t="shared" si="162"/>
        <v>0</v>
      </c>
      <c r="T394" s="11">
        <f t="shared" si="163"/>
        <v>0</v>
      </c>
      <c r="U394" s="7">
        <f>MIN('Input Data'!$F$12*LOOKUP($A394,'Input Data'!$B$58:$B$62,'Input Data'!$G$58:$G$62)/3600*$C$1,IF($A394&lt;'Input Data'!$F$17,infinity,'Input Data'!$F$11*'Input Data'!$F$13+LOOKUP($A394-'Input Data'!$F$17+$C$1,$A$5:$A$505,$W$5:$W$505)-V394))</f>
        <v>5.5555555555555554</v>
      </c>
      <c r="V394" s="11">
        <f t="shared" si="164"/>
        <v>105.80466666666806</v>
      </c>
      <c r="W394" s="11">
        <f>IF($A394&lt;'Input Data'!$F$16,0,LOOKUP($A394-'Input Data'!$F$16,$A$5:$A$505,$V$5:$V$505))</f>
        <v>105.80466666666806</v>
      </c>
      <c r="X394" s="7">
        <f>MIN('Input Data'!$G$12*LOOKUP($A394,'Input Data'!$B$58:$B$62,'Input Data'!$H$58:$H$62)/3600*$C$1,IF($A394&lt;'Input Data'!$G$17,infinity,'Input Data'!$G$11*'Input Data'!$G$13+LOOKUP($A394-'Input Data'!$G$17+$C$1,$A$5:$A$505,$Z$5:$Z$505)-Y394))</f>
        <v>22.222222222222221</v>
      </c>
      <c r="Y394" s="11">
        <f t="shared" si="165"/>
        <v>5429.6953333333786</v>
      </c>
      <c r="Z394" s="11">
        <f t="shared" si="166"/>
        <v>5385</v>
      </c>
      <c r="AA394" s="9">
        <f>MIN('Input Data'!$G$12*LOOKUP($A394,'Input Data'!$B$58:$B$62,'Input Data'!$H$58:$H$62)/3600*$C$1,IF($A394&lt;'Input Data'!$G$16,0,LOOKUP($A394-'Input Data'!$G$16+$C$1,$A$5:$A$505,Y$5:Y$505)-Z394))</f>
        <v>22.222222222222221</v>
      </c>
      <c r="AB394" s="10">
        <f>LOOKUP($A394,'Input Data'!$C$33:$C$37,'Input Data'!$G$33:$G$37)</f>
        <v>0</v>
      </c>
      <c r="AC394" s="11">
        <f t="shared" si="167"/>
        <v>0.67500000000000004</v>
      </c>
      <c r="AD394" s="11">
        <f t="shared" si="168"/>
        <v>0</v>
      </c>
      <c r="AE394" s="12">
        <f t="shared" si="169"/>
        <v>15</v>
      </c>
      <c r="AF394" s="7">
        <f>MIN('Input Data'!$H$12*LOOKUP($A394,'Input Data'!$B$58:$B$62,'Input Data'!$I$58:$I$62)/3600*$C$1,IF($A394&lt;'Input Data'!$H$17,infinity,'Input Data'!$H$11*'Input Data'!$H$13+LOOKUP($A394-'Input Data'!$H$17+$C$1,$A$5:$A$505,AH$5:AH$505)-AG394))</f>
        <v>5.5555555555555554</v>
      </c>
      <c r="AG394" s="11">
        <f t="shared" si="170"/>
        <v>0</v>
      </c>
      <c r="AH394" s="11">
        <f>IF($A394&lt;'Input Data'!$H$16,0,LOOKUP($A394-'Input Data'!$H$16,$A$5:$A$505,AG$5:AG$505))</f>
        <v>0</v>
      </c>
      <c r="AI394" s="7">
        <f>MIN('Input Data'!$I$12*LOOKUP($A394,'Input Data'!$B$58:$B$62,'Input Data'!$J$58:$J$62)/3600*$C$1,IF($A394&lt;'Input Data'!$I$17,infinity,'Input Data'!$I$11*'Input Data'!$I$13+LOOKUP($A394-'Input Data'!$I$17+$C$1,$A$5:$A$505,AK$5:AK$505))-AJ394)</f>
        <v>15</v>
      </c>
      <c r="AJ394" s="11">
        <f t="shared" si="171"/>
        <v>5385</v>
      </c>
      <c r="AK394" s="34">
        <f>IF($A394&lt;'Input Data'!$I$16,0,LOOKUP($A394-'Input Data'!$I$16,$A$5:$A$505,AJ$5:AJ$505))</f>
        <v>5295</v>
      </c>
      <c r="AL394" s="17">
        <f>MIN('Input Data'!$I$12*LOOKUP($A394,'Input Data'!$B$58:$B$62,'Input Data'!$J$58:$J$62)/3600*$C$1,IF($A394&lt;'Input Data'!$I$16,0,LOOKUP($A394-'Input Data'!$I$16+$C$1,$A$5:$A$505,AJ$5:AJ$505)-AK394))</f>
        <v>15</v>
      </c>
    </row>
    <row r="395" spans="1:38" x14ac:dyDescent="0.3">
      <c r="A395" s="9">
        <f t="shared" si="153"/>
        <v>3900</v>
      </c>
      <c r="B395" s="10">
        <f>MIN('Input Data'!$C$12*LOOKUP($A395,'Input Data'!$B$58:$B$62,'Input Data'!$D$58:$D$62)/3600*$C$1,IF($A395&lt;'Input Data'!$C$17,infinity,'Input Data'!$C$11*'Input Data'!$C$13+LOOKUP($A395-'Input Data'!$C$17+$C$1,$A$5:$A$505,$D$5:$D$505))-C395)</f>
        <v>22.222222222222221</v>
      </c>
      <c r="C395" s="11">
        <f>C394+LOOKUP($A394,'Input Data'!$D$23:$D$27,'Input Data'!$F$23:$F$27)*$C$1/3600</f>
        <v>5535.5000000000518</v>
      </c>
      <c r="D395" s="11">
        <f t="shared" si="154"/>
        <v>5535.5000000000518</v>
      </c>
      <c r="E395" s="9">
        <f>MIN('Input Data'!$C$12*LOOKUP($A395,'Input Data'!$B$58:$B$62,'Input Data'!$D$58:$D$62)/3600*$C$1,IF($A395&lt;'Input Data'!$C$16,0,LOOKUP($A395-'Input Data'!$C$16+$C$1,$A$5:$A$505,C$5:C$505)-D395))</f>
        <v>0</v>
      </c>
      <c r="F395" s="10">
        <f>LOOKUP($A395,'Input Data'!$C$33:$C$37,'Input Data'!$E$33:$E$37)</f>
        <v>0</v>
      </c>
      <c r="G395" s="11">
        <f t="shared" si="155"/>
        <v>1</v>
      </c>
      <c r="H395" s="11">
        <f t="shared" si="173"/>
        <v>0</v>
      </c>
      <c r="I395" s="12">
        <f t="shared" si="157"/>
        <v>0</v>
      </c>
      <c r="J395" s="7">
        <f>MIN('Input Data'!$D$12*LOOKUP($A395,'Input Data'!$B$58:$B$62,'Input Data'!$E$58:$E$62)/3600*$C$1,IF($A395&lt;'Input Data'!$D$17,infinity,'Input Data'!$D$11*'Input Data'!$D$13+LOOKUP($A395-'Input Data'!$D$17+$C$1,$A$5:$A$505,$L$5:$L$505)-K395))</f>
        <v>5.5555555555555554</v>
      </c>
      <c r="K395" s="11">
        <f t="shared" si="158"/>
        <v>0</v>
      </c>
      <c r="L395" s="11">
        <f>IF($A395&lt;'Input Data'!$D$16,0,LOOKUP($A395-'Input Data'!$D$16,$A$5:$A$505,$K$5:$K$505))</f>
        <v>0</v>
      </c>
      <c r="M395" s="7">
        <f>MIN('Input Data'!$E$12*LOOKUP($A395,'Input Data'!$B$58:$B$62,'Input Data'!$F$58:$F$62)/3600*$C$1,IF($A395&lt;'Input Data'!$E$17,infinity,'Input Data'!$E$11*'Input Data'!$E$13+LOOKUP($A395-'Input Data'!$E$17+$C$1,$A$5:$A$505,$O$5:$O$505))-N395)</f>
        <v>22.222222222222221</v>
      </c>
      <c r="N395" s="11">
        <f t="shared" si="159"/>
        <v>5535.5000000000518</v>
      </c>
      <c r="O395" s="11">
        <f t="shared" si="160"/>
        <v>5535.5000000000518</v>
      </c>
      <c r="P395" s="9">
        <f>MIN('Input Data'!$E$12*LOOKUP($A395,'Input Data'!$B$58:$B$62,'Input Data'!$F$58:$F$62)/3600*$C$1,IF($A395&lt;'Input Data'!$E$16,0,LOOKUP($A395-'Input Data'!$E$16+$C$1,$A$5:$A$505,N$5:N$505)-O395))</f>
        <v>0</v>
      </c>
      <c r="Q395" s="10">
        <f>LOOKUP($A395,'Input Data'!$C$33:$C$37,'Input Data'!$F$33:$F$37)</f>
        <v>0</v>
      </c>
      <c r="R395" s="34">
        <f t="shared" si="161"/>
        <v>1</v>
      </c>
      <c r="S395" s="8">
        <f t="shared" si="162"/>
        <v>0</v>
      </c>
      <c r="T395" s="11">
        <f t="shared" si="163"/>
        <v>0</v>
      </c>
      <c r="U395" s="7">
        <f>MIN('Input Data'!$F$12*LOOKUP($A395,'Input Data'!$B$58:$B$62,'Input Data'!$G$58:$G$62)/3600*$C$1,IF($A395&lt;'Input Data'!$F$17,infinity,'Input Data'!$F$11*'Input Data'!$F$13+LOOKUP($A395-'Input Data'!$F$17+$C$1,$A$5:$A$505,$W$5:$W$505)-V395))</f>
        <v>5.5555555555555554</v>
      </c>
      <c r="V395" s="11">
        <f t="shared" si="164"/>
        <v>105.80466666666806</v>
      </c>
      <c r="W395" s="11">
        <f>IF($A395&lt;'Input Data'!$F$16,0,LOOKUP($A395-'Input Data'!$F$16,$A$5:$A$505,$V$5:$V$505))</f>
        <v>105.80466666666806</v>
      </c>
      <c r="X395" s="7">
        <f>MIN('Input Data'!$G$12*LOOKUP($A395,'Input Data'!$B$58:$B$62,'Input Data'!$H$58:$H$62)/3600*$C$1,IF($A395&lt;'Input Data'!$G$17,infinity,'Input Data'!$G$11*'Input Data'!$G$13+LOOKUP($A395-'Input Data'!$G$17+$C$1,$A$5:$A$505,$Z$5:$Z$505)-Y395))</f>
        <v>22.222222222222221</v>
      </c>
      <c r="Y395" s="11">
        <f t="shared" si="165"/>
        <v>5429.6953333333786</v>
      </c>
      <c r="Z395" s="11">
        <f t="shared" si="166"/>
        <v>5400</v>
      </c>
      <c r="AA395" s="9">
        <f>MIN('Input Data'!$G$12*LOOKUP($A395,'Input Data'!$B$58:$B$62,'Input Data'!$H$58:$H$62)/3600*$C$1,IF($A395&lt;'Input Data'!$G$16,0,LOOKUP($A395-'Input Data'!$G$16+$C$1,$A$5:$A$505,Y$5:Y$505)-Z395))</f>
        <v>22.222222222222221</v>
      </c>
      <c r="AB395" s="10">
        <f>LOOKUP($A395,'Input Data'!$C$33:$C$37,'Input Data'!$G$33:$G$37)</f>
        <v>0</v>
      </c>
      <c r="AC395" s="11">
        <f t="shared" si="167"/>
        <v>0.67500000000000004</v>
      </c>
      <c r="AD395" s="11">
        <f t="shared" si="168"/>
        <v>0</v>
      </c>
      <c r="AE395" s="12">
        <f t="shared" si="169"/>
        <v>15</v>
      </c>
      <c r="AF395" s="7">
        <f>MIN('Input Data'!$H$12*LOOKUP($A395,'Input Data'!$B$58:$B$62,'Input Data'!$I$58:$I$62)/3600*$C$1,IF($A395&lt;'Input Data'!$H$17,infinity,'Input Data'!$H$11*'Input Data'!$H$13+LOOKUP($A395-'Input Data'!$H$17+$C$1,$A$5:$A$505,AH$5:AH$505)-AG395))</f>
        <v>5.5555555555555554</v>
      </c>
      <c r="AG395" s="11">
        <f t="shared" si="170"/>
        <v>0</v>
      </c>
      <c r="AH395" s="11">
        <f>IF($A395&lt;'Input Data'!$H$16,0,LOOKUP($A395-'Input Data'!$H$16,$A$5:$A$505,AG$5:AG$505))</f>
        <v>0</v>
      </c>
      <c r="AI395" s="7">
        <f>MIN('Input Data'!$I$12*LOOKUP($A395,'Input Data'!$B$58:$B$62,'Input Data'!$J$58:$J$62)/3600*$C$1,IF($A395&lt;'Input Data'!$I$17,infinity,'Input Data'!$I$11*'Input Data'!$I$13+LOOKUP($A395-'Input Data'!$I$17+$C$1,$A$5:$A$505,AK$5:AK$505))-AJ395)</f>
        <v>15</v>
      </c>
      <c r="AJ395" s="11">
        <f t="shared" si="171"/>
        <v>5400</v>
      </c>
      <c r="AK395" s="34">
        <f>IF($A395&lt;'Input Data'!$I$16,0,LOOKUP($A395-'Input Data'!$I$16,$A$5:$A$505,AJ$5:AJ$505))</f>
        <v>5310</v>
      </c>
      <c r="AL395" s="17">
        <f>MIN('Input Data'!$I$12*LOOKUP($A395,'Input Data'!$B$58:$B$62,'Input Data'!$J$58:$J$62)/3600*$C$1,IF($A395&lt;'Input Data'!$I$16,0,LOOKUP($A395-'Input Data'!$I$16+$C$1,$A$5:$A$505,AJ$5:AJ$505)-AK395))</f>
        <v>15</v>
      </c>
    </row>
    <row r="396" spans="1:38" x14ac:dyDescent="0.3">
      <c r="A396" s="9">
        <f t="shared" si="153"/>
        <v>3910</v>
      </c>
      <c r="B396" s="10">
        <f>MIN('Input Data'!$C$12*LOOKUP($A396,'Input Data'!$B$58:$B$62,'Input Data'!$D$58:$D$62)/3600*$C$1,IF($A396&lt;'Input Data'!$C$17,infinity,'Input Data'!$C$11*'Input Data'!$C$13+LOOKUP($A396-'Input Data'!$C$17+$C$1,$A$5:$A$505,$D$5:$D$505))-C396)</f>
        <v>22.222222222222221</v>
      </c>
      <c r="C396" s="11">
        <f>C395+LOOKUP($A395,'Input Data'!$D$23:$D$27,'Input Data'!$F$23:$F$27)*$C$1/3600</f>
        <v>5535.5000000000518</v>
      </c>
      <c r="D396" s="11">
        <f t="shared" si="154"/>
        <v>5535.5000000000518</v>
      </c>
      <c r="E396" s="9">
        <f>MIN('Input Data'!$C$12*LOOKUP($A396,'Input Data'!$B$58:$B$62,'Input Data'!$D$58:$D$62)/3600*$C$1,IF($A396&lt;'Input Data'!$C$16,0,LOOKUP($A396-'Input Data'!$C$16+$C$1,$A$5:$A$505,C$5:C$505)-D396))</f>
        <v>0</v>
      </c>
      <c r="F396" s="10">
        <f>LOOKUP($A396,'Input Data'!$C$33:$C$37,'Input Data'!$E$33:$E$37)</f>
        <v>0</v>
      </c>
      <c r="G396" s="11">
        <f t="shared" si="155"/>
        <v>1</v>
      </c>
      <c r="H396" s="11">
        <f t="shared" si="173"/>
        <v>0</v>
      </c>
      <c r="I396" s="12">
        <f t="shared" si="157"/>
        <v>0</v>
      </c>
      <c r="J396" s="7">
        <f>MIN('Input Data'!$D$12*LOOKUP($A396,'Input Data'!$B$58:$B$62,'Input Data'!$E$58:$E$62)/3600*$C$1,IF($A396&lt;'Input Data'!$D$17,infinity,'Input Data'!$D$11*'Input Data'!$D$13+LOOKUP($A396-'Input Data'!$D$17+$C$1,$A$5:$A$505,$L$5:$L$505)-K396))</f>
        <v>5.5555555555555554</v>
      </c>
      <c r="K396" s="11">
        <f t="shared" si="158"/>
        <v>0</v>
      </c>
      <c r="L396" s="11">
        <f>IF($A396&lt;'Input Data'!$D$16,0,LOOKUP($A396-'Input Data'!$D$16,$A$5:$A$505,$K$5:$K$505))</f>
        <v>0</v>
      </c>
      <c r="M396" s="7">
        <f>MIN('Input Data'!$E$12*LOOKUP($A396,'Input Data'!$B$58:$B$62,'Input Data'!$F$58:$F$62)/3600*$C$1,IF($A396&lt;'Input Data'!$E$17,infinity,'Input Data'!$E$11*'Input Data'!$E$13+LOOKUP($A396-'Input Data'!$E$17+$C$1,$A$5:$A$505,$O$5:$O$505))-N396)</f>
        <v>22.222222222222221</v>
      </c>
      <c r="N396" s="11">
        <f t="shared" si="159"/>
        <v>5535.5000000000518</v>
      </c>
      <c r="O396" s="11">
        <f t="shared" si="160"/>
        <v>5535.5000000000518</v>
      </c>
      <c r="P396" s="9">
        <f>MIN('Input Data'!$E$12*LOOKUP($A396,'Input Data'!$B$58:$B$62,'Input Data'!$F$58:$F$62)/3600*$C$1,IF($A396&lt;'Input Data'!$E$16,0,LOOKUP($A396-'Input Data'!$E$16+$C$1,$A$5:$A$505,N$5:N$505)-O396))</f>
        <v>0</v>
      </c>
      <c r="Q396" s="10">
        <f>LOOKUP($A396,'Input Data'!$C$33:$C$37,'Input Data'!$F$33:$F$37)</f>
        <v>0</v>
      </c>
      <c r="R396" s="34">
        <f t="shared" si="161"/>
        <v>1</v>
      </c>
      <c r="S396" s="8">
        <f t="shared" si="162"/>
        <v>0</v>
      </c>
      <c r="T396" s="11">
        <f t="shared" si="163"/>
        <v>0</v>
      </c>
      <c r="U396" s="7">
        <f>MIN('Input Data'!$F$12*LOOKUP($A396,'Input Data'!$B$58:$B$62,'Input Data'!$G$58:$G$62)/3600*$C$1,IF($A396&lt;'Input Data'!$F$17,infinity,'Input Data'!$F$11*'Input Data'!$F$13+LOOKUP($A396-'Input Data'!$F$17+$C$1,$A$5:$A$505,$W$5:$W$505)-V396))</f>
        <v>5.5555555555555554</v>
      </c>
      <c r="V396" s="11">
        <f t="shared" si="164"/>
        <v>105.80466666666806</v>
      </c>
      <c r="W396" s="11">
        <f>IF($A396&lt;'Input Data'!$F$16,0,LOOKUP($A396-'Input Data'!$F$16,$A$5:$A$505,$V$5:$V$505))</f>
        <v>105.80466666666806</v>
      </c>
      <c r="X396" s="7">
        <f>MIN('Input Data'!$G$12*LOOKUP($A396,'Input Data'!$B$58:$B$62,'Input Data'!$H$58:$H$62)/3600*$C$1,IF($A396&lt;'Input Data'!$G$17,infinity,'Input Data'!$G$11*'Input Data'!$G$13+LOOKUP($A396-'Input Data'!$G$17+$C$1,$A$5:$A$505,$Z$5:$Z$505)-Y396))</f>
        <v>22.222222222222221</v>
      </c>
      <c r="Y396" s="11">
        <f t="shared" si="165"/>
        <v>5429.6953333333786</v>
      </c>
      <c r="Z396" s="11">
        <f t="shared" si="166"/>
        <v>5415</v>
      </c>
      <c r="AA396" s="9">
        <f>MIN('Input Data'!$G$12*LOOKUP($A396,'Input Data'!$B$58:$B$62,'Input Data'!$H$58:$H$62)/3600*$C$1,IF($A396&lt;'Input Data'!$G$16,0,LOOKUP($A396-'Input Data'!$G$16+$C$1,$A$5:$A$505,Y$5:Y$505)-Z396))</f>
        <v>14.695333333378585</v>
      </c>
      <c r="AB396" s="10">
        <f>LOOKUP($A396,'Input Data'!$C$33:$C$37,'Input Data'!$G$33:$G$37)</f>
        <v>0</v>
      </c>
      <c r="AC396" s="11">
        <f t="shared" si="167"/>
        <v>1</v>
      </c>
      <c r="AD396" s="11">
        <f t="shared" si="168"/>
        <v>0</v>
      </c>
      <c r="AE396" s="12">
        <f t="shared" si="169"/>
        <v>14.695333333378585</v>
      </c>
      <c r="AF396" s="7">
        <f>MIN('Input Data'!$H$12*LOOKUP($A396,'Input Data'!$B$58:$B$62,'Input Data'!$I$58:$I$62)/3600*$C$1,IF($A396&lt;'Input Data'!$H$17,infinity,'Input Data'!$H$11*'Input Data'!$H$13+LOOKUP($A396-'Input Data'!$H$17+$C$1,$A$5:$A$505,AH$5:AH$505)-AG396))</f>
        <v>5.5555555555555554</v>
      </c>
      <c r="AG396" s="11">
        <f t="shared" si="170"/>
        <v>0</v>
      </c>
      <c r="AH396" s="11">
        <f>IF($A396&lt;'Input Data'!$H$16,0,LOOKUP($A396-'Input Data'!$H$16,$A$5:$A$505,AG$5:AG$505))</f>
        <v>0</v>
      </c>
      <c r="AI396" s="7">
        <f>MIN('Input Data'!$I$12*LOOKUP($A396,'Input Data'!$B$58:$B$62,'Input Data'!$J$58:$J$62)/3600*$C$1,IF($A396&lt;'Input Data'!$I$17,infinity,'Input Data'!$I$11*'Input Data'!$I$13+LOOKUP($A396-'Input Data'!$I$17+$C$1,$A$5:$A$505,AK$5:AK$505))-AJ396)</f>
        <v>15</v>
      </c>
      <c r="AJ396" s="11">
        <f t="shared" si="171"/>
        <v>5415</v>
      </c>
      <c r="AK396" s="34">
        <f>IF($A396&lt;'Input Data'!$I$16,0,LOOKUP($A396-'Input Data'!$I$16,$A$5:$A$505,AJ$5:AJ$505))</f>
        <v>5325</v>
      </c>
      <c r="AL396" s="17">
        <f>MIN('Input Data'!$I$12*LOOKUP($A396,'Input Data'!$B$58:$B$62,'Input Data'!$J$58:$J$62)/3600*$C$1,IF($A396&lt;'Input Data'!$I$16,0,LOOKUP($A396-'Input Data'!$I$16+$C$1,$A$5:$A$505,AJ$5:AJ$505)-AK396))</f>
        <v>15</v>
      </c>
    </row>
    <row r="397" spans="1:38" x14ac:dyDescent="0.3">
      <c r="A397" s="9">
        <f t="shared" si="153"/>
        <v>3920</v>
      </c>
      <c r="B397" s="10">
        <f>MIN('Input Data'!$C$12*LOOKUP($A397,'Input Data'!$B$58:$B$62,'Input Data'!$D$58:$D$62)/3600*$C$1,IF($A397&lt;'Input Data'!$C$17,infinity,'Input Data'!$C$11*'Input Data'!$C$13+LOOKUP($A397-'Input Data'!$C$17+$C$1,$A$5:$A$505,$D$5:$D$505))-C397)</f>
        <v>22.222222222222221</v>
      </c>
      <c r="C397" s="11">
        <f>C396+LOOKUP($A396,'Input Data'!$D$23:$D$27,'Input Data'!$F$23:$F$27)*$C$1/3600</f>
        <v>5535.5000000000518</v>
      </c>
      <c r="D397" s="11">
        <f t="shared" si="154"/>
        <v>5535.5000000000518</v>
      </c>
      <c r="E397" s="9">
        <f>MIN('Input Data'!$C$12*LOOKUP($A397,'Input Data'!$B$58:$B$62,'Input Data'!$D$58:$D$62)/3600*$C$1,IF($A397&lt;'Input Data'!$C$16,0,LOOKUP($A397-'Input Data'!$C$16+$C$1,$A$5:$A$505,C$5:C$505)-D397))</f>
        <v>0</v>
      </c>
      <c r="F397" s="10">
        <f>LOOKUP($A397,'Input Data'!$C$33:$C$37,'Input Data'!$E$33:$E$37)</f>
        <v>0</v>
      </c>
      <c r="G397" s="11">
        <f t="shared" si="155"/>
        <v>1</v>
      </c>
      <c r="H397" s="11">
        <f t="shared" si="173"/>
        <v>0</v>
      </c>
      <c r="I397" s="12">
        <f t="shared" si="157"/>
        <v>0</v>
      </c>
      <c r="J397" s="7">
        <f>MIN('Input Data'!$D$12*LOOKUP($A397,'Input Data'!$B$58:$B$62,'Input Data'!$E$58:$E$62)/3600*$C$1,IF($A397&lt;'Input Data'!$D$17,infinity,'Input Data'!$D$11*'Input Data'!$D$13+LOOKUP($A397-'Input Data'!$D$17+$C$1,$A$5:$A$505,$L$5:$L$505)-K397))</f>
        <v>5.5555555555555554</v>
      </c>
      <c r="K397" s="11">
        <f t="shared" si="158"/>
        <v>0</v>
      </c>
      <c r="L397" s="11">
        <f>IF($A397&lt;'Input Data'!$D$16,0,LOOKUP($A397-'Input Data'!$D$16,$A$5:$A$505,$K$5:$K$505))</f>
        <v>0</v>
      </c>
      <c r="M397" s="7">
        <f>MIN('Input Data'!$E$12*LOOKUP($A397,'Input Data'!$B$58:$B$62,'Input Data'!$F$58:$F$62)/3600*$C$1,IF($A397&lt;'Input Data'!$E$17,infinity,'Input Data'!$E$11*'Input Data'!$E$13+LOOKUP($A397-'Input Data'!$E$17+$C$1,$A$5:$A$505,$O$5:$O$505))-N397)</f>
        <v>22.222222222222221</v>
      </c>
      <c r="N397" s="11">
        <f t="shared" si="159"/>
        <v>5535.5000000000518</v>
      </c>
      <c r="O397" s="11">
        <f t="shared" si="160"/>
        <v>5535.5000000000518</v>
      </c>
      <c r="P397" s="9">
        <f>MIN('Input Data'!$E$12*LOOKUP($A397,'Input Data'!$B$58:$B$62,'Input Data'!$F$58:$F$62)/3600*$C$1,IF($A397&lt;'Input Data'!$E$16,0,LOOKUP($A397-'Input Data'!$E$16+$C$1,$A$5:$A$505,N$5:N$505)-O397))</f>
        <v>0</v>
      </c>
      <c r="Q397" s="10">
        <f>LOOKUP($A397,'Input Data'!$C$33:$C$37,'Input Data'!$F$33:$F$37)</f>
        <v>0</v>
      </c>
      <c r="R397" s="34">
        <f t="shared" si="161"/>
        <v>1</v>
      </c>
      <c r="S397" s="8">
        <f t="shared" si="162"/>
        <v>0</v>
      </c>
      <c r="T397" s="11">
        <f t="shared" si="163"/>
        <v>0</v>
      </c>
      <c r="U397" s="7">
        <f>MIN('Input Data'!$F$12*LOOKUP($A397,'Input Data'!$B$58:$B$62,'Input Data'!$G$58:$G$62)/3600*$C$1,IF($A397&lt;'Input Data'!$F$17,infinity,'Input Data'!$F$11*'Input Data'!$F$13+LOOKUP($A397-'Input Data'!$F$17+$C$1,$A$5:$A$505,$W$5:$W$505)-V397))</f>
        <v>5.5555555555555554</v>
      </c>
      <c r="V397" s="11">
        <f t="shared" si="164"/>
        <v>105.80466666666806</v>
      </c>
      <c r="W397" s="11">
        <f>IF($A397&lt;'Input Data'!$F$16,0,LOOKUP($A397-'Input Data'!$F$16,$A$5:$A$505,$V$5:$V$505))</f>
        <v>105.80466666666806</v>
      </c>
      <c r="X397" s="7">
        <f>MIN('Input Data'!$G$12*LOOKUP($A397,'Input Data'!$B$58:$B$62,'Input Data'!$H$58:$H$62)/3600*$C$1,IF($A397&lt;'Input Data'!$G$17,infinity,'Input Data'!$G$11*'Input Data'!$G$13+LOOKUP($A397-'Input Data'!$G$17+$C$1,$A$5:$A$505,$Z$5:$Z$505)-Y397))</f>
        <v>22.222222222222221</v>
      </c>
      <c r="Y397" s="11">
        <f t="shared" si="165"/>
        <v>5429.6953333333786</v>
      </c>
      <c r="Z397" s="11">
        <f t="shared" si="166"/>
        <v>5429.6953333333786</v>
      </c>
      <c r="AA397" s="9">
        <f>MIN('Input Data'!$G$12*LOOKUP($A397,'Input Data'!$B$58:$B$62,'Input Data'!$H$58:$H$62)/3600*$C$1,IF($A397&lt;'Input Data'!$G$16,0,LOOKUP($A397-'Input Data'!$G$16+$C$1,$A$5:$A$505,Y$5:Y$505)-Z397))</f>
        <v>0</v>
      </c>
      <c r="AB397" s="10">
        <f>LOOKUP($A397,'Input Data'!$C$33:$C$37,'Input Data'!$G$33:$G$37)</f>
        <v>0</v>
      </c>
      <c r="AC397" s="11">
        <f t="shared" si="167"/>
        <v>1</v>
      </c>
      <c r="AD397" s="11">
        <f t="shared" si="168"/>
        <v>0</v>
      </c>
      <c r="AE397" s="12">
        <f t="shared" si="169"/>
        <v>0</v>
      </c>
      <c r="AF397" s="7">
        <f>MIN('Input Data'!$H$12*LOOKUP($A397,'Input Data'!$B$58:$B$62,'Input Data'!$I$58:$I$62)/3600*$C$1,IF($A397&lt;'Input Data'!$H$17,infinity,'Input Data'!$H$11*'Input Data'!$H$13+LOOKUP($A397-'Input Data'!$H$17+$C$1,$A$5:$A$505,AH$5:AH$505)-AG397))</f>
        <v>5.5555555555555554</v>
      </c>
      <c r="AG397" s="11">
        <f t="shared" si="170"/>
        <v>0</v>
      </c>
      <c r="AH397" s="11">
        <f>IF($A397&lt;'Input Data'!$H$16,0,LOOKUP($A397-'Input Data'!$H$16,$A$5:$A$505,AG$5:AG$505))</f>
        <v>0</v>
      </c>
      <c r="AI397" s="7">
        <f>MIN('Input Data'!$I$12*LOOKUP($A397,'Input Data'!$B$58:$B$62,'Input Data'!$J$58:$J$62)/3600*$C$1,IF($A397&lt;'Input Data'!$I$17,infinity,'Input Data'!$I$11*'Input Data'!$I$13+LOOKUP($A397-'Input Data'!$I$17+$C$1,$A$5:$A$505,AK$5:AK$505))-AJ397)</f>
        <v>15</v>
      </c>
      <c r="AJ397" s="11">
        <f t="shared" si="171"/>
        <v>5429.6953333333786</v>
      </c>
      <c r="AK397" s="34">
        <f>IF($A397&lt;'Input Data'!$I$16,0,LOOKUP($A397-'Input Data'!$I$16,$A$5:$A$505,AJ$5:AJ$505))</f>
        <v>5340</v>
      </c>
      <c r="AL397" s="17">
        <f>MIN('Input Data'!$I$12*LOOKUP($A397,'Input Data'!$B$58:$B$62,'Input Data'!$J$58:$J$62)/3600*$C$1,IF($A397&lt;'Input Data'!$I$16,0,LOOKUP($A397-'Input Data'!$I$16+$C$1,$A$5:$A$505,AJ$5:AJ$505)-AK397))</f>
        <v>15</v>
      </c>
    </row>
    <row r="398" spans="1:38" x14ac:dyDescent="0.3">
      <c r="A398" s="9">
        <f t="shared" si="153"/>
        <v>3930</v>
      </c>
      <c r="B398" s="10">
        <f>MIN('Input Data'!$C$12*LOOKUP($A398,'Input Data'!$B$58:$B$62,'Input Data'!$D$58:$D$62)/3600*$C$1,IF($A398&lt;'Input Data'!$C$17,infinity,'Input Data'!$C$11*'Input Data'!$C$13+LOOKUP($A398-'Input Data'!$C$17+$C$1,$A$5:$A$505,$D$5:$D$505))-C398)</f>
        <v>22.222222222222221</v>
      </c>
      <c r="C398" s="11">
        <f>C397+LOOKUP($A397,'Input Data'!$D$23:$D$27,'Input Data'!$F$23:$F$27)*$C$1/3600</f>
        <v>5535.5000000000518</v>
      </c>
      <c r="D398" s="11">
        <f t="shared" si="154"/>
        <v>5535.5000000000518</v>
      </c>
      <c r="E398" s="9">
        <f>MIN('Input Data'!$C$12*LOOKUP($A398,'Input Data'!$B$58:$B$62,'Input Data'!$D$58:$D$62)/3600*$C$1,IF($A398&lt;'Input Data'!$C$16,0,LOOKUP($A398-'Input Data'!$C$16+$C$1,$A$5:$A$505,C$5:C$505)-D398))</f>
        <v>0</v>
      </c>
      <c r="F398" s="10">
        <f>LOOKUP($A398,'Input Data'!$C$33:$C$37,'Input Data'!$E$33:$E$37)</f>
        <v>0</v>
      </c>
      <c r="G398" s="11">
        <f t="shared" si="155"/>
        <v>1</v>
      </c>
      <c r="H398" s="11">
        <f t="shared" si="173"/>
        <v>0</v>
      </c>
      <c r="I398" s="12">
        <f t="shared" si="157"/>
        <v>0</v>
      </c>
      <c r="J398" s="7">
        <f>MIN('Input Data'!$D$12*LOOKUP($A398,'Input Data'!$B$58:$B$62,'Input Data'!$E$58:$E$62)/3600*$C$1,IF($A398&lt;'Input Data'!$D$17,infinity,'Input Data'!$D$11*'Input Data'!$D$13+LOOKUP($A398-'Input Data'!$D$17+$C$1,$A$5:$A$505,$L$5:$L$505)-K398))</f>
        <v>5.5555555555555554</v>
      </c>
      <c r="K398" s="11">
        <f t="shared" si="158"/>
        <v>0</v>
      </c>
      <c r="L398" s="11">
        <f>IF($A398&lt;'Input Data'!$D$16,0,LOOKUP($A398-'Input Data'!$D$16,$A$5:$A$505,$K$5:$K$505))</f>
        <v>0</v>
      </c>
      <c r="M398" s="7">
        <f>MIN('Input Data'!$E$12*LOOKUP($A398,'Input Data'!$B$58:$B$62,'Input Data'!$F$58:$F$62)/3600*$C$1,IF($A398&lt;'Input Data'!$E$17,infinity,'Input Data'!$E$11*'Input Data'!$E$13+LOOKUP($A398-'Input Data'!$E$17+$C$1,$A$5:$A$505,$O$5:$O$505))-N398)</f>
        <v>22.222222222222221</v>
      </c>
      <c r="N398" s="11">
        <f t="shared" si="159"/>
        <v>5535.5000000000518</v>
      </c>
      <c r="O398" s="11">
        <f t="shared" si="160"/>
        <v>5535.5000000000518</v>
      </c>
      <c r="P398" s="9">
        <f>MIN('Input Data'!$E$12*LOOKUP($A398,'Input Data'!$B$58:$B$62,'Input Data'!$F$58:$F$62)/3600*$C$1,IF($A398&lt;'Input Data'!$E$16,0,LOOKUP($A398-'Input Data'!$E$16+$C$1,$A$5:$A$505,N$5:N$505)-O398))</f>
        <v>0</v>
      </c>
      <c r="Q398" s="10">
        <f>LOOKUP($A398,'Input Data'!$C$33:$C$37,'Input Data'!$F$33:$F$37)</f>
        <v>0</v>
      </c>
      <c r="R398" s="34">
        <f t="shared" si="161"/>
        <v>1</v>
      </c>
      <c r="S398" s="8">
        <f t="shared" si="162"/>
        <v>0</v>
      </c>
      <c r="T398" s="11">
        <f t="shared" si="163"/>
        <v>0</v>
      </c>
      <c r="U398" s="7">
        <f>MIN('Input Data'!$F$12*LOOKUP($A398,'Input Data'!$B$58:$B$62,'Input Data'!$G$58:$G$62)/3600*$C$1,IF($A398&lt;'Input Data'!$F$17,infinity,'Input Data'!$F$11*'Input Data'!$F$13+LOOKUP($A398-'Input Data'!$F$17+$C$1,$A$5:$A$505,$W$5:$W$505)-V398))</f>
        <v>5.5555555555555554</v>
      </c>
      <c r="V398" s="11">
        <f t="shared" si="164"/>
        <v>105.80466666666806</v>
      </c>
      <c r="W398" s="11">
        <f>IF($A398&lt;'Input Data'!$F$16,0,LOOKUP($A398-'Input Data'!$F$16,$A$5:$A$505,$V$5:$V$505))</f>
        <v>105.80466666666806</v>
      </c>
      <c r="X398" s="7">
        <f>MIN('Input Data'!$G$12*LOOKUP($A398,'Input Data'!$B$58:$B$62,'Input Data'!$H$58:$H$62)/3600*$C$1,IF($A398&lt;'Input Data'!$G$17,infinity,'Input Data'!$G$11*'Input Data'!$G$13+LOOKUP($A398-'Input Data'!$G$17+$C$1,$A$5:$A$505,$Z$5:$Z$505)-Y398))</f>
        <v>22.222222222222221</v>
      </c>
      <c r="Y398" s="11">
        <f t="shared" si="165"/>
        <v>5429.6953333333786</v>
      </c>
      <c r="Z398" s="11">
        <f t="shared" si="166"/>
        <v>5429.6953333333786</v>
      </c>
      <c r="AA398" s="9">
        <f>MIN('Input Data'!$G$12*LOOKUP($A398,'Input Data'!$B$58:$B$62,'Input Data'!$H$58:$H$62)/3600*$C$1,IF($A398&lt;'Input Data'!$G$16,0,LOOKUP($A398-'Input Data'!$G$16+$C$1,$A$5:$A$505,Y$5:Y$505)-Z398))</f>
        <v>0</v>
      </c>
      <c r="AB398" s="10">
        <f>LOOKUP($A398,'Input Data'!$C$33:$C$37,'Input Data'!$G$33:$G$37)</f>
        <v>0</v>
      </c>
      <c r="AC398" s="11">
        <f t="shared" si="167"/>
        <v>1</v>
      </c>
      <c r="AD398" s="11">
        <f t="shared" si="168"/>
        <v>0</v>
      </c>
      <c r="AE398" s="12">
        <f t="shared" si="169"/>
        <v>0</v>
      </c>
      <c r="AF398" s="7">
        <f>MIN('Input Data'!$H$12*LOOKUP($A398,'Input Data'!$B$58:$B$62,'Input Data'!$I$58:$I$62)/3600*$C$1,IF($A398&lt;'Input Data'!$H$17,infinity,'Input Data'!$H$11*'Input Data'!$H$13+LOOKUP($A398-'Input Data'!$H$17+$C$1,$A$5:$A$505,AH$5:AH$505)-AG398))</f>
        <v>5.5555555555555554</v>
      </c>
      <c r="AG398" s="11">
        <f t="shared" si="170"/>
        <v>0</v>
      </c>
      <c r="AH398" s="11">
        <f>IF($A398&lt;'Input Data'!$H$16,0,LOOKUP($A398-'Input Data'!$H$16,$A$5:$A$505,AG$5:AG$505))</f>
        <v>0</v>
      </c>
      <c r="AI398" s="7">
        <f>MIN('Input Data'!$I$12*LOOKUP($A398,'Input Data'!$B$58:$B$62,'Input Data'!$J$58:$J$62)/3600*$C$1,IF($A398&lt;'Input Data'!$I$17,infinity,'Input Data'!$I$11*'Input Data'!$I$13+LOOKUP($A398-'Input Data'!$I$17+$C$1,$A$5:$A$505,AK$5:AK$505))-AJ398)</f>
        <v>15</v>
      </c>
      <c r="AJ398" s="11">
        <f t="shared" si="171"/>
        <v>5429.6953333333786</v>
      </c>
      <c r="AK398" s="34">
        <f>IF($A398&lt;'Input Data'!$I$16,0,LOOKUP($A398-'Input Data'!$I$16,$A$5:$A$505,AJ$5:AJ$505))</f>
        <v>5355</v>
      </c>
      <c r="AL398" s="17">
        <f>MIN('Input Data'!$I$12*LOOKUP($A398,'Input Data'!$B$58:$B$62,'Input Data'!$J$58:$J$62)/3600*$C$1,IF($A398&lt;'Input Data'!$I$16,0,LOOKUP($A398-'Input Data'!$I$16+$C$1,$A$5:$A$505,AJ$5:AJ$505)-AK398))</f>
        <v>15</v>
      </c>
    </row>
    <row r="399" spans="1:38" x14ac:dyDescent="0.3">
      <c r="A399" s="9">
        <f t="shared" ref="A399:A447" si="174">A398+$C$1</f>
        <v>3940</v>
      </c>
      <c r="B399" s="10">
        <f>MIN('Input Data'!$C$12*LOOKUP($A399,'Input Data'!$B$58:$B$62,'Input Data'!$D$58:$D$62)/3600*$C$1,IF($A399&lt;'Input Data'!$C$17,infinity,'Input Data'!$C$11*'Input Data'!$C$13+LOOKUP($A399-'Input Data'!$C$17+$C$1,$A$5:$A$505,$D$5:$D$505))-C399)</f>
        <v>22.222222222222221</v>
      </c>
      <c r="C399" s="11">
        <f>C398+LOOKUP($A398,'Input Data'!$D$23:$D$27,'Input Data'!$F$23:$F$27)*$C$1/3600</f>
        <v>5535.5000000000518</v>
      </c>
      <c r="D399" s="11">
        <f t="shared" ref="D399:D447" si="175">D398+H398+I398</f>
        <v>5535.5000000000518</v>
      </c>
      <c r="E399" s="9">
        <f>MIN('Input Data'!$C$12*LOOKUP($A399,'Input Data'!$B$58:$B$62,'Input Data'!$D$58:$D$62)/3600*$C$1,IF($A399&lt;'Input Data'!$C$16,0,LOOKUP($A399-'Input Data'!$C$16+$C$1,$A$5:$A$505,C$5:C$505)-D399))</f>
        <v>0</v>
      </c>
      <c r="F399" s="10">
        <f>LOOKUP($A399,'Input Data'!$C$33:$C$37,'Input Data'!$E$33:$E$37)</f>
        <v>0</v>
      </c>
      <c r="G399" s="11">
        <f t="shared" ref="G399:G447" si="176">MIN(1,J399/(MAX(epsilon,E399*F399)),M399/(MAX(epsilon,E399*(1-F399))))</f>
        <v>1</v>
      </c>
      <c r="H399" s="11">
        <f t="shared" ref="H399:H401" si="177">E399*F399*G399</f>
        <v>0</v>
      </c>
      <c r="I399" s="12">
        <f t="shared" ref="I399:I447" si="178">E399*(1-F399)*G399</f>
        <v>0</v>
      </c>
      <c r="J399" s="7">
        <f>MIN('Input Data'!$D$12*LOOKUP($A399,'Input Data'!$B$58:$B$62,'Input Data'!$E$58:$E$62)/3600*$C$1,IF($A399&lt;'Input Data'!$D$17,infinity,'Input Data'!$D$11*'Input Data'!$D$13+LOOKUP($A399-'Input Data'!$D$17+$C$1,$A$5:$A$505,$L$5:$L$505)-K399))</f>
        <v>5.5555555555555554</v>
      </c>
      <c r="K399" s="11">
        <f t="shared" ref="K399:K447" si="179">K398+H398</f>
        <v>0</v>
      </c>
      <c r="L399" s="11">
        <f>IF($A399&lt;'Input Data'!$D$16,0,LOOKUP($A399-'Input Data'!$D$16,$A$5:$A$505,$K$5:$K$505))</f>
        <v>0</v>
      </c>
      <c r="M399" s="7">
        <f>MIN('Input Data'!$E$12*LOOKUP($A399,'Input Data'!$B$58:$B$62,'Input Data'!$F$58:$F$62)/3600*$C$1,IF($A399&lt;'Input Data'!$E$17,infinity,'Input Data'!$E$11*'Input Data'!$E$13+LOOKUP($A399-'Input Data'!$E$17+$C$1,$A$5:$A$505,$O$5:$O$505))-N399)</f>
        <v>22.222222222222221</v>
      </c>
      <c r="N399" s="11">
        <f t="shared" ref="N399:N447" si="180">N398+I398</f>
        <v>5535.5000000000518</v>
      </c>
      <c r="O399" s="11">
        <f t="shared" ref="O399:O447" si="181">O398+S398+T398</f>
        <v>5535.5000000000518</v>
      </c>
      <c r="P399" s="9">
        <f>MIN('Input Data'!$E$12*LOOKUP($A399,'Input Data'!$B$58:$B$62,'Input Data'!$F$58:$F$62)/3600*$C$1,IF($A399&lt;'Input Data'!$E$16,0,LOOKUP($A399-'Input Data'!$E$16+$C$1,$A$5:$A$505,N$5:N$505)-O399))</f>
        <v>0</v>
      </c>
      <c r="Q399" s="10">
        <f>LOOKUP($A399,'Input Data'!$C$33:$C$37,'Input Data'!$F$33:$F$37)</f>
        <v>0</v>
      </c>
      <c r="R399" s="34">
        <f t="shared" ref="R399:R447" si="182">MIN(1,U399/(MAX(epsilon,P399*Q399)),X399/(MAX(epsilon,P399*(1-Q399))))</f>
        <v>1</v>
      </c>
      <c r="S399" s="11">
        <f t="shared" ref="S399:S447" si="183">P399*Q399*R399</f>
        <v>0</v>
      </c>
      <c r="T399" s="11">
        <f t="shared" ref="T399:T447" si="184">P399*(1-Q399)*R399</f>
        <v>0</v>
      </c>
      <c r="U399" s="7">
        <f>MIN('Input Data'!$F$12*LOOKUP($A399,'Input Data'!$B$58:$B$62,'Input Data'!$G$58:$G$62)/3600*$C$1,IF($A399&lt;'Input Data'!$F$17,infinity,'Input Data'!$F$11*'Input Data'!$F$13+LOOKUP($A399-'Input Data'!$F$17+$C$1,$A$5:$A$505,$W$5:$W$505)-V399))</f>
        <v>5.5555555555555554</v>
      </c>
      <c r="V399" s="11">
        <f t="shared" ref="V399:V447" si="185">V398+S398</f>
        <v>105.80466666666806</v>
      </c>
      <c r="W399" s="11">
        <f>IF($A399&lt;'Input Data'!$F$16,0,LOOKUP($A399-'Input Data'!$F$16,$A$5:$A$505,$V$5:$V$505))</f>
        <v>105.80466666666806</v>
      </c>
      <c r="X399" s="7">
        <f>MIN('Input Data'!$G$12*LOOKUP($A399,'Input Data'!$B$58:$B$62,'Input Data'!$H$58:$H$62)/3600*$C$1,IF($A399&lt;'Input Data'!$G$17,infinity,'Input Data'!$G$11*'Input Data'!$G$13+LOOKUP($A399-'Input Data'!$G$17+$C$1,$A$5:$A$505,$Z$5:$Z$505)-Y399))</f>
        <v>22.222222222222221</v>
      </c>
      <c r="Y399" s="11">
        <f t="shared" ref="Y399:Y447" si="186">Y398+T398</f>
        <v>5429.6953333333786</v>
      </c>
      <c r="Z399" s="11">
        <f t="shared" ref="Z399:Z447" si="187">Z398+AD398+AE398</f>
        <v>5429.6953333333786</v>
      </c>
      <c r="AA399" s="9">
        <f>MIN('Input Data'!$G$12*LOOKUP($A399,'Input Data'!$B$58:$B$62,'Input Data'!$H$58:$H$62)/3600*$C$1,IF($A399&lt;'Input Data'!$G$16,0,LOOKUP($A399-'Input Data'!$G$16+$C$1,$A$5:$A$505,Y$5:Y$505)-Z399))</f>
        <v>0</v>
      </c>
      <c r="AB399" s="10">
        <f>LOOKUP($A399,'Input Data'!$C$33:$C$37,'Input Data'!$G$33:$G$37)</f>
        <v>0</v>
      </c>
      <c r="AC399" s="11">
        <f t="shared" ref="AC399:AC447" si="188">MIN(1,AF399/(MAX(epsilon,AA399*AB399)),AI399/(MAX(epsilon,AA399*(1-AB399))))</f>
        <v>1</v>
      </c>
      <c r="AD399" s="11">
        <f t="shared" ref="AD399:AD447" si="189">AA399*AB399*AC399</f>
        <v>0</v>
      </c>
      <c r="AE399" s="12">
        <f t="shared" ref="AE399:AE447" si="190">AA399*(1-AB399)*AC399</f>
        <v>0</v>
      </c>
      <c r="AF399" s="7">
        <f>MIN('Input Data'!$H$12*LOOKUP($A399,'Input Data'!$B$58:$B$62,'Input Data'!$I$58:$I$62)/3600*$C$1,IF($A399&lt;'Input Data'!$H$17,infinity,'Input Data'!$H$11*'Input Data'!$H$13+LOOKUP($A399-'Input Data'!$H$17+$C$1,$A$5:$A$505,AH$5:AH$505)-AG399))</f>
        <v>5.5555555555555554</v>
      </c>
      <c r="AG399" s="11">
        <f t="shared" ref="AG399:AG447" si="191">AG398+AD398</f>
        <v>0</v>
      </c>
      <c r="AH399" s="11">
        <f>IF($A399&lt;'Input Data'!$H$16,0,LOOKUP($A399-'Input Data'!$H$16,$A$5:$A$505,AG$5:AG$505))</f>
        <v>0</v>
      </c>
      <c r="AI399" s="7">
        <f>MIN('Input Data'!$I$12*LOOKUP($A399,'Input Data'!$B$58:$B$62,'Input Data'!$J$58:$J$62)/3600*$C$1,IF($A399&lt;'Input Data'!$I$17,infinity,'Input Data'!$I$11*'Input Data'!$I$13+LOOKUP($A399-'Input Data'!$I$17+$C$1,$A$5:$A$505,AK$5:AK$505))-AJ399)</f>
        <v>15</v>
      </c>
      <c r="AJ399" s="11">
        <f t="shared" ref="AJ399:AJ447" si="192">AJ398+AE398</f>
        <v>5429.6953333333786</v>
      </c>
      <c r="AK399" s="34">
        <f>IF($A399&lt;'Input Data'!$I$16,0,LOOKUP($A399-'Input Data'!$I$16,$A$5:$A$505,AJ$5:AJ$505))</f>
        <v>5370</v>
      </c>
      <c r="AL399" s="17">
        <f>MIN('Input Data'!$I$12*LOOKUP($A399,'Input Data'!$B$58:$B$62,'Input Data'!$J$58:$J$62)/3600*$C$1,IF($A399&lt;'Input Data'!$I$16,0,LOOKUP($A399-'Input Data'!$I$16+$C$1,$A$5:$A$505,AJ$5:AJ$505)-AK399))</f>
        <v>15</v>
      </c>
    </row>
    <row r="400" spans="1:38" x14ac:dyDescent="0.3">
      <c r="A400" s="9">
        <f t="shared" si="174"/>
        <v>3950</v>
      </c>
      <c r="B400" s="10">
        <f>MIN('Input Data'!$C$12*LOOKUP($A400,'Input Data'!$B$58:$B$62,'Input Data'!$D$58:$D$62)/3600*$C$1,IF($A400&lt;'Input Data'!$C$17,infinity,'Input Data'!$C$11*'Input Data'!$C$13+LOOKUP($A400-'Input Data'!$C$17+$C$1,$A$5:$A$505,$D$5:$D$505))-C400)</f>
        <v>22.222222222222221</v>
      </c>
      <c r="C400" s="11">
        <f>C399+LOOKUP($A399,'Input Data'!$D$23:$D$27,'Input Data'!$F$23:$F$27)*$C$1/3600</f>
        <v>5535.5000000000518</v>
      </c>
      <c r="D400" s="11">
        <f t="shared" si="175"/>
        <v>5535.5000000000518</v>
      </c>
      <c r="E400" s="9">
        <f>MIN('Input Data'!$C$12*LOOKUP($A400,'Input Data'!$B$58:$B$62,'Input Data'!$D$58:$D$62)/3600*$C$1,IF($A400&lt;'Input Data'!$C$16,0,LOOKUP($A400-'Input Data'!$C$16+$C$1,$A$5:$A$505,C$5:C$505)-D400))</f>
        <v>0</v>
      </c>
      <c r="F400" s="10">
        <f>LOOKUP($A400,'Input Data'!$C$33:$C$37,'Input Data'!$E$33:$E$37)</f>
        <v>0</v>
      </c>
      <c r="G400" s="11">
        <f t="shared" si="176"/>
        <v>1</v>
      </c>
      <c r="H400" s="11">
        <f t="shared" si="177"/>
        <v>0</v>
      </c>
      <c r="I400" s="12">
        <f t="shared" si="178"/>
        <v>0</v>
      </c>
      <c r="J400" s="7">
        <f>MIN('Input Data'!$D$12*LOOKUP($A400,'Input Data'!$B$58:$B$62,'Input Data'!$E$58:$E$62)/3600*$C$1,IF($A400&lt;'Input Data'!$D$17,infinity,'Input Data'!$D$11*'Input Data'!$D$13+LOOKUP($A400-'Input Data'!$D$17+$C$1,$A$5:$A$505,$L$5:$L$505)-K400))</f>
        <v>5.5555555555555554</v>
      </c>
      <c r="K400" s="11">
        <f t="shared" si="179"/>
        <v>0</v>
      </c>
      <c r="L400" s="11">
        <f>IF($A400&lt;'Input Data'!$D$16,0,LOOKUP($A400-'Input Data'!$D$16,$A$5:$A$505,$K$5:$K$505))</f>
        <v>0</v>
      </c>
      <c r="M400" s="7">
        <f>MIN('Input Data'!$E$12*LOOKUP($A400,'Input Data'!$B$58:$B$62,'Input Data'!$F$58:$F$62)/3600*$C$1,IF($A400&lt;'Input Data'!$E$17,infinity,'Input Data'!$E$11*'Input Data'!$E$13+LOOKUP($A400-'Input Data'!$E$17+$C$1,$A$5:$A$505,$O$5:$O$505))-N400)</f>
        <v>22.222222222222221</v>
      </c>
      <c r="N400" s="11">
        <f t="shared" si="180"/>
        <v>5535.5000000000518</v>
      </c>
      <c r="O400" s="11">
        <f t="shared" si="181"/>
        <v>5535.5000000000518</v>
      </c>
      <c r="P400" s="9">
        <f>MIN('Input Data'!$E$12*LOOKUP($A400,'Input Data'!$B$58:$B$62,'Input Data'!$F$58:$F$62)/3600*$C$1,IF($A400&lt;'Input Data'!$E$16,0,LOOKUP($A400-'Input Data'!$E$16+$C$1,$A$5:$A$505,N$5:N$505)-O400))</f>
        <v>0</v>
      </c>
      <c r="Q400" s="10">
        <f>LOOKUP($A400,'Input Data'!$C$33:$C$37,'Input Data'!$F$33:$F$37)</f>
        <v>0</v>
      </c>
      <c r="R400" s="34">
        <f t="shared" si="182"/>
        <v>1</v>
      </c>
      <c r="S400" s="8">
        <f t="shared" si="183"/>
        <v>0</v>
      </c>
      <c r="T400" s="11">
        <f t="shared" si="184"/>
        <v>0</v>
      </c>
      <c r="U400" s="7">
        <f>MIN('Input Data'!$F$12*LOOKUP($A400,'Input Data'!$B$58:$B$62,'Input Data'!$G$58:$G$62)/3600*$C$1,IF($A400&lt;'Input Data'!$F$17,infinity,'Input Data'!$F$11*'Input Data'!$F$13+LOOKUP($A400-'Input Data'!$F$17+$C$1,$A$5:$A$505,$W$5:$W$505)-V400))</f>
        <v>5.5555555555555554</v>
      </c>
      <c r="V400" s="11">
        <f t="shared" si="185"/>
        <v>105.80466666666806</v>
      </c>
      <c r="W400" s="11">
        <f>IF($A400&lt;'Input Data'!$F$16,0,LOOKUP($A400-'Input Data'!$F$16,$A$5:$A$505,$V$5:$V$505))</f>
        <v>105.80466666666806</v>
      </c>
      <c r="X400" s="7">
        <f>MIN('Input Data'!$G$12*LOOKUP($A400,'Input Data'!$B$58:$B$62,'Input Data'!$H$58:$H$62)/3600*$C$1,IF($A400&lt;'Input Data'!$G$17,infinity,'Input Data'!$G$11*'Input Data'!$G$13+LOOKUP($A400-'Input Data'!$G$17+$C$1,$A$5:$A$505,$Z$5:$Z$505)-Y400))</f>
        <v>22.222222222222221</v>
      </c>
      <c r="Y400" s="11">
        <f t="shared" si="186"/>
        <v>5429.6953333333786</v>
      </c>
      <c r="Z400" s="11">
        <f t="shared" si="187"/>
        <v>5429.6953333333786</v>
      </c>
      <c r="AA400" s="9">
        <f>MIN('Input Data'!$G$12*LOOKUP($A400,'Input Data'!$B$58:$B$62,'Input Data'!$H$58:$H$62)/3600*$C$1,IF($A400&lt;'Input Data'!$G$16,0,LOOKUP($A400-'Input Data'!$G$16+$C$1,$A$5:$A$505,Y$5:Y$505)-Z400))</f>
        <v>0</v>
      </c>
      <c r="AB400" s="10">
        <f>LOOKUP($A400,'Input Data'!$C$33:$C$37,'Input Data'!$G$33:$G$37)</f>
        <v>0</v>
      </c>
      <c r="AC400" s="11">
        <f t="shared" si="188"/>
        <v>1</v>
      </c>
      <c r="AD400" s="11">
        <f t="shared" si="189"/>
        <v>0</v>
      </c>
      <c r="AE400" s="12">
        <f t="shared" si="190"/>
        <v>0</v>
      </c>
      <c r="AF400" s="7">
        <f>MIN('Input Data'!$H$12*LOOKUP($A400,'Input Data'!$B$58:$B$62,'Input Data'!$I$58:$I$62)/3600*$C$1,IF($A400&lt;'Input Data'!$H$17,infinity,'Input Data'!$H$11*'Input Data'!$H$13+LOOKUP($A400-'Input Data'!$H$17+$C$1,$A$5:$A$505,AH$5:AH$505)-AG400))</f>
        <v>5.5555555555555554</v>
      </c>
      <c r="AG400" s="11">
        <f t="shared" si="191"/>
        <v>0</v>
      </c>
      <c r="AH400" s="11">
        <f>IF($A400&lt;'Input Data'!$H$16,0,LOOKUP($A400-'Input Data'!$H$16,$A$5:$A$505,AG$5:AG$505))</f>
        <v>0</v>
      </c>
      <c r="AI400" s="7">
        <f>MIN('Input Data'!$I$12*LOOKUP($A400,'Input Data'!$B$58:$B$62,'Input Data'!$J$58:$J$62)/3600*$C$1,IF($A400&lt;'Input Data'!$I$17,infinity,'Input Data'!$I$11*'Input Data'!$I$13+LOOKUP($A400-'Input Data'!$I$17+$C$1,$A$5:$A$505,AK$5:AK$505))-AJ400)</f>
        <v>15</v>
      </c>
      <c r="AJ400" s="11">
        <f t="shared" si="192"/>
        <v>5429.6953333333786</v>
      </c>
      <c r="AK400" s="34">
        <f>IF($A400&lt;'Input Data'!$I$16,0,LOOKUP($A400-'Input Data'!$I$16,$A$5:$A$505,AJ$5:AJ$505))</f>
        <v>5385</v>
      </c>
      <c r="AL400" s="17">
        <f>MIN('Input Data'!$I$12*LOOKUP($A400,'Input Data'!$B$58:$B$62,'Input Data'!$J$58:$J$62)/3600*$C$1,IF($A400&lt;'Input Data'!$I$16,0,LOOKUP($A400-'Input Data'!$I$16+$C$1,$A$5:$A$505,AJ$5:AJ$505)-AK400))</f>
        <v>15</v>
      </c>
    </row>
    <row r="401" spans="1:38" x14ac:dyDescent="0.3">
      <c r="A401" s="9">
        <f t="shared" si="174"/>
        <v>3960</v>
      </c>
      <c r="B401" s="10">
        <f>MIN('Input Data'!$C$12*LOOKUP($A401,'Input Data'!$B$58:$B$62,'Input Data'!$D$58:$D$62)/3600*$C$1,IF($A401&lt;'Input Data'!$C$17,infinity,'Input Data'!$C$11*'Input Data'!$C$13+LOOKUP($A401-'Input Data'!$C$17+$C$1,$A$5:$A$505,$D$5:$D$505))-C401)</f>
        <v>22.222222222222221</v>
      </c>
      <c r="C401" s="11">
        <f>C400+LOOKUP($A400,'Input Data'!$D$23:$D$27,'Input Data'!$F$23:$F$27)*$C$1/3600</f>
        <v>5535.5000000000518</v>
      </c>
      <c r="D401" s="11">
        <f t="shared" si="175"/>
        <v>5535.5000000000518</v>
      </c>
      <c r="E401" s="9">
        <f>MIN('Input Data'!$C$12*LOOKUP($A401,'Input Data'!$B$58:$B$62,'Input Data'!$D$58:$D$62)/3600*$C$1,IF($A401&lt;'Input Data'!$C$16,0,LOOKUP($A401-'Input Data'!$C$16+$C$1,$A$5:$A$505,C$5:C$505)-D401))</f>
        <v>0</v>
      </c>
      <c r="F401" s="10">
        <f>LOOKUP($A401,'Input Data'!$C$33:$C$37,'Input Data'!$E$33:$E$37)</f>
        <v>0</v>
      </c>
      <c r="G401" s="11">
        <f t="shared" si="176"/>
        <v>1</v>
      </c>
      <c r="H401" s="11">
        <f t="shared" si="177"/>
        <v>0</v>
      </c>
      <c r="I401" s="12">
        <f t="shared" si="178"/>
        <v>0</v>
      </c>
      <c r="J401" s="7">
        <f>MIN('Input Data'!$D$12*LOOKUP($A401,'Input Data'!$B$58:$B$62,'Input Data'!$E$58:$E$62)/3600*$C$1,IF($A401&lt;'Input Data'!$D$17,infinity,'Input Data'!$D$11*'Input Data'!$D$13+LOOKUP($A401-'Input Data'!$D$17+$C$1,$A$5:$A$505,$L$5:$L$505)-K401))</f>
        <v>5.5555555555555554</v>
      </c>
      <c r="K401" s="11">
        <f t="shared" si="179"/>
        <v>0</v>
      </c>
      <c r="L401" s="11">
        <f>IF($A401&lt;'Input Data'!$D$16,0,LOOKUP($A401-'Input Data'!$D$16,$A$5:$A$505,$K$5:$K$505))</f>
        <v>0</v>
      </c>
      <c r="M401" s="7">
        <f>MIN('Input Data'!$E$12*LOOKUP($A401,'Input Data'!$B$58:$B$62,'Input Data'!$F$58:$F$62)/3600*$C$1,IF($A401&lt;'Input Data'!$E$17,infinity,'Input Data'!$E$11*'Input Data'!$E$13+LOOKUP($A401-'Input Data'!$E$17+$C$1,$A$5:$A$505,$O$5:$O$505))-N401)</f>
        <v>22.222222222222221</v>
      </c>
      <c r="N401" s="11">
        <f t="shared" si="180"/>
        <v>5535.5000000000518</v>
      </c>
      <c r="O401" s="11">
        <f t="shared" si="181"/>
        <v>5535.5000000000518</v>
      </c>
      <c r="P401" s="9">
        <f>MIN('Input Data'!$E$12*LOOKUP($A401,'Input Data'!$B$58:$B$62,'Input Data'!$F$58:$F$62)/3600*$C$1,IF($A401&lt;'Input Data'!$E$16,0,LOOKUP($A401-'Input Data'!$E$16+$C$1,$A$5:$A$505,N$5:N$505)-O401))</f>
        <v>0</v>
      </c>
      <c r="Q401" s="10">
        <f>LOOKUP($A401,'Input Data'!$C$33:$C$37,'Input Data'!$F$33:$F$37)</f>
        <v>0</v>
      </c>
      <c r="R401" s="34">
        <f t="shared" si="182"/>
        <v>1</v>
      </c>
      <c r="S401" s="8">
        <f t="shared" si="183"/>
        <v>0</v>
      </c>
      <c r="T401" s="11">
        <f t="shared" si="184"/>
        <v>0</v>
      </c>
      <c r="U401" s="7">
        <f>MIN('Input Data'!$F$12*LOOKUP($A401,'Input Data'!$B$58:$B$62,'Input Data'!$G$58:$G$62)/3600*$C$1,IF($A401&lt;'Input Data'!$F$17,infinity,'Input Data'!$F$11*'Input Data'!$F$13+LOOKUP($A401-'Input Data'!$F$17+$C$1,$A$5:$A$505,$W$5:$W$505)-V401))</f>
        <v>5.5555555555555554</v>
      </c>
      <c r="V401" s="11">
        <f t="shared" si="185"/>
        <v>105.80466666666806</v>
      </c>
      <c r="W401" s="11">
        <f>IF($A401&lt;'Input Data'!$F$16,0,LOOKUP($A401-'Input Data'!$F$16,$A$5:$A$505,$V$5:$V$505))</f>
        <v>105.80466666666806</v>
      </c>
      <c r="X401" s="7">
        <f>MIN('Input Data'!$G$12*LOOKUP($A401,'Input Data'!$B$58:$B$62,'Input Data'!$H$58:$H$62)/3600*$C$1,IF($A401&lt;'Input Data'!$G$17,infinity,'Input Data'!$G$11*'Input Data'!$G$13+LOOKUP($A401-'Input Data'!$G$17+$C$1,$A$5:$A$505,$Z$5:$Z$505)-Y401))</f>
        <v>22.222222222222221</v>
      </c>
      <c r="Y401" s="11">
        <f t="shared" si="186"/>
        <v>5429.6953333333786</v>
      </c>
      <c r="Z401" s="11">
        <f t="shared" si="187"/>
        <v>5429.6953333333786</v>
      </c>
      <c r="AA401" s="9">
        <f>MIN('Input Data'!$G$12*LOOKUP($A401,'Input Data'!$B$58:$B$62,'Input Data'!$H$58:$H$62)/3600*$C$1,IF($A401&lt;'Input Data'!$G$16,0,LOOKUP($A401-'Input Data'!$G$16+$C$1,$A$5:$A$505,Y$5:Y$505)-Z401))</f>
        <v>0</v>
      </c>
      <c r="AB401" s="10">
        <f>LOOKUP($A401,'Input Data'!$C$33:$C$37,'Input Data'!$G$33:$G$37)</f>
        <v>0</v>
      </c>
      <c r="AC401" s="11">
        <f t="shared" si="188"/>
        <v>1</v>
      </c>
      <c r="AD401" s="11">
        <f t="shared" si="189"/>
        <v>0</v>
      </c>
      <c r="AE401" s="12">
        <f t="shared" si="190"/>
        <v>0</v>
      </c>
      <c r="AF401" s="7">
        <f>MIN('Input Data'!$H$12*LOOKUP($A401,'Input Data'!$B$58:$B$62,'Input Data'!$I$58:$I$62)/3600*$C$1,IF($A401&lt;'Input Data'!$H$17,infinity,'Input Data'!$H$11*'Input Data'!$H$13+LOOKUP($A401-'Input Data'!$H$17+$C$1,$A$5:$A$505,AH$5:AH$505)-AG401))</f>
        <v>5.5555555555555554</v>
      </c>
      <c r="AG401" s="11">
        <f t="shared" si="191"/>
        <v>0</v>
      </c>
      <c r="AH401" s="11">
        <f>IF($A401&lt;'Input Data'!$H$16,0,LOOKUP($A401-'Input Data'!$H$16,$A$5:$A$505,AG$5:AG$505))</f>
        <v>0</v>
      </c>
      <c r="AI401" s="7">
        <f>MIN('Input Data'!$I$12*LOOKUP($A401,'Input Data'!$B$58:$B$62,'Input Data'!$J$58:$J$62)/3600*$C$1,IF($A401&lt;'Input Data'!$I$17,infinity,'Input Data'!$I$11*'Input Data'!$I$13+LOOKUP($A401-'Input Data'!$I$17+$C$1,$A$5:$A$505,AK$5:AK$505))-AJ401)</f>
        <v>15</v>
      </c>
      <c r="AJ401" s="11">
        <f t="shared" si="192"/>
        <v>5429.6953333333786</v>
      </c>
      <c r="AK401" s="34">
        <f>IF($A401&lt;'Input Data'!$I$16,0,LOOKUP($A401-'Input Data'!$I$16,$A$5:$A$505,AJ$5:AJ$505))</f>
        <v>5400</v>
      </c>
      <c r="AL401" s="17">
        <f>MIN('Input Data'!$I$12*LOOKUP($A401,'Input Data'!$B$58:$B$62,'Input Data'!$J$58:$J$62)/3600*$C$1,IF($A401&lt;'Input Data'!$I$16,0,LOOKUP($A401-'Input Data'!$I$16+$C$1,$A$5:$A$505,AJ$5:AJ$505)-AK401))</f>
        <v>15</v>
      </c>
    </row>
    <row r="402" spans="1:38" x14ac:dyDescent="0.3">
      <c r="A402" s="9">
        <f t="shared" si="174"/>
        <v>3970</v>
      </c>
      <c r="B402" s="10">
        <f>MIN('Input Data'!$C$12*LOOKUP($A402,'Input Data'!$B$58:$B$62,'Input Data'!$D$58:$D$62)/3600*$C$1,IF($A402&lt;'Input Data'!$C$17,infinity,'Input Data'!$C$11*'Input Data'!$C$13+LOOKUP($A402-'Input Data'!$C$17+$C$1,$A$5:$A$505,$D$5:$D$505))-C402)</f>
        <v>22.222222222222221</v>
      </c>
      <c r="C402" s="11">
        <f>C401+LOOKUP($A401,'Input Data'!$D$23:$D$27,'Input Data'!$F$23:$F$27)*$C$1/3600</f>
        <v>5535.5000000000518</v>
      </c>
      <c r="D402" s="11">
        <f t="shared" si="175"/>
        <v>5535.5000000000518</v>
      </c>
      <c r="E402" s="9">
        <f>MIN('Input Data'!$C$12*LOOKUP($A402,'Input Data'!$B$58:$B$62,'Input Data'!$D$58:$D$62)/3600*$C$1,IF($A402&lt;'Input Data'!$C$16,0,LOOKUP($A402-'Input Data'!$C$16+$C$1,$A$5:$A$505,C$5:C$505)-D402))</f>
        <v>0</v>
      </c>
      <c r="F402" s="10">
        <f>LOOKUP($A402,'Input Data'!$C$33:$C$37,'Input Data'!$E$33:$E$37)</f>
        <v>0</v>
      </c>
      <c r="G402" s="11">
        <f t="shared" si="176"/>
        <v>1</v>
      </c>
      <c r="H402" s="11">
        <f>E402*F402*G402</f>
        <v>0</v>
      </c>
      <c r="I402" s="12">
        <f t="shared" si="178"/>
        <v>0</v>
      </c>
      <c r="J402" s="7">
        <f>MIN('Input Data'!$D$12*LOOKUP($A402,'Input Data'!$B$58:$B$62,'Input Data'!$E$58:$E$62)/3600*$C$1,IF($A402&lt;'Input Data'!$D$17,infinity,'Input Data'!$D$11*'Input Data'!$D$13+LOOKUP($A402-'Input Data'!$D$17+$C$1,$A$5:$A$505,$L$5:$L$505)-K402))</f>
        <v>5.5555555555555554</v>
      </c>
      <c r="K402" s="11">
        <f t="shared" si="179"/>
        <v>0</v>
      </c>
      <c r="L402" s="11">
        <f>IF($A402&lt;'Input Data'!$D$16,0,LOOKUP($A402-'Input Data'!$D$16,$A$5:$A$505,$K$5:$K$505))</f>
        <v>0</v>
      </c>
      <c r="M402" s="7">
        <f>MIN('Input Data'!$E$12*LOOKUP($A402,'Input Data'!$B$58:$B$62,'Input Data'!$F$58:$F$62)/3600*$C$1,IF($A402&lt;'Input Data'!$E$17,infinity,'Input Data'!$E$11*'Input Data'!$E$13+LOOKUP($A402-'Input Data'!$E$17+$C$1,$A$5:$A$505,$O$5:$O$505))-N402)</f>
        <v>22.222222222222221</v>
      </c>
      <c r="N402" s="11">
        <f t="shared" si="180"/>
        <v>5535.5000000000518</v>
      </c>
      <c r="O402" s="11">
        <f t="shared" si="181"/>
        <v>5535.5000000000518</v>
      </c>
      <c r="P402" s="9">
        <f>MIN('Input Data'!$E$12*LOOKUP($A402,'Input Data'!$B$58:$B$62,'Input Data'!$F$58:$F$62)/3600*$C$1,IF($A402&lt;'Input Data'!$E$16,0,LOOKUP($A402-'Input Data'!$E$16+$C$1,$A$5:$A$505,N$5:N$505)-O402))</f>
        <v>0</v>
      </c>
      <c r="Q402" s="10">
        <f>LOOKUP($A402,'Input Data'!$C$33:$C$37,'Input Data'!$F$33:$F$37)</f>
        <v>0</v>
      </c>
      <c r="R402" s="34">
        <f t="shared" si="182"/>
        <v>1</v>
      </c>
      <c r="S402" s="8">
        <f t="shared" si="183"/>
        <v>0</v>
      </c>
      <c r="T402" s="11">
        <f t="shared" si="184"/>
        <v>0</v>
      </c>
      <c r="U402" s="7">
        <f>MIN('Input Data'!$F$12*LOOKUP($A402,'Input Data'!$B$58:$B$62,'Input Data'!$G$58:$G$62)/3600*$C$1,IF($A402&lt;'Input Data'!$F$17,infinity,'Input Data'!$F$11*'Input Data'!$F$13+LOOKUP($A402-'Input Data'!$F$17+$C$1,$A$5:$A$505,$W$5:$W$505)-V402))</f>
        <v>5.5555555555555554</v>
      </c>
      <c r="V402" s="11">
        <f t="shared" si="185"/>
        <v>105.80466666666806</v>
      </c>
      <c r="W402" s="11">
        <f>IF($A402&lt;'Input Data'!$F$16,0,LOOKUP($A402-'Input Data'!$F$16,$A$5:$A$505,$V$5:$V$505))</f>
        <v>105.80466666666806</v>
      </c>
      <c r="X402" s="7">
        <f>MIN('Input Data'!$G$12*LOOKUP($A402,'Input Data'!$B$58:$B$62,'Input Data'!$H$58:$H$62)/3600*$C$1,IF($A402&lt;'Input Data'!$G$17,infinity,'Input Data'!$G$11*'Input Data'!$G$13+LOOKUP($A402-'Input Data'!$G$17+$C$1,$A$5:$A$505,$Z$5:$Z$505)-Y402))</f>
        <v>22.222222222222221</v>
      </c>
      <c r="Y402" s="11">
        <f t="shared" si="186"/>
        <v>5429.6953333333786</v>
      </c>
      <c r="Z402" s="11">
        <f t="shared" si="187"/>
        <v>5429.6953333333786</v>
      </c>
      <c r="AA402" s="9">
        <f>MIN('Input Data'!$G$12*LOOKUP($A402,'Input Data'!$B$58:$B$62,'Input Data'!$H$58:$H$62)/3600*$C$1,IF($A402&lt;'Input Data'!$G$16,0,LOOKUP($A402-'Input Data'!$G$16+$C$1,$A$5:$A$505,Y$5:Y$505)-Z402))</f>
        <v>0</v>
      </c>
      <c r="AB402" s="10">
        <f>LOOKUP($A402,'Input Data'!$C$33:$C$37,'Input Data'!$G$33:$G$37)</f>
        <v>0</v>
      </c>
      <c r="AC402" s="11">
        <f t="shared" si="188"/>
        <v>1</v>
      </c>
      <c r="AD402" s="11">
        <f t="shared" si="189"/>
        <v>0</v>
      </c>
      <c r="AE402" s="12">
        <f t="shared" si="190"/>
        <v>0</v>
      </c>
      <c r="AF402" s="7">
        <f>MIN('Input Data'!$H$12*LOOKUP($A402,'Input Data'!$B$58:$B$62,'Input Data'!$I$58:$I$62)/3600*$C$1,IF($A402&lt;'Input Data'!$H$17,infinity,'Input Data'!$H$11*'Input Data'!$H$13+LOOKUP($A402-'Input Data'!$H$17+$C$1,$A$5:$A$505,AH$5:AH$505)-AG402))</f>
        <v>5.5555555555555554</v>
      </c>
      <c r="AG402" s="11">
        <f t="shared" si="191"/>
        <v>0</v>
      </c>
      <c r="AH402" s="11">
        <f>IF($A402&lt;'Input Data'!$H$16,0,LOOKUP($A402-'Input Data'!$H$16,$A$5:$A$505,AG$5:AG$505))</f>
        <v>0</v>
      </c>
      <c r="AI402" s="7">
        <f>MIN('Input Data'!$I$12*LOOKUP($A402,'Input Data'!$B$58:$B$62,'Input Data'!$J$58:$J$62)/3600*$C$1,IF($A402&lt;'Input Data'!$I$17,infinity,'Input Data'!$I$11*'Input Data'!$I$13+LOOKUP($A402-'Input Data'!$I$17+$C$1,$A$5:$A$505,AK$5:AK$505))-AJ402)</f>
        <v>15</v>
      </c>
      <c r="AJ402" s="11">
        <f t="shared" si="192"/>
        <v>5429.6953333333786</v>
      </c>
      <c r="AK402" s="34">
        <f>IF($A402&lt;'Input Data'!$I$16,0,LOOKUP($A402-'Input Data'!$I$16,$A$5:$A$505,AJ$5:AJ$505))</f>
        <v>5415</v>
      </c>
      <c r="AL402" s="17">
        <f>MIN('Input Data'!$I$12*LOOKUP($A402,'Input Data'!$B$58:$B$62,'Input Data'!$J$58:$J$62)/3600*$C$1,IF($A402&lt;'Input Data'!$I$16,0,LOOKUP($A402-'Input Data'!$I$16+$C$1,$A$5:$A$505,AJ$5:AJ$505)-AK402))</f>
        <v>14.695333333378585</v>
      </c>
    </row>
    <row r="403" spans="1:38" x14ac:dyDescent="0.3">
      <c r="A403" s="9">
        <f t="shared" si="174"/>
        <v>3980</v>
      </c>
      <c r="B403" s="10">
        <f>MIN('Input Data'!$C$12*LOOKUP($A403,'Input Data'!$B$58:$B$62,'Input Data'!$D$58:$D$62)/3600*$C$1,IF($A403&lt;'Input Data'!$C$17,infinity,'Input Data'!$C$11*'Input Data'!$C$13+LOOKUP($A403-'Input Data'!$C$17+$C$1,$A$5:$A$505,$D$5:$D$505))-C403)</f>
        <v>22.222222222222221</v>
      </c>
      <c r="C403" s="11">
        <f>C402+LOOKUP($A402,'Input Data'!$D$23:$D$27,'Input Data'!$F$23:$F$27)*$C$1/3600</f>
        <v>5535.5000000000518</v>
      </c>
      <c r="D403" s="11">
        <f t="shared" si="175"/>
        <v>5535.5000000000518</v>
      </c>
      <c r="E403" s="9">
        <f>MIN('Input Data'!$C$12*LOOKUP($A403,'Input Data'!$B$58:$B$62,'Input Data'!$D$58:$D$62)/3600*$C$1,IF($A403&lt;'Input Data'!$C$16,0,LOOKUP($A403-'Input Data'!$C$16+$C$1,$A$5:$A$505,C$5:C$505)-D403))</f>
        <v>0</v>
      </c>
      <c r="F403" s="10">
        <f>LOOKUP($A403,'Input Data'!$C$33:$C$37,'Input Data'!$E$33:$E$37)</f>
        <v>0</v>
      </c>
      <c r="G403" s="11">
        <f t="shared" si="176"/>
        <v>1</v>
      </c>
      <c r="H403" s="11">
        <f t="shared" ref="H403" si="193">E403*F403*G403</f>
        <v>0</v>
      </c>
      <c r="I403" s="12">
        <f t="shared" si="178"/>
        <v>0</v>
      </c>
      <c r="J403" s="7">
        <f>MIN('Input Data'!$D$12*LOOKUP($A403,'Input Data'!$B$58:$B$62,'Input Data'!$E$58:$E$62)/3600*$C$1,IF($A403&lt;'Input Data'!$D$17,infinity,'Input Data'!$D$11*'Input Data'!$D$13+LOOKUP($A403-'Input Data'!$D$17+$C$1,$A$5:$A$505,$L$5:$L$505)-K403))</f>
        <v>5.5555555555555554</v>
      </c>
      <c r="K403" s="11">
        <f t="shared" si="179"/>
        <v>0</v>
      </c>
      <c r="L403" s="11">
        <f>IF($A403&lt;'Input Data'!$D$16,0,LOOKUP($A403-'Input Data'!$D$16,$A$5:$A$505,$K$5:$K$505))</f>
        <v>0</v>
      </c>
      <c r="M403" s="7">
        <f>MIN('Input Data'!$E$12*LOOKUP($A403,'Input Data'!$B$58:$B$62,'Input Data'!$F$58:$F$62)/3600*$C$1,IF($A403&lt;'Input Data'!$E$17,infinity,'Input Data'!$E$11*'Input Data'!$E$13+LOOKUP($A403-'Input Data'!$E$17+$C$1,$A$5:$A$505,$O$5:$O$505))-N403)</f>
        <v>22.222222222222221</v>
      </c>
      <c r="N403" s="11">
        <f t="shared" si="180"/>
        <v>5535.5000000000518</v>
      </c>
      <c r="O403" s="11">
        <f t="shared" si="181"/>
        <v>5535.5000000000518</v>
      </c>
      <c r="P403" s="9">
        <f>MIN('Input Data'!$E$12*LOOKUP($A403,'Input Data'!$B$58:$B$62,'Input Data'!$F$58:$F$62)/3600*$C$1,IF($A403&lt;'Input Data'!$E$16,0,LOOKUP($A403-'Input Data'!$E$16+$C$1,$A$5:$A$505,N$5:N$505)-O403))</f>
        <v>0</v>
      </c>
      <c r="Q403" s="10">
        <f>LOOKUP($A403,'Input Data'!$C$33:$C$37,'Input Data'!$F$33:$F$37)</f>
        <v>0</v>
      </c>
      <c r="R403" s="34">
        <f t="shared" si="182"/>
        <v>1</v>
      </c>
      <c r="S403" s="8">
        <f t="shared" si="183"/>
        <v>0</v>
      </c>
      <c r="T403" s="11">
        <f t="shared" si="184"/>
        <v>0</v>
      </c>
      <c r="U403" s="7">
        <f>MIN('Input Data'!$F$12*LOOKUP($A403,'Input Data'!$B$58:$B$62,'Input Data'!$G$58:$G$62)/3600*$C$1,IF($A403&lt;'Input Data'!$F$17,infinity,'Input Data'!$F$11*'Input Data'!$F$13+LOOKUP($A403-'Input Data'!$F$17+$C$1,$A$5:$A$505,$W$5:$W$505)-V403))</f>
        <v>5.5555555555555554</v>
      </c>
      <c r="V403" s="11">
        <f t="shared" si="185"/>
        <v>105.80466666666806</v>
      </c>
      <c r="W403" s="11">
        <f>IF($A403&lt;'Input Data'!$F$16,0,LOOKUP($A403-'Input Data'!$F$16,$A$5:$A$505,$V$5:$V$505))</f>
        <v>105.80466666666806</v>
      </c>
      <c r="X403" s="7">
        <f>MIN('Input Data'!$G$12*LOOKUP($A403,'Input Data'!$B$58:$B$62,'Input Data'!$H$58:$H$62)/3600*$C$1,IF($A403&lt;'Input Data'!$G$17,infinity,'Input Data'!$G$11*'Input Data'!$G$13+LOOKUP($A403-'Input Data'!$G$17+$C$1,$A$5:$A$505,$Z$5:$Z$505)-Y403))</f>
        <v>22.222222222222221</v>
      </c>
      <c r="Y403" s="11">
        <f t="shared" si="186"/>
        <v>5429.6953333333786</v>
      </c>
      <c r="Z403" s="11">
        <f t="shared" si="187"/>
        <v>5429.6953333333786</v>
      </c>
      <c r="AA403" s="9">
        <f>MIN('Input Data'!$G$12*LOOKUP($A403,'Input Data'!$B$58:$B$62,'Input Data'!$H$58:$H$62)/3600*$C$1,IF($A403&lt;'Input Data'!$G$16,0,LOOKUP($A403-'Input Data'!$G$16+$C$1,$A$5:$A$505,Y$5:Y$505)-Z403))</f>
        <v>0</v>
      </c>
      <c r="AB403" s="10">
        <f>LOOKUP($A403,'Input Data'!$C$33:$C$37,'Input Data'!$G$33:$G$37)</f>
        <v>0</v>
      </c>
      <c r="AC403" s="11">
        <f t="shared" si="188"/>
        <v>1</v>
      </c>
      <c r="AD403" s="11">
        <f t="shared" si="189"/>
        <v>0</v>
      </c>
      <c r="AE403" s="12">
        <f t="shared" si="190"/>
        <v>0</v>
      </c>
      <c r="AF403" s="7">
        <f>MIN('Input Data'!$H$12*LOOKUP($A403,'Input Data'!$B$58:$B$62,'Input Data'!$I$58:$I$62)/3600*$C$1,IF($A403&lt;'Input Data'!$H$17,infinity,'Input Data'!$H$11*'Input Data'!$H$13+LOOKUP($A403-'Input Data'!$H$17+$C$1,$A$5:$A$505,AH$5:AH$505)-AG403))</f>
        <v>5.5555555555555554</v>
      </c>
      <c r="AG403" s="11">
        <f t="shared" si="191"/>
        <v>0</v>
      </c>
      <c r="AH403" s="11">
        <f>IF($A403&lt;'Input Data'!$H$16,0,LOOKUP($A403-'Input Data'!$H$16,$A$5:$A$505,AG$5:AG$505))</f>
        <v>0</v>
      </c>
      <c r="AI403" s="7">
        <f>MIN('Input Data'!$I$12*LOOKUP($A403,'Input Data'!$B$58:$B$62,'Input Data'!$J$58:$J$62)/3600*$C$1,IF($A403&lt;'Input Data'!$I$17,infinity,'Input Data'!$I$11*'Input Data'!$I$13+LOOKUP($A403-'Input Data'!$I$17+$C$1,$A$5:$A$505,AK$5:AK$505))-AJ403)</f>
        <v>15</v>
      </c>
      <c r="AJ403" s="11">
        <f t="shared" si="192"/>
        <v>5429.6953333333786</v>
      </c>
      <c r="AK403" s="34">
        <f>IF($A403&lt;'Input Data'!$I$16,0,LOOKUP($A403-'Input Data'!$I$16,$A$5:$A$505,AJ$5:AJ$505))</f>
        <v>5429.6953333333786</v>
      </c>
      <c r="AL403" s="17">
        <f>MIN('Input Data'!$I$12*LOOKUP($A403,'Input Data'!$B$58:$B$62,'Input Data'!$J$58:$J$62)/3600*$C$1,IF($A403&lt;'Input Data'!$I$16,0,LOOKUP($A403-'Input Data'!$I$16+$C$1,$A$5:$A$505,AJ$5:AJ$505)-AK403))</f>
        <v>0</v>
      </c>
    </row>
    <row r="404" spans="1:38" x14ac:dyDescent="0.3">
      <c r="A404" s="9">
        <f t="shared" si="174"/>
        <v>3990</v>
      </c>
      <c r="B404" s="10">
        <f>MIN('Input Data'!$C$12*LOOKUP($A404,'Input Data'!$B$58:$B$62,'Input Data'!$D$58:$D$62)/3600*$C$1,IF($A404&lt;'Input Data'!$C$17,infinity,'Input Data'!$C$11*'Input Data'!$C$13+LOOKUP($A404-'Input Data'!$C$17+$C$1,$A$5:$A$505,$D$5:$D$505))-C404)</f>
        <v>22.222222222222221</v>
      </c>
      <c r="C404" s="11">
        <f>C403+LOOKUP($A403,'Input Data'!$D$23:$D$27,'Input Data'!$F$23:$F$27)*$C$1/3600</f>
        <v>5535.5000000000518</v>
      </c>
      <c r="D404" s="11">
        <f t="shared" si="175"/>
        <v>5535.5000000000518</v>
      </c>
      <c r="E404" s="9">
        <f>MIN('Input Data'!$C$12*LOOKUP($A404,'Input Data'!$B$58:$B$62,'Input Data'!$D$58:$D$62)/3600*$C$1,IF($A404&lt;'Input Data'!$C$16,0,LOOKUP($A404-'Input Data'!$C$16+$C$1,$A$5:$A$505,C$5:C$505)-D404))</f>
        <v>0</v>
      </c>
      <c r="F404" s="10">
        <f>LOOKUP($A404,'Input Data'!$C$33:$C$37,'Input Data'!$E$33:$E$37)</f>
        <v>0</v>
      </c>
      <c r="G404" s="11">
        <f t="shared" si="176"/>
        <v>1</v>
      </c>
      <c r="H404" s="11">
        <f>E404*F404*G404</f>
        <v>0</v>
      </c>
      <c r="I404" s="12">
        <f t="shared" si="178"/>
        <v>0</v>
      </c>
      <c r="J404" s="7">
        <f>MIN('Input Data'!$D$12*LOOKUP($A404,'Input Data'!$B$58:$B$62,'Input Data'!$E$58:$E$62)/3600*$C$1,IF($A404&lt;'Input Data'!$D$17,infinity,'Input Data'!$D$11*'Input Data'!$D$13+LOOKUP($A404-'Input Data'!$D$17+$C$1,$A$5:$A$505,$L$5:$L$505)-K404))</f>
        <v>5.5555555555555554</v>
      </c>
      <c r="K404" s="11">
        <f t="shared" si="179"/>
        <v>0</v>
      </c>
      <c r="L404" s="11">
        <f>IF($A404&lt;'Input Data'!$D$16,0,LOOKUP($A404-'Input Data'!$D$16,$A$5:$A$505,$K$5:$K$505))</f>
        <v>0</v>
      </c>
      <c r="M404" s="7">
        <f>MIN('Input Data'!$E$12*LOOKUP($A404,'Input Data'!$B$58:$B$62,'Input Data'!$F$58:$F$62)/3600*$C$1,IF($A404&lt;'Input Data'!$E$17,infinity,'Input Data'!$E$11*'Input Data'!$E$13+LOOKUP($A404-'Input Data'!$E$17+$C$1,$A$5:$A$505,$O$5:$O$505))-N404)</f>
        <v>22.222222222222221</v>
      </c>
      <c r="N404" s="11">
        <f t="shared" si="180"/>
        <v>5535.5000000000518</v>
      </c>
      <c r="O404" s="11">
        <f t="shared" si="181"/>
        <v>5535.5000000000518</v>
      </c>
      <c r="P404" s="9">
        <f>MIN('Input Data'!$E$12*LOOKUP($A404,'Input Data'!$B$58:$B$62,'Input Data'!$F$58:$F$62)/3600*$C$1,IF($A404&lt;'Input Data'!$E$16,0,LOOKUP($A404-'Input Data'!$E$16+$C$1,$A$5:$A$505,N$5:N$505)-O404))</f>
        <v>0</v>
      </c>
      <c r="Q404" s="10">
        <f>LOOKUP($A404,'Input Data'!$C$33:$C$37,'Input Data'!$F$33:$F$37)</f>
        <v>0</v>
      </c>
      <c r="R404" s="34">
        <f t="shared" si="182"/>
        <v>1</v>
      </c>
      <c r="S404" s="8">
        <f t="shared" si="183"/>
        <v>0</v>
      </c>
      <c r="T404" s="11">
        <f t="shared" si="184"/>
        <v>0</v>
      </c>
      <c r="U404" s="7">
        <f>MIN('Input Data'!$F$12*LOOKUP($A404,'Input Data'!$B$58:$B$62,'Input Data'!$G$58:$G$62)/3600*$C$1,IF($A404&lt;'Input Data'!$F$17,infinity,'Input Data'!$F$11*'Input Data'!$F$13+LOOKUP($A404-'Input Data'!$F$17+$C$1,$A$5:$A$505,$W$5:$W$505)-V404))</f>
        <v>5.5555555555555554</v>
      </c>
      <c r="V404" s="11">
        <f t="shared" si="185"/>
        <v>105.80466666666806</v>
      </c>
      <c r="W404" s="11">
        <f>IF($A404&lt;'Input Data'!$F$16,0,LOOKUP($A404-'Input Data'!$F$16,$A$5:$A$505,$V$5:$V$505))</f>
        <v>105.80466666666806</v>
      </c>
      <c r="X404" s="7">
        <f>MIN('Input Data'!$G$12*LOOKUP($A404,'Input Data'!$B$58:$B$62,'Input Data'!$H$58:$H$62)/3600*$C$1,IF($A404&lt;'Input Data'!$G$17,infinity,'Input Data'!$G$11*'Input Data'!$G$13+LOOKUP($A404-'Input Data'!$G$17+$C$1,$A$5:$A$505,$Z$5:$Z$505)-Y404))</f>
        <v>22.222222222222221</v>
      </c>
      <c r="Y404" s="11">
        <f t="shared" si="186"/>
        <v>5429.6953333333786</v>
      </c>
      <c r="Z404" s="11">
        <f t="shared" si="187"/>
        <v>5429.6953333333786</v>
      </c>
      <c r="AA404" s="9">
        <f>MIN('Input Data'!$G$12*LOOKUP($A404,'Input Data'!$B$58:$B$62,'Input Data'!$H$58:$H$62)/3600*$C$1,IF($A404&lt;'Input Data'!$G$16,0,LOOKUP($A404-'Input Data'!$G$16+$C$1,$A$5:$A$505,Y$5:Y$505)-Z404))</f>
        <v>0</v>
      </c>
      <c r="AB404" s="10">
        <f>LOOKUP($A404,'Input Data'!$C$33:$C$37,'Input Data'!$G$33:$G$37)</f>
        <v>0</v>
      </c>
      <c r="AC404" s="11">
        <f t="shared" si="188"/>
        <v>1</v>
      </c>
      <c r="AD404" s="11">
        <f t="shared" si="189"/>
        <v>0</v>
      </c>
      <c r="AE404" s="12">
        <f t="shared" si="190"/>
        <v>0</v>
      </c>
      <c r="AF404" s="7">
        <f>MIN('Input Data'!$H$12*LOOKUP($A404,'Input Data'!$B$58:$B$62,'Input Data'!$I$58:$I$62)/3600*$C$1,IF($A404&lt;'Input Data'!$H$17,infinity,'Input Data'!$H$11*'Input Data'!$H$13+LOOKUP($A404-'Input Data'!$H$17+$C$1,$A$5:$A$505,AH$5:AH$505)-AG404))</f>
        <v>5.5555555555555554</v>
      </c>
      <c r="AG404" s="11">
        <f t="shared" si="191"/>
        <v>0</v>
      </c>
      <c r="AH404" s="11">
        <f>IF($A404&lt;'Input Data'!$H$16,0,LOOKUP($A404-'Input Data'!$H$16,$A$5:$A$505,AG$5:AG$505))</f>
        <v>0</v>
      </c>
      <c r="AI404" s="7">
        <f>MIN('Input Data'!$I$12*LOOKUP($A404,'Input Data'!$B$58:$B$62,'Input Data'!$J$58:$J$62)/3600*$C$1,IF($A404&lt;'Input Data'!$I$17,infinity,'Input Data'!$I$11*'Input Data'!$I$13+LOOKUP($A404-'Input Data'!$I$17+$C$1,$A$5:$A$505,AK$5:AK$505))-AJ404)</f>
        <v>15</v>
      </c>
      <c r="AJ404" s="11">
        <f t="shared" si="192"/>
        <v>5429.6953333333786</v>
      </c>
      <c r="AK404" s="34">
        <f>IF($A404&lt;'Input Data'!$I$16,0,LOOKUP($A404-'Input Data'!$I$16,$A$5:$A$505,AJ$5:AJ$505))</f>
        <v>5429.6953333333786</v>
      </c>
      <c r="AL404" s="17">
        <f>MIN('Input Data'!$I$12*LOOKUP($A404,'Input Data'!$B$58:$B$62,'Input Data'!$J$58:$J$62)/3600*$C$1,IF($A404&lt;'Input Data'!$I$16,0,LOOKUP($A404-'Input Data'!$I$16+$C$1,$A$5:$A$505,AJ$5:AJ$505)-AK404))</f>
        <v>0</v>
      </c>
    </row>
    <row r="405" spans="1:38" x14ac:dyDescent="0.3">
      <c r="A405" s="9">
        <f t="shared" si="174"/>
        <v>4000</v>
      </c>
      <c r="B405" s="10">
        <f>MIN('Input Data'!$C$12*LOOKUP($A405,'Input Data'!$B$58:$B$62,'Input Data'!$D$58:$D$62)/3600*$C$1,IF($A405&lt;'Input Data'!$C$17,infinity,'Input Data'!$C$11*'Input Data'!$C$13+LOOKUP($A405-'Input Data'!$C$17+$C$1,$A$5:$A$505,$D$5:$D$505))-C405)</f>
        <v>22.222222222222221</v>
      </c>
      <c r="C405" s="11">
        <f>C404+LOOKUP($A404,'Input Data'!$D$23:$D$27,'Input Data'!$F$23:$F$27)*$C$1/3600</f>
        <v>5535.5000000000518</v>
      </c>
      <c r="D405" s="11">
        <f t="shared" si="175"/>
        <v>5535.5000000000518</v>
      </c>
      <c r="E405" s="9">
        <f>MIN('Input Data'!$C$12*LOOKUP($A405,'Input Data'!$B$58:$B$62,'Input Data'!$D$58:$D$62)/3600*$C$1,IF($A405&lt;'Input Data'!$C$16,0,LOOKUP($A405-'Input Data'!$C$16+$C$1,$A$5:$A$505,C$5:C$505)-D405))</f>
        <v>0</v>
      </c>
      <c r="F405" s="10">
        <f>LOOKUP($A405,'Input Data'!$C$33:$C$37,'Input Data'!$E$33:$E$37)</f>
        <v>0</v>
      </c>
      <c r="G405" s="11">
        <f t="shared" si="176"/>
        <v>1</v>
      </c>
      <c r="H405" s="11">
        <f t="shared" ref="H405:H447" si="194">E405*F405*G405</f>
        <v>0</v>
      </c>
      <c r="I405" s="12">
        <f t="shared" si="178"/>
        <v>0</v>
      </c>
      <c r="J405" s="7">
        <f>MIN('Input Data'!$D$12*LOOKUP($A405,'Input Data'!$B$58:$B$62,'Input Data'!$E$58:$E$62)/3600*$C$1,IF($A405&lt;'Input Data'!$D$17,infinity,'Input Data'!$D$11*'Input Data'!$D$13+LOOKUP($A405-'Input Data'!$D$17+$C$1,$A$5:$A$505,$L$5:$L$505)-K405))</f>
        <v>5.5555555555555554</v>
      </c>
      <c r="K405" s="11">
        <f t="shared" si="179"/>
        <v>0</v>
      </c>
      <c r="L405" s="11">
        <f>IF($A405&lt;'Input Data'!$D$16,0,LOOKUP($A405-'Input Data'!$D$16,$A$5:$A$505,$K$5:$K$505))</f>
        <v>0</v>
      </c>
      <c r="M405" s="7">
        <f>MIN('Input Data'!$E$12*LOOKUP($A405,'Input Data'!$B$58:$B$62,'Input Data'!$F$58:$F$62)/3600*$C$1,IF($A405&lt;'Input Data'!$E$17,infinity,'Input Data'!$E$11*'Input Data'!$E$13+LOOKUP($A405-'Input Data'!$E$17+$C$1,$A$5:$A$505,$O$5:$O$505))-N405)</f>
        <v>22.222222222222221</v>
      </c>
      <c r="N405" s="11">
        <f t="shared" si="180"/>
        <v>5535.5000000000518</v>
      </c>
      <c r="O405" s="11">
        <f t="shared" si="181"/>
        <v>5535.5000000000518</v>
      </c>
      <c r="P405" s="9">
        <f>MIN('Input Data'!$E$12*LOOKUP($A405,'Input Data'!$B$58:$B$62,'Input Data'!$F$58:$F$62)/3600*$C$1,IF($A405&lt;'Input Data'!$E$16,0,LOOKUP($A405-'Input Data'!$E$16+$C$1,$A$5:$A$505,N$5:N$505)-O405))</f>
        <v>0</v>
      </c>
      <c r="Q405" s="10">
        <f>LOOKUP($A405,'Input Data'!$C$33:$C$37,'Input Data'!$F$33:$F$37)</f>
        <v>0</v>
      </c>
      <c r="R405" s="34">
        <f t="shared" si="182"/>
        <v>1</v>
      </c>
      <c r="S405" s="8">
        <f t="shared" si="183"/>
        <v>0</v>
      </c>
      <c r="T405" s="11">
        <f t="shared" si="184"/>
        <v>0</v>
      </c>
      <c r="U405" s="7">
        <f>MIN('Input Data'!$F$12*LOOKUP($A405,'Input Data'!$B$58:$B$62,'Input Data'!$G$58:$G$62)/3600*$C$1,IF($A405&lt;'Input Data'!$F$17,infinity,'Input Data'!$F$11*'Input Data'!$F$13+LOOKUP($A405-'Input Data'!$F$17+$C$1,$A$5:$A$505,$W$5:$W$505)-V405))</f>
        <v>5.5555555555555554</v>
      </c>
      <c r="V405" s="11">
        <f t="shared" si="185"/>
        <v>105.80466666666806</v>
      </c>
      <c r="W405" s="11">
        <f>IF($A405&lt;'Input Data'!$F$16,0,LOOKUP($A405-'Input Data'!$F$16,$A$5:$A$505,$V$5:$V$505))</f>
        <v>105.80466666666806</v>
      </c>
      <c r="X405" s="7">
        <f>MIN('Input Data'!$G$12*LOOKUP($A405,'Input Data'!$B$58:$B$62,'Input Data'!$H$58:$H$62)/3600*$C$1,IF($A405&lt;'Input Data'!$G$17,infinity,'Input Data'!$G$11*'Input Data'!$G$13+LOOKUP($A405-'Input Data'!$G$17+$C$1,$A$5:$A$505,$Z$5:$Z$505)-Y405))</f>
        <v>22.222222222222221</v>
      </c>
      <c r="Y405" s="11">
        <f t="shared" si="186"/>
        <v>5429.6953333333786</v>
      </c>
      <c r="Z405" s="11">
        <f t="shared" si="187"/>
        <v>5429.6953333333786</v>
      </c>
      <c r="AA405" s="9">
        <f>MIN('Input Data'!$G$12*LOOKUP($A405,'Input Data'!$B$58:$B$62,'Input Data'!$H$58:$H$62)/3600*$C$1,IF($A405&lt;'Input Data'!$G$16,0,LOOKUP($A405-'Input Data'!$G$16+$C$1,$A$5:$A$505,Y$5:Y$505)-Z405))</f>
        <v>0</v>
      </c>
      <c r="AB405" s="10">
        <f>LOOKUP($A405,'Input Data'!$C$33:$C$37,'Input Data'!$G$33:$G$37)</f>
        <v>0</v>
      </c>
      <c r="AC405" s="11">
        <f t="shared" si="188"/>
        <v>1</v>
      </c>
      <c r="AD405" s="11">
        <f t="shared" si="189"/>
        <v>0</v>
      </c>
      <c r="AE405" s="12">
        <f t="shared" si="190"/>
        <v>0</v>
      </c>
      <c r="AF405" s="7">
        <f>MIN('Input Data'!$H$12*LOOKUP($A405,'Input Data'!$B$58:$B$62,'Input Data'!$I$58:$I$62)/3600*$C$1,IF($A405&lt;'Input Data'!$H$17,infinity,'Input Data'!$H$11*'Input Data'!$H$13+LOOKUP($A405-'Input Data'!$H$17+$C$1,$A$5:$A$505,AH$5:AH$505)-AG405))</f>
        <v>5.5555555555555554</v>
      </c>
      <c r="AG405" s="11">
        <f t="shared" si="191"/>
        <v>0</v>
      </c>
      <c r="AH405" s="11">
        <f>IF($A405&lt;'Input Data'!$H$16,0,LOOKUP($A405-'Input Data'!$H$16,$A$5:$A$505,AG$5:AG$505))</f>
        <v>0</v>
      </c>
      <c r="AI405" s="7">
        <f>MIN('Input Data'!$I$12*LOOKUP($A405,'Input Data'!$B$58:$B$62,'Input Data'!$J$58:$J$62)/3600*$C$1,IF($A405&lt;'Input Data'!$I$17,infinity,'Input Data'!$I$11*'Input Data'!$I$13+LOOKUP($A405-'Input Data'!$I$17+$C$1,$A$5:$A$505,AK$5:AK$505))-AJ405)</f>
        <v>15</v>
      </c>
      <c r="AJ405" s="11">
        <f t="shared" si="192"/>
        <v>5429.6953333333786</v>
      </c>
      <c r="AK405" s="34">
        <f>IF($A405&lt;'Input Data'!$I$16,0,LOOKUP($A405-'Input Data'!$I$16,$A$5:$A$505,AJ$5:AJ$505))</f>
        <v>5429.6953333333786</v>
      </c>
      <c r="AL405" s="17">
        <f>MIN('Input Data'!$I$12*LOOKUP($A405,'Input Data'!$B$58:$B$62,'Input Data'!$J$58:$J$62)/3600*$C$1,IF($A405&lt;'Input Data'!$I$16,0,LOOKUP($A405-'Input Data'!$I$16+$C$1,$A$5:$A$505,AJ$5:AJ$505)-AK405))</f>
        <v>0</v>
      </c>
    </row>
    <row r="406" spans="1:38" x14ac:dyDescent="0.3">
      <c r="A406" s="9">
        <f t="shared" si="174"/>
        <v>4010</v>
      </c>
      <c r="B406" s="10">
        <f>MIN('Input Data'!$C$12*LOOKUP($A406,'Input Data'!$B$58:$B$62,'Input Data'!$D$58:$D$62)/3600*$C$1,IF($A406&lt;'Input Data'!$C$17,infinity,'Input Data'!$C$11*'Input Data'!$C$13+LOOKUP($A406-'Input Data'!$C$17+$C$1,$A$5:$A$505,$D$5:$D$505))-C406)</f>
        <v>22.222222222222221</v>
      </c>
      <c r="C406" s="11">
        <f>C405+LOOKUP($A405,'Input Data'!$D$23:$D$27,'Input Data'!$F$23:$F$27)*$C$1/3600</f>
        <v>5535.5000000000518</v>
      </c>
      <c r="D406" s="11">
        <f t="shared" si="175"/>
        <v>5535.5000000000518</v>
      </c>
      <c r="E406" s="9">
        <f>MIN('Input Data'!$C$12*LOOKUP($A406,'Input Data'!$B$58:$B$62,'Input Data'!$D$58:$D$62)/3600*$C$1,IF($A406&lt;'Input Data'!$C$16,0,LOOKUP($A406-'Input Data'!$C$16+$C$1,$A$5:$A$505,C$5:C$505)-D406))</f>
        <v>0</v>
      </c>
      <c r="F406" s="10">
        <f>LOOKUP($A406,'Input Data'!$C$33:$C$37,'Input Data'!$E$33:$E$37)</f>
        <v>0</v>
      </c>
      <c r="G406" s="11">
        <f t="shared" si="176"/>
        <v>1</v>
      </c>
      <c r="H406" s="11">
        <f t="shared" si="194"/>
        <v>0</v>
      </c>
      <c r="I406" s="12">
        <f t="shared" si="178"/>
        <v>0</v>
      </c>
      <c r="J406" s="7">
        <f>MIN('Input Data'!$D$12*LOOKUP($A406,'Input Data'!$B$58:$B$62,'Input Data'!$E$58:$E$62)/3600*$C$1,IF($A406&lt;'Input Data'!$D$17,infinity,'Input Data'!$D$11*'Input Data'!$D$13+LOOKUP($A406-'Input Data'!$D$17+$C$1,$A$5:$A$505,$L$5:$L$505)-K406))</f>
        <v>5.5555555555555554</v>
      </c>
      <c r="K406" s="11">
        <f t="shared" si="179"/>
        <v>0</v>
      </c>
      <c r="L406" s="11">
        <f>IF($A406&lt;'Input Data'!$D$16,0,LOOKUP($A406-'Input Data'!$D$16,$A$5:$A$505,$K$5:$K$505))</f>
        <v>0</v>
      </c>
      <c r="M406" s="7">
        <f>MIN('Input Data'!$E$12*LOOKUP($A406,'Input Data'!$B$58:$B$62,'Input Data'!$F$58:$F$62)/3600*$C$1,IF($A406&lt;'Input Data'!$E$17,infinity,'Input Data'!$E$11*'Input Data'!$E$13+LOOKUP($A406-'Input Data'!$E$17+$C$1,$A$5:$A$505,$O$5:$O$505))-N406)</f>
        <v>22.222222222222221</v>
      </c>
      <c r="N406" s="11">
        <f t="shared" si="180"/>
        <v>5535.5000000000518</v>
      </c>
      <c r="O406" s="11">
        <f t="shared" si="181"/>
        <v>5535.5000000000518</v>
      </c>
      <c r="P406" s="9">
        <f>MIN('Input Data'!$E$12*LOOKUP($A406,'Input Data'!$B$58:$B$62,'Input Data'!$F$58:$F$62)/3600*$C$1,IF($A406&lt;'Input Data'!$E$16,0,LOOKUP($A406-'Input Data'!$E$16+$C$1,$A$5:$A$505,N$5:N$505)-O406))</f>
        <v>0</v>
      </c>
      <c r="Q406" s="10">
        <f>LOOKUP($A406,'Input Data'!$C$33:$C$37,'Input Data'!$F$33:$F$37)</f>
        <v>0</v>
      </c>
      <c r="R406" s="34">
        <f t="shared" si="182"/>
        <v>1</v>
      </c>
      <c r="S406" s="8">
        <f t="shared" si="183"/>
        <v>0</v>
      </c>
      <c r="T406" s="11">
        <f t="shared" si="184"/>
        <v>0</v>
      </c>
      <c r="U406" s="7">
        <f>MIN('Input Data'!$F$12*LOOKUP($A406,'Input Data'!$B$58:$B$62,'Input Data'!$G$58:$G$62)/3600*$C$1,IF($A406&lt;'Input Data'!$F$17,infinity,'Input Data'!$F$11*'Input Data'!$F$13+LOOKUP($A406-'Input Data'!$F$17+$C$1,$A$5:$A$505,$W$5:$W$505)-V406))</f>
        <v>5.5555555555555554</v>
      </c>
      <c r="V406" s="11">
        <f t="shared" si="185"/>
        <v>105.80466666666806</v>
      </c>
      <c r="W406" s="11">
        <f>IF($A406&lt;'Input Data'!$F$16,0,LOOKUP($A406-'Input Data'!$F$16,$A$5:$A$505,$V$5:$V$505))</f>
        <v>105.80466666666806</v>
      </c>
      <c r="X406" s="7">
        <f>MIN('Input Data'!$G$12*LOOKUP($A406,'Input Data'!$B$58:$B$62,'Input Data'!$H$58:$H$62)/3600*$C$1,IF($A406&lt;'Input Data'!$G$17,infinity,'Input Data'!$G$11*'Input Data'!$G$13+LOOKUP($A406-'Input Data'!$G$17+$C$1,$A$5:$A$505,$Z$5:$Z$505)-Y406))</f>
        <v>22.222222222222221</v>
      </c>
      <c r="Y406" s="11">
        <f t="shared" si="186"/>
        <v>5429.6953333333786</v>
      </c>
      <c r="Z406" s="11">
        <f t="shared" si="187"/>
        <v>5429.6953333333786</v>
      </c>
      <c r="AA406" s="9">
        <f>MIN('Input Data'!$G$12*LOOKUP($A406,'Input Data'!$B$58:$B$62,'Input Data'!$H$58:$H$62)/3600*$C$1,IF($A406&lt;'Input Data'!$G$16,0,LOOKUP($A406-'Input Data'!$G$16+$C$1,$A$5:$A$505,Y$5:Y$505)-Z406))</f>
        <v>0</v>
      </c>
      <c r="AB406" s="10">
        <f>LOOKUP($A406,'Input Data'!$C$33:$C$37,'Input Data'!$G$33:$G$37)</f>
        <v>0</v>
      </c>
      <c r="AC406" s="11">
        <f t="shared" si="188"/>
        <v>1</v>
      </c>
      <c r="AD406" s="11">
        <f t="shared" si="189"/>
        <v>0</v>
      </c>
      <c r="AE406" s="12">
        <f t="shared" si="190"/>
        <v>0</v>
      </c>
      <c r="AF406" s="7">
        <f>MIN('Input Data'!$H$12*LOOKUP($A406,'Input Data'!$B$58:$B$62,'Input Data'!$I$58:$I$62)/3600*$C$1,IF($A406&lt;'Input Data'!$H$17,infinity,'Input Data'!$H$11*'Input Data'!$H$13+LOOKUP($A406-'Input Data'!$H$17+$C$1,$A$5:$A$505,AH$5:AH$505)-AG406))</f>
        <v>5.5555555555555554</v>
      </c>
      <c r="AG406" s="11">
        <f t="shared" si="191"/>
        <v>0</v>
      </c>
      <c r="AH406" s="11">
        <f>IF($A406&lt;'Input Data'!$H$16,0,LOOKUP($A406-'Input Data'!$H$16,$A$5:$A$505,AG$5:AG$505))</f>
        <v>0</v>
      </c>
      <c r="AI406" s="7">
        <f>MIN('Input Data'!$I$12*LOOKUP($A406,'Input Data'!$B$58:$B$62,'Input Data'!$J$58:$J$62)/3600*$C$1,IF($A406&lt;'Input Data'!$I$17,infinity,'Input Data'!$I$11*'Input Data'!$I$13+LOOKUP($A406-'Input Data'!$I$17+$C$1,$A$5:$A$505,AK$5:AK$505))-AJ406)</f>
        <v>15</v>
      </c>
      <c r="AJ406" s="11">
        <f t="shared" si="192"/>
        <v>5429.6953333333786</v>
      </c>
      <c r="AK406" s="34">
        <f>IF($A406&lt;'Input Data'!$I$16,0,LOOKUP($A406-'Input Data'!$I$16,$A$5:$A$505,AJ$5:AJ$505))</f>
        <v>5429.6953333333786</v>
      </c>
      <c r="AL406" s="17">
        <f>MIN('Input Data'!$I$12*LOOKUP($A406,'Input Data'!$B$58:$B$62,'Input Data'!$J$58:$J$62)/3600*$C$1,IF($A406&lt;'Input Data'!$I$16,0,LOOKUP($A406-'Input Data'!$I$16+$C$1,$A$5:$A$505,AJ$5:AJ$505)-AK406))</f>
        <v>0</v>
      </c>
    </row>
    <row r="407" spans="1:38" x14ac:dyDescent="0.3">
      <c r="A407" s="9">
        <f t="shared" si="174"/>
        <v>4020</v>
      </c>
      <c r="B407" s="10">
        <f>MIN('Input Data'!$C$12*LOOKUP($A407,'Input Data'!$B$58:$B$62,'Input Data'!$D$58:$D$62)/3600*$C$1,IF($A407&lt;'Input Data'!$C$17,infinity,'Input Data'!$C$11*'Input Data'!$C$13+LOOKUP($A407-'Input Data'!$C$17+$C$1,$A$5:$A$505,$D$5:$D$505))-C407)</f>
        <v>22.222222222222221</v>
      </c>
      <c r="C407" s="11">
        <f>C406+LOOKUP($A406,'Input Data'!$D$23:$D$27,'Input Data'!$F$23:$F$27)*$C$1/3600</f>
        <v>5535.5000000000518</v>
      </c>
      <c r="D407" s="11">
        <f t="shared" si="175"/>
        <v>5535.5000000000518</v>
      </c>
      <c r="E407" s="9">
        <f>MIN('Input Data'!$C$12*LOOKUP($A407,'Input Data'!$B$58:$B$62,'Input Data'!$D$58:$D$62)/3600*$C$1,IF($A407&lt;'Input Data'!$C$16,0,LOOKUP($A407-'Input Data'!$C$16+$C$1,$A$5:$A$505,C$5:C$505)-D407))</f>
        <v>0</v>
      </c>
      <c r="F407" s="10">
        <f>LOOKUP($A407,'Input Data'!$C$33:$C$37,'Input Data'!$E$33:$E$37)</f>
        <v>0</v>
      </c>
      <c r="G407" s="11">
        <f t="shared" si="176"/>
        <v>1</v>
      </c>
      <c r="H407" s="11">
        <f t="shared" si="194"/>
        <v>0</v>
      </c>
      <c r="I407" s="12">
        <f t="shared" si="178"/>
        <v>0</v>
      </c>
      <c r="J407" s="7">
        <f>MIN('Input Data'!$D$12*LOOKUP($A407,'Input Data'!$B$58:$B$62,'Input Data'!$E$58:$E$62)/3600*$C$1,IF($A407&lt;'Input Data'!$D$17,infinity,'Input Data'!$D$11*'Input Data'!$D$13+LOOKUP($A407-'Input Data'!$D$17+$C$1,$A$5:$A$505,$L$5:$L$505)-K407))</f>
        <v>5.5555555555555554</v>
      </c>
      <c r="K407" s="11">
        <f t="shared" si="179"/>
        <v>0</v>
      </c>
      <c r="L407" s="11">
        <f>IF($A407&lt;'Input Data'!$D$16,0,LOOKUP($A407-'Input Data'!$D$16,$A$5:$A$505,$K$5:$K$505))</f>
        <v>0</v>
      </c>
      <c r="M407" s="7">
        <f>MIN('Input Data'!$E$12*LOOKUP($A407,'Input Data'!$B$58:$B$62,'Input Data'!$F$58:$F$62)/3600*$C$1,IF($A407&lt;'Input Data'!$E$17,infinity,'Input Data'!$E$11*'Input Data'!$E$13+LOOKUP($A407-'Input Data'!$E$17+$C$1,$A$5:$A$505,$O$5:$O$505))-N407)</f>
        <v>22.222222222222221</v>
      </c>
      <c r="N407" s="11">
        <f t="shared" si="180"/>
        <v>5535.5000000000518</v>
      </c>
      <c r="O407" s="11">
        <f t="shared" si="181"/>
        <v>5535.5000000000518</v>
      </c>
      <c r="P407" s="9">
        <f>MIN('Input Data'!$E$12*LOOKUP($A407,'Input Data'!$B$58:$B$62,'Input Data'!$F$58:$F$62)/3600*$C$1,IF($A407&lt;'Input Data'!$E$16,0,LOOKUP($A407-'Input Data'!$E$16+$C$1,$A$5:$A$505,N$5:N$505)-O407))</f>
        <v>0</v>
      </c>
      <c r="Q407" s="10">
        <f>LOOKUP($A407,'Input Data'!$C$33:$C$37,'Input Data'!$F$33:$F$37)</f>
        <v>0</v>
      </c>
      <c r="R407" s="34">
        <f t="shared" si="182"/>
        <v>1</v>
      </c>
      <c r="S407" s="8">
        <f t="shared" si="183"/>
        <v>0</v>
      </c>
      <c r="T407" s="11">
        <f t="shared" si="184"/>
        <v>0</v>
      </c>
      <c r="U407" s="7">
        <f>MIN('Input Data'!$F$12*LOOKUP($A407,'Input Data'!$B$58:$B$62,'Input Data'!$G$58:$G$62)/3600*$C$1,IF($A407&lt;'Input Data'!$F$17,infinity,'Input Data'!$F$11*'Input Data'!$F$13+LOOKUP($A407-'Input Data'!$F$17+$C$1,$A$5:$A$505,$W$5:$W$505)-V407))</f>
        <v>5.5555555555555554</v>
      </c>
      <c r="V407" s="11">
        <f t="shared" si="185"/>
        <v>105.80466666666806</v>
      </c>
      <c r="W407" s="11">
        <f>IF($A407&lt;'Input Data'!$F$16,0,LOOKUP($A407-'Input Data'!$F$16,$A$5:$A$505,$V$5:$V$505))</f>
        <v>105.80466666666806</v>
      </c>
      <c r="X407" s="7">
        <f>MIN('Input Data'!$G$12*LOOKUP($A407,'Input Data'!$B$58:$B$62,'Input Data'!$H$58:$H$62)/3600*$C$1,IF($A407&lt;'Input Data'!$G$17,infinity,'Input Data'!$G$11*'Input Data'!$G$13+LOOKUP($A407-'Input Data'!$G$17+$C$1,$A$5:$A$505,$Z$5:$Z$505)-Y407))</f>
        <v>22.222222222222221</v>
      </c>
      <c r="Y407" s="11">
        <f t="shared" si="186"/>
        <v>5429.6953333333786</v>
      </c>
      <c r="Z407" s="11">
        <f t="shared" si="187"/>
        <v>5429.6953333333786</v>
      </c>
      <c r="AA407" s="9">
        <f>MIN('Input Data'!$G$12*LOOKUP($A407,'Input Data'!$B$58:$B$62,'Input Data'!$H$58:$H$62)/3600*$C$1,IF($A407&lt;'Input Data'!$G$16,0,LOOKUP($A407-'Input Data'!$G$16+$C$1,$A$5:$A$505,Y$5:Y$505)-Z407))</f>
        <v>0</v>
      </c>
      <c r="AB407" s="10">
        <f>LOOKUP($A407,'Input Data'!$C$33:$C$37,'Input Data'!$G$33:$G$37)</f>
        <v>0</v>
      </c>
      <c r="AC407" s="11">
        <f t="shared" si="188"/>
        <v>1</v>
      </c>
      <c r="AD407" s="11">
        <f t="shared" si="189"/>
        <v>0</v>
      </c>
      <c r="AE407" s="12">
        <f t="shared" si="190"/>
        <v>0</v>
      </c>
      <c r="AF407" s="7">
        <f>MIN('Input Data'!$H$12*LOOKUP($A407,'Input Data'!$B$58:$B$62,'Input Data'!$I$58:$I$62)/3600*$C$1,IF($A407&lt;'Input Data'!$H$17,infinity,'Input Data'!$H$11*'Input Data'!$H$13+LOOKUP($A407-'Input Data'!$H$17+$C$1,$A$5:$A$505,AH$5:AH$505)-AG407))</f>
        <v>5.5555555555555554</v>
      </c>
      <c r="AG407" s="11">
        <f t="shared" si="191"/>
        <v>0</v>
      </c>
      <c r="AH407" s="11">
        <f>IF($A407&lt;'Input Data'!$H$16,0,LOOKUP($A407-'Input Data'!$H$16,$A$5:$A$505,AG$5:AG$505))</f>
        <v>0</v>
      </c>
      <c r="AI407" s="7">
        <f>MIN('Input Data'!$I$12*LOOKUP($A407,'Input Data'!$B$58:$B$62,'Input Data'!$J$58:$J$62)/3600*$C$1,IF($A407&lt;'Input Data'!$I$17,infinity,'Input Data'!$I$11*'Input Data'!$I$13+LOOKUP($A407-'Input Data'!$I$17+$C$1,$A$5:$A$505,AK$5:AK$505))-AJ407)</f>
        <v>15</v>
      </c>
      <c r="AJ407" s="11">
        <f t="shared" si="192"/>
        <v>5429.6953333333786</v>
      </c>
      <c r="AK407" s="34">
        <f>IF($A407&lt;'Input Data'!$I$16,0,LOOKUP($A407-'Input Data'!$I$16,$A$5:$A$505,AJ$5:AJ$505))</f>
        <v>5429.6953333333786</v>
      </c>
      <c r="AL407" s="17">
        <f>MIN('Input Data'!$I$12*LOOKUP($A407,'Input Data'!$B$58:$B$62,'Input Data'!$J$58:$J$62)/3600*$C$1,IF($A407&lt;'Input Data'!$I$16,0,LOOKUP($A407-'Input Data'!$I$16+$C$1,$A$5:$A$505,AJ$5:AJ$505)-AK407))</f>
        <v>0</v>
      </c>
    </row>
    <row r="408" spans="1:38" x14ac:dyDescent="0.3">
      <c r="A408" s="9">
        <f t="shared" si="174"/>
        <v>4030</v>
      </c>
      <c r="B408" s="10">
        <f>MIN('Input Data'!$C$12*LOOKUP($A408,'Input Data'!$B$58:$B$62,'Input Data'!$D$58:$D$62)/3600*$C$1,IF($A408&lt;'Input Data'!$C$17,infinity,'Input Data'!$C$11*'Input Data'!$C$13+LOOKUP($A408-'Input Data'!$C$17+$C$1,$A$5:$A$505,$D$5:$D$505))-C408)</f>
        <v>22.222222222222221</v>
      </c>
      <c r="C408" s="11">
        <f>C407+LOOKUP($A407,'Input Data'!$D$23:$D$27,'Input Data'!$F$23:$F$27)*$C$1/3600</f>
        <v>5535.5000000000518</v>
      </c>
      <c r="D408" s="11">
        <f t="shared" si="175"/>
        <v>5535.5000000000518</v>
      </c>
      <c r="E408" s="9">
        <f>MIN('Input Data'!$C$12*LOOKUP($A408,'Input Data'!$B$58:$B$62,'Input Data'!$D$58:$D$62)/3600*$C$1,IF($A408&lt;'Input Data'!$C$16,0,LOOKUP($A408-'Input Data'!$C$16+$C$1,$A$5:$A$505,C$5:C$505)-D408))</f>
        <v>0</v>
      </c>
      <c r="F408" s="10">
        <f>LOOKUP($A408,'Input Data'!$C$33:$C$37,'Input Data'!$E$33:$E$37)</f>
        <v>0</v>
      </c>
      <c r="G408" s="11">
        <f t="shared" si="176"/>
        <v>1</v>
      </c>
      <c r="H408" s="11">
        <f t="shared" si="194"/>
        <v>0</v>
      </c>
      <c r="I408" s="12">
        <f t="shared" si="178"/>
        <v>0</v>
      </c>
      <c r="J408" s="7">
        <f>MIN('Input Data'!$D$12*LOOKUP($A408,'Input Data'!$B$58:$B$62,'Input Data'!$E$58:$E$62)/3600*$C$1,IF($A408&lt;'Input Data'!$D$17,infinity,'Input Data'!$D$11*'Input Data'!$D$13+LOOKUP($A408-'Input Data'!$D$17+$C$1,$A$5:$A$505,$L$5:$L$505)-K408))</f>
        <v>5.5555555555555554</v>
      </c>
      <c r="K408" s="11">
        <f t="shared" si="179"/>
        <v>0</v>
      </c>
      <c r="L408" s="11">
        <f>IF($A408&lt;'Input Data'!$D$16,0,LOOKUP($A408-'Input Data'!$D$16,$A$5:$A$505,$K$5:$K$505))</f>
        <v>0</v>
      </c>
      <c r="M408" s="7">
        <f>MIN('Input Data'!$E$12*LOOKUP($A408,'Input Data'!$B$58:$B$62,'Input Data'!$F$58:$F$62)/3600*$C$1,IF($A408&lt;'Input Data'!$E$17,infinity,'Input Data'!$E$11*'Input Data'!$E$13+LOOKUP($A408-'Input Data'!$E$17+$C$1,$A$5:$A$505,$O$5:$O$505))-N408)</f>
        <v>22.222222222222221</v>
      </c>
      <c r="N408" s="11">
        <f t="shared" si="180"/>
        <v>5535.5000000000518</v>
      </c>
      <c r="O408" s="11">
        <f t="shared" si="181"/>
        <v>5535.5000000000518</v>
      </c>
      <c r="P408" s="9">
        <f>MIN('Input Data'!$E$12*LOOKUP($A408,'Input Data'!$B$58:$B$62,'Input Data'!$F$58:$F$62)/3600*$C$1,IF($A408&lt;'Input Data'!$E$16,0,LOOKUP($A408-'Input Data'!$E$16+$C$1,$A$5:$A$505,N$5:N$505)-O408))</f>
        <v>0</v>
      </c>
      <c r="Q408" s="10">
        <f>LOOKUP($A408,'Input Data'!$C$33:$C$37,'Input Data'!$F$33:$F$37)</f>
        <v>0</v>
      </c>
      <c r="R408" s="34">
        <f t="shared" si="182"/>
        <v>1</v>
      </c>
      <c r="S408" s="8">
        <f t="shared" si="183"/>
        <v>0</v>
      </c>
      <c r="T408" s="11">
        <f t="shared" si="184"/>
        <v>0</v>
      </c>
      <c r="U408" s="7">
        <f>MIN('Input Data'!$F$12*LOOKUP($A408,'Input Data'!$B$58:$B$62,'Input Data'!$G$58:$G$62)/3600*$C$1,IF($A408&lt;'Input Data'!$F$17,infinity,'Input Data'!$F$11*'Input Data'!$F$13+LOOKUP($A408-'Input Data'!$F$17+$C$1,$A$5:$A$505,$W$5:$W$505)-V408))</f>
        <v>5.5555555555555554</v>
      </c>
      <c r="V408" s="11">
        <f t="shared" si="185"/>
        <v>105.80466666666806</v>
      </c>
      <c r="W408" s="11">
        <f>IF($A408&lt;'Input Data'!$F$16,0,LOOKUP($A408-'Input Data'!$F$16,$A$5:$A$505,$V$5:$V$505))</f>
        <v>105.80466666666806</v>
      </c>
      <c r="X408" s="7">
        <f>MIN('Input Data'!$G$12*LOOKUP($A408,'Input Data'!$B$58:$B$62,'Input Data'!$H$58:$H$62)/3600*$C$1,IF($A408&lt;'Input Data'!$G$17,infinity,'Input Data'!$G$11*'Input Data'!$G$13+LOOKUP($A408-'Input Data'!$G$17+$C$1,$A$5:$A$505,$Z$5:$Z$505)-Y408))</f>
        <v>22.222222222222221</v>
      </c>
      <c r="Y408" s="11">
        <f t="shared" si="186"/>
        <v>5429.6953333333786</v>
      </c>
      <c r="Z408" s="11">
        <f t="shared" si="187"/>
        <v>5429.6953333333786</v>
      </c>
      <c r="AA408" s="9">
        <f>MIN('Input Data'!$G$12*LOOKUP($A408,'Input Data'!$B$58:$B$62,'Input Data'!$H$58:$H$62)/3600*$C$1,IF($A408&lt;'Input Data'!$G$16,0,LOOKUP($A408-'Input Data'!$G$16+$C$1,$A$5:$A$505,Y$5:Y$505)-Z408))</f>
        <v>0</v>
      </c>
      <c r="AB408" s="10">
        <f>LOOKUP($A408,'Input Data'!$C$33:$C$37,'Input Data'!$G$33:$G$37)</f>
        <v>0</v>
      </c>
      <c r="AC408" s="11">
        <f t="shared" si="188"/>
        <v>1</v>
      </c>
      <c r="AD408" s="11">
        <f t="shared" si="189"/>
        <v>0</v>
      </c>
      <c r="AE408" s="12">
        <f t="shared" si="190"/>
        <v>0</v>
      </c>
      <c r="AF408" s="7">
        <f>MIN('Input Data'!$H$12*LOOKUP($A408,'Input Data'!$B$58:$B$62,'Input Data'!$I$58:$I$62)/3600*$C$1,IF($A408&lt;'Input Data'!$H$17,infinity,'Input Data'!$H$11*'Input Data'!$H$13+LOOKUP($A408-'Input Data'!$H$17+$C$1,$A$5:$A$505,AH$5:AH$505)-AG408))</f>
        <v>5.5555555555555554</v>
      </c>
      <c r="AG408" s="11">
        <f t="shared" si="191"/>
        <v>0</v>
      </c>
      <c r="AH408" s="11">
        <f>IF($A408&lt;'Input Data'!$H$16,0,LOOKUP($A408-'Input Data'!$H$16,$A$5:$A$505,AG$5:AG$505))</f>
        <v>0</v>
      </c>
      <c r="AI408" s="7">
        <f>MIN('Input Data'!$I$12*LOOKUP($A408,'Input Data'!$B$58:$B$62,'Input Data'!$J$58:$J$62)/3600*$C$1,IF($A408&lt;'Input Data'!$I$17,infinity,'Input Data'!$I$11*'Input Data'!$I$13+LOOKUP($A408-'Input Data'!$I$17+$C$1,$A$5:$A$505,AK$5:AK$505))-AJ408)</f>
        <v>15</v>
      </c>
      <c r="AJ408" s="11">
        <f t="shared" si="192"/>
        <v>5429.6953333333786</v>
      </c>
      <c r="AK408" s="34">
        <f>IF($A408&lt;'Input Data'!$I$16,0,LOOKUP($A408-'Input Data'!$I$16,$A$5:$A$505,AJ$5:AJ$505))</f>
        <v>5429.6953333333786</v>
      </c>
      <c r="AL408" s="17">
        <f>MIN('Input Data'!$I$12*LOOKUP($A408,'Input Data'!$B$58:$B$62,'Input Data'!$J$58:$J$62)/3600*$C$1,IF($A408&lt;'Input Data'!$I$16,0,LOOKUP($A408-'Input Data'!$I$16+$C$1,$A$5:$A$505,AJ$5:AJ$505)-AK408))</f>
        <v>0</v>
      </c>
    </row>
    <row r="409" spans="1:38" x14ac:dyDescent="0.3">
      <c r="A409" s="9">
        <f t="shared" si="174"/>
        <v>4040</v>
      </c>
      <c r="B409" s="10">
        <f>MIN('Input Data'!$C$12*LOOKUP($A409,'Input Data'!$B$58:$B$62,'Input Data'!$D$58:$D$62)/3600*$C$1,IF($A409&lt;'Input Data'!$C$17,infinity,'Input Data'!$C$11*'Input Data'!$C$13+LOOKUP($A409-'Input Data'!$C$17+$C$1,$A$5:$A$505,$D$5:$D$505))-C409)</f>
        <v>22.222222222222221</v>
      </c>
      <c r="C409" s="11">
        <f>C408+LOOKUP($A408,'Input Data'!$D$23:$D$27,'Input Data'!$F$23:$F$27)*$C$1/3600</f>
        <v>5535.5000000000518</v>
      </c>
      <c r="D409" s="11">
        <f t="shared" si="175"/>
        <v>5535.5000000000518</v>
      </c>
      <c r="E409" s="9">
        <f>MIN('Input Data'!$C$12*LOOKUP($A409,'Input Data'!$B$58:$B$62,'Input Data'!$D$58:$D$62)/3600*$C$1,IF($A409&lt;'Input Data'!$C$16,0,LOOKUP($A409-'Input Data'!$C$16+$C$1,$A$5:$A$505,C$5:C$505)-D409))</f>
        <v>0</v>
      </c>
      <c r="F409" s="10">
        <f>LOOKUP($A409,'Input Data'!$C$33:$C$37,'Input Data'!$E$33:$E$37)</f>
        <v>0</v>
      </c>
      <c r="G409" s="11">
        <f t="shared" si="176"/>
        <v>1</v>
      </c>
      <c r="H409" s="11">
        <f t="shared" si="194"/>
        <v>0</v>
      </c>
      <c r="I409" s="12">
        <f t="shared" si="178"/>
        <v>0</v>
      </c>
      <c r="J409" s="7">
        <f>MIN('Input Data'!$D$12*LOOKUP($A409,'Input Data'!$B$58:$B$62,'Input Data'!$E$58:$E$62)/3600*$C$1,IF($A409&lt;'Input Data'!$D$17,infinity,'Input Data'!$D$11*'Input Data'!$D$13+LOOKUP($A409-'Input Data'!$D$17+$C$1,$A$5:$A$505,$L$5:$L$505)-K409))</f>
        <v>5.5555555555555554</v>
      </c>
      <c r="K409" s="11">
        <f t="shared" si="179"/>
        <v>0</v>
      </c>
      <c r="L409" s="11">
        <f>IF($A409&lt;'Input Data'!$D$16,0,LOOKUP($A409-'Input Data'!$D$16,$A$5:$A$505,$K$5:$K$505))</f>
        <v>0</v>
      </c>
      <c r="M409" s="7">
        <f>MIN('Input Data'!$E$12*LOOKUP($A409,'Input Data'!$B$58:$B$62,'Input Data'!$F$58:$F$62)/3600*$C$1,IF($A409&lt;'Input Data'!$E$17,infinity,'Input Data'!$E$11*'Input Data'!$E$13+LOOKUP($A409-'Input Data'!$E$17+$C$1,$A$5:$A$505,$O$5:$O$505))-N409)</f>
        <v>22.222222222222221</v>
      </c>
      <c r="N409" s="11">
        <f t="shared" si="180"/>
        <v>5535.5000000000518</v>
      </c>
      <c r="O409" s="11">
        <f t="shared" si="181"/>
        <v>5535.5000000000518</v>
      </c>
      <c r="P409" s="9">
        <f>MIN('Input Data'!$E$12*LOOKUP($A409,'Input Data'!$B$58:$B$62,'Input Data'!$F$58:$F$62)/3600*$C$1,IF($A409&lt;'Input Data'!$E$16,0,LOOKUP($A409-'Input Data'!$E$16+$C$1,$A$5:$A$505,N$5:N$505)-O409))</f>
        <v>0</v>
      </c>
      <c r="Q409" s="10">
        <f>LOOKUP($A409,'Input Data'!$C$33:$C$37,'Input Data'!$F$33:$F$37)</f>
        <v>0</v>
      </c>
      <c r="R409" s="34">
        <f t="shared" si="182"/>
        <v>1</v>
      </c>
      <c r="S409" s="8">
        <f t="shared" si="183"/>
        <v>0</v>
      </c>
      <c r="T409" s="11">
        <f t="shared" si="184"/>
        <v>0</v>
      </c>
      <c r="U409" s="7">
        <f>MIN('Input Data'!$F$12*LOOKUP($A409,'Input Data'!$B$58:$B$62,'Input Data'!$G$58:$G$62)/3600*$C$1,IF($A409&lt;'Input Data'!$F$17,infinity,'Input Data'!$F$11*'Input Data'!$F$13+LOOKUP($A409-'Input Data'!$F$17+$C$1,$A$5:$A$505,$W$5:$W$505)-V409))</f>
        <v>5.5555555555555554</v>
      </c>
      <c r="V409" s="11">
        <f t="shared" si="185"/>
        <v>105.80466666666806</v>
      </c>
      <c r="W409" s="11">
        <f>IF($A409&lt;'Input Data'!$F$16,0,LOOKUP($A409-'Input Data'!$F$16,$A$5:$A$505,$V$5:$V$505))</f>
        <v>105.80466666666806</v>
      </c>
      <c r="X409" s="7">
        <f>MIN('Input Data'!$G$12*LOOKUP($A409,'Input Data'!$B$58:$B$62,'Input Data'!$H$58:$H$62)/3600*$C$1,IF($A409&lt;'Input Data'!$G$17,infinity,'Input Data'!$G$11*'Input Data'!$G$13+LOOKUP($A409-'Input Data'!$G$17+$C$1,$A$5:$A$505,$Z$5:$Z$505)-Y409))</f>
        <v>22.222222222222221</v>
      </c>
      <c r="Y409" s="11">
        <f t="shared" si="186"/>
        <v>5429.6953333333786</v>
      </c>
      <c r="Z409" s="11">
        <f t="shared" si="187"/>
        <v>5429.6953333333786</v>
      </c>
      <c r="AA409" s="9">
        <f>MIN('Input Data'!$G$12*LOOKUP($A409,'Input Data'!$B$58:$B$62,'Input Data'!$H$58:$H$62)/3600*$C$1,IF($A409&lt;'Input Data'!$G$16,0,LOOKUP($A409-'Input Data'!$G$16+$C$1,$A$5:$A$505,Y$5:Y$505)-Z409))</f>
        <v>0</v>
      </c>
      <c r="AB409" s="10">
        <f>LOOKUP($A409,'Input Data'!$C$33:$C$37,'Input Data'!$G$33:$G$37)</f>
        <v>0</v>
      </c>
      <c r="AC409" s="11">
        <f t="shared" si="188"/>
        <v>1</v>
      </c>
      <c r="AD409" s="11">
        <f t="shared" si="189"/>
        <v>0</v>
      </c>
      <c r="AE409" s="12">
        <f t="shared" si="190"/>
        <v>0</v>
      </c>
      <c r="AF409" s="7">
        <f>MIN('Input Data'!$H$12*LOOKUP($A409,'Input Data'!$B$58:$B$62,'Input Data'!$I$58:$I$62)/3600*$C$1,IF($A409&lt;'Input Data'!$H$17,infinity,'Input Data'!$H$11*'Input Data'!$H$13+LOOKUP($A409-'Input Data'!$H$17+$C$1,$A$5:$A$505,AH$5:AH$505)-AG409))</f>
        <v>5.5555555555555554</v>
      </c>
      <c r="AG409" s="11">
        <f t="shared" si="191"/>
        <v>0</v>
      </c>
      <c r="AH409" s="11">
        <f>IF($A409&lt;'Input Data'!$H$16,0,LOOKUP($A409-'Input Data'!$H$16,$A$5:$A$505,AG$5:AG$505))</f>
        <v>0</v>
      </c>
      <c r="AI409" s="7">
        <f>MIN('Input Data'!$I$12*LOOKUP($A409,'Input Data'!$B$58:$B$62,'Input Data'!$J$58:$J$62)/3600*$C$1,IF($A409&lt;'Input Data'!$I$17,infinity,'Input Data'!$I$11*'Input Data'!$I$13+LOOKUP($A409-'Input Data'!$I$17+$C$1,$A$5:$A$505,AK$5:AK$505))-AJ409)</f>
        <v>15</v>
      </c>
      <c r="AJ409" s="11">
        <f t="shared" si="192"/>
        <v>5429.6953333333786</v>
      </c>
      <c r="AK409" s="34">
        <f>IF($A409&lt;'Input Data'!$I$16,0,LOOKUP($A409-'Input Data'!$I$16,$A$5:$A$505,AJ$5:AJ$505))</f>
        <v>5429.6953333333786</v>
      </c>
      <c r="AL409" s="17">
        <f>MIN('Input Data'!$I$12*LOOKUP($A409,'Input Data'!$B$58:$B$62,'Input Data'!$J$58:$J$62)/3600*$C$1,IF($A409&lt;'Input Data'!$I$16,0,LOOKUP($A409-'Input Data'!$I$16+$C$1,$A$5:$A$505,AJ$5:AJ$505)-AK409))</f>
        <v>0</v>
      </c>
    </row>
    <row r="410" spans="1:38" x14ac:dyDescent="0.3">
      <c r="A410" s="9">
        <f t="shared" si="174"/>
        <v>4050</v>
      </c>
      <c r="B410" s="10">
        <f>MIN('Input Data'!$C$12*LOOKUP($A410,'Input Data'!$B$58:$B$62,'Input Data'!$D$58:$D$62)/3600*$C$1,IF($A410&lt;'Input Data'!$C$17,infinity,'Input Data'!$C$11*'Input Data'!$C$13+LOOKUP($A410-'Input Data'!$C$17+$C$1,$A$5:$A$505,$D$5:$D$505))-C410)</f>
        <v>22.222222222222221</v>
      </c>
      <c r="C410" s="11">
        <f>C409+LOOKUP($A409,'Input Data'!$D$23:$D$27,'Input Data'!$F$23:$F$27)*$C$1/3600</f>
        <v>5535.5000000000518</v>
      </c>
      <c r="D410" s="11">
        <f t="shared" si="175"/>
        <v>5535.5000000000518</v>
      </c>
      <c r="E410" s="9">
        <f>MIN('Input Data'!$C$12*LOOKUP($A410,'Input Data'!$B$58:$B$62,'Input Data'!$D$58:$D$62)/3600*$C$1,IF($A410&lt;'Input Data'!$C$16,0,LOOKUP($A410-'Input Data'!$C$16+$C$1,$A$5:$A$505,C$5:C$505)-D410))</f>
        <v>0</v>
      </c>
      <c r="F410" s="10">
        <f>LOOKUP($A410,'Input Data'!$C$33:$C$37,'Input Data'!$E$33:$E$37)</f>
        <v>0</v>
      </c>
      <c r="G410" s="11">
        <f t="shared" si="176"/>
        <v>1</v>
      </c>
      <c r="H410" s="11">
        <f t="shared" si="194"/>
        <v>0</v>
      </c>
      <c r="I410" s="12">
        <f t="shared" si="178"/>
        <v>0</v>
      </c>
      <c r="J410" s="7">
        <f>MIN('Input Data'!$D$12*LOOKUP($A410,'Input Data'!$B$58:$B$62,'Input Data'!$E$58:$E$62)/3600*$C$1,IF($A410&lt;'Input Data'!$D$17,infinity,'Input Data'!$D$11*'Input Data'!$D$13+LOOKUP($A410-'Input Data'!$D$17+$C$1,$A$5:$A$505,$L$5:$L$505)-K410))</f>
        <v>5.5555555555555554</v>
      </c>
      <c r="K410" s="11">
        <f t="shared" si="179"/>
        <v>0</v>
      </c>
      <c r="L410" s="11">
        <f>IF($A410&lt;'Input Data'!$D$16,0,LOOKUP($A410-'Input Data'!$D$16,$A$5:$A$505,$K$5:$K$505))</f>
        <v>0</v>
      </c>
      <c r="M410" s="7">
        <f>MIN('Input Data'!$E$12*LOOKUP($A410,'Input Data'!$B$58:$B$62,'Input Data'!$F$58:$F$62)/3600*$C$1,IF($A410&lt;'Input Data'!$E$17,infinity,'Input Data'!$E$11*'Input Data'!$E$13+LOOKUP($A410-'Input Data'!$E$17+$C$1,$A$5:$A$505,$O$5:$O$505))-N410)</f>
        <v>22.222222222222221</v>
      </c>
      <c r="N410" s="11">
        <f t="shared" si="180"/>
        <v>5535.5000000000518</v>
      </c>
      <c r="O410" s="11">
        <f t="shared" si="181"/>
        <v>5535.5000000000518</v>
      </c>
      <c r="P410" s="9">
        <f>MIN('Input Data'!$E$12*LOOKUP($A410,'Input Data'!$B$58:$B$62,'Input Data'!$F$58:$F$62)/3600*$C$1,IF($A410&lt;'Input Data'!$E$16,0,LOOKUP($A410-'Input Data'!$E$16+$C$1,$A$5:$A$505,N$5:N$505)-O410))</f>
        <v>0</v>
      </c>
      <c r="Q410" s="10">
        <f>LOOKUP($A410,'Input Data'!$C$33:$C$37,'Input Data'!$F$33:$F$37)</f>
        <v>0</v>
      </c>
      <c r="R410" s="34">
        <f t="shared" si="182"/>
        <v>1</v>
      </c>
      <c r="S410" s="8">
        <f t="shared" si="183"/>
        <v>0</v>
      </c>
      <c r="T410" s="11">
        <f t="shared" si="184"/>
        <v>0</v>
      </c>
      <c r="U410" s="7">
        <f>MIN('Input Data'!$F$12*LOOKUP($A410,'Input Data'!$B$58:$B$62,'Input Data'!$G$58:$G$62)/3600*$C$1,IF($A410&lt;'Input Data'!$F$17,infinity,'Input Data'!$F$11*'Input Data'!$F$13+LOOKUP($A410-'Input Data'!$F$17+$C$1,$A$5:$A$505,$W$5:$W$505)-V410))</f>
        <v>5.5555555555555554</v>
      </c>
      <c r="V410" s="11">
        <f t="shared" si="185"/>
        <v>105.80466666666806</v>
      </c>
      <c r="W410" s="11">
        <f>IF($A410&lt;'Input Data'!$F$16,0,LOOKUP($A410-'Input Data'!$F$16,$A$5:$A$505,$V$5:$V$505))</f>
        <v>105.80466666666806</v>
      </c>
      <c r="X410" s="7">
        <f>MIN('Input Data'!$G$12*LOOKUP($A410,'Input Data'!$B$58:$B$62,'Input Data'!$H$58:$H$62)/3600*$C$1,IF($A410&lt;'Input Data'!$G$17,infinity,'Input Data'!$G$11*'Input Data'!$G$13+LOOKUP($A410-'Input Data'!$G$17+$C$1,$A$5:$A$505,$Z$5:$Z$505)-Y410))</f>
        <v>22.222222222222221</v>
      </c>
      <c r="Y410" s="11">
        <f t="shared" si="186"/>
        <v>5429.6953333333786</v>
      </c>
      <c r="Z410" s="11">
        <f t="shared" si="187"/>
        <v>5429.6953333333786</v>
      </c>
      <c r="AA410" s="9">
        <f>MIN('Input Data'!$G$12*LOOKUP($A410,'Input Data'!$B$58:$B$62,'Input Data'!$H$58:$H$62)/3600*$C$1,IF($A410&lt;'Input Data'!$G$16,0,LOOKUP($A410-'Input Data'!$G$16+$C$1,$A$5:$A$505,Y$5:Y$505)-Z410))</f>
        <v>0</v>
      </c>
      <c r="AB410" s="10">
        <f>LOOKUP($A410,'Input Data'!$C$33:$C$37,'Input Data'!$G$33:$G$37)</f>
        <v>0</v>
      </c>
      <c r="AC410" s="11">
        <f t="shared" si="188"/>
        <v>1</v>
      </c>
      <c r="AD410" s="11">
        <f t="shared" si="189"/>
        <v>0</v>
      </c>
      <c r="AE410" s="12">
        <f t="shared" si="190"/>
        <v>0</v>
      </c>
      <c r="AF410" s="7">
        <f>MIN('Input Data'!$H$12*LOOKUP($A410,'Input Data'!$B$58:$B$62,'Input Data'!$I$58:$I$62)/3600*$C$1,IF($A410&lt;'Input Data'!$H$17,infinity,'Input Data'!$H$11*'Input Data'!$H$13+LOOKUP($A410-'Input Data'!$H$17+$C$1,$A$5:$A$505,AH$5:AH$505)-AG410))</f>
        <v>5.5555555555555554</v>
      </c>
      <c r="AG410" s="11">
        <f t="shared" si="191"/>
        <v>0</v>
      </c>
      <c r="AH410" s="11">
        <f>IF($A410&lt;'Input Data'!$H$16,0,LOOKUP($A410-'Input Data'!$H$16,$A$5:$A$505,AG$5:AG$505))</f>
        <v>0</v>
      </c>
      <c r="AI410" s="7">
        <f>MIN('Input Data'!$I$12*LOOKUP($A410,'Input Data'!$B$58:$B$62,'Input Data'!$J$58:$J$62)/3600*$C$1,IF($A410&lt;'Input Data'!$I$17,infinity,'Input Data'!$I$11*'Input Data'!$I$13+LOOKUP($A410-'Input Data'!$I$17+$C$1,$A$5:$A$505,AK$5:AK$505))-AJ410)</f>
        <v>15</v>
      </c>
      <c r="AJ410" s="11">
        <f t="shared" si="192"/>
        <v>5429.6953333333786</v>
      </c>
      <c r="AK410" s="34">
        <f>IF($A410&lt;'Input Data'!$I$16,0,LOOKUP($A410-'Input Data'!$I$16,$A$5:$A$505,AJ$5:AJ$505))</f>
        <v>5429.6953333333786</v>
      </c>
      <c r="AL410" s="17">
        <f>MIN('Input Data'!$I$12*LOOKUP($A410,'Input Data'!$B$58:$B$62,'Input Data'!$J$58:$J$62)/3600*$C$1,IF($A410&lt;'Input Data'!$I$16,0,LOOKUP($A410-'Input Data'!$I$16+$C$1,$A$5:$A$505,AJ$5:AJ$505)-AK410))</f>
        <v>0</v>
      </c>
    </row>
    <row r="411" spans="1:38" x14ac:dyDescent="0.3">
      <c r="A411" s="9">
        <f t="shared" si="174"/>
        <v>4060</v>
      </c>
      <c r="B411" s="10">
        <f>MIN('Input Data'!$C$12*LOOKUP($A411,'Input Data'!$B$58:$B$62,'Input Data'!$D$58:$D$62)/3600*$C$1,IF($A411&lt;'Input Data'!$C$17,infinity,'Input Data'!$C$11*'Input Data'!$C$13+LOOKUP($A411-'Input Data'!$C$17+$C$1,$A$5:$A$505,$D$5:$D$505))-C411)</f>
        <v>22.222222222222221</v>
      </c>
      <c r="C411" s="11">
        <f>C410+LOOKUP($A410,'Input Data'!$D$23:$D$27,'Input Data'!$F$23:$F$27)*$C$1/3600</f>
        <v>5535.5000000000518</v>
      </c>
      <c r="D411" s="11">
        <f t="shared" si="175"/>
        <v>5535.5000000000518</v>
      </c>
      <c r="E411" s="9">
        <f>MIN('Input Data'!$C$12*LOOKUP($A411,'Input Data'!$B$58:$B$62,'Input Data'!$D$58:$D$62)/3600*$C$1,IF($A411&lt;'Input Data'!$C$16,0,LOOKUP($A411-'Input Data'!$C$16+$C$1,$A$5:$A$505,C$5:C$505)-D411))</f>
        <v>0</v>
      </c>
      <c r="F411" s="10">
        <f>LOOKUP($A411,'Input Data'!$C$33:$C$37,'Input Data'!$E$33:$E$37)</f>
        <v>0</v>
      </c>
      <c r="G411" s="11">
        <f t="shared" si="176"/>
        <v>1</v>
      </c>
      <c r="H411" s="11">
        <f t="shared" si="194"/>
        <v>0</v>
      </c>
      <c r="I411" s="12">
        <f t="shared" si="178"/>
        <v>0</v>
      </c>
      <c r="J411" s="7">
        <f>MIN('Input Data'!$D$12*LOOKUP($A411,'Input Data'!$B$58:$B$62,'Input Data'!$E$58:$E$62)/3600*$C$1,IF($A411&lt;'Input Data'!$D$17,infinity,'Input Data'!$D$11*'Input Data'!$D$13+LOOKUP($A411-'Input Data'!$D$17+$C$1,$A$5:$A$505,$L$5:$L$505)-K411))</f>
        <v>5.5555555555555554</v>
      </c>
      <c r="K411" s="11">
        <f t="shared" si="179"/>
        <v>0</v>
      </c>
      <c r="L411" s="11">
        <f>IF($A411&lt;'Input Data'!$D$16,0,LOOKUP($A411-'Input Data'!$D$16,$A$5:$A$505,$K$5:$K$505))</f>
        <v>0</v>
      </c>
      <c r="M411" s="7">
        <f>MIN('Input Data'!$E$12*LOOKUP($A411,'Input Data'!$B$58:$B$62,'Input Data'!$F$58:$F$62)/3600*$C$1,IF($A411&lt;'Input Data'!$E$17,infinity,'Input Data'!$E$11*'Input Data'!$E$13+LOOKUP($A411-'Input Data'!$E$17+$C$1,$A$5:$A$505,$O$5:$O$505))-N411)</f>
        <v>22.222222222222221</v>
      </c>
      <c r="N411" s="11">
        <f t="shared" si="180"/>
        <v>5535.5000000000518</v>
      </c>
      <c r="O411" s="11">
        <f t="shared" si="181"/>
        <v>5535.5000000000518</v>
      </c>
      <c r="P411" s="9">
        <f>MIN('Input Data'!$E$12*LOOKUP($A411,'Input Data'!$B$58:$B$62,'Input Data'!$F$58:$F$62)/3600*$C$1,IF($A411&lt;'Input Data'!$E$16,0,LOOKUP($A411-'Input Data'!$E$16+$C$1,$A$5:$A$505,N$5:N$505)-O411))</f>
        <v>0</v>
      </c>
      <c r="Q411" s="10">
        <f>LOOKUP($A411,'Input Data'!$C$33:$C$37,'Input Data'!$F$33:$F$37)</f>
        <v>0</v>
      </c>
      <c r="R411" s="34">
        <f t="shared" si="182"/>
        <v>1</v>
      </c>
      <c r="S411" s="8">
        <f t="shared" si="183"/>
        <v>0</v>
      </c>
      <c r="T411" s="11">
        <f t="shared" si="184"/>
        <v>0</v>
      </c>
      <c r="U411" s="7">
        <f>MIN('Input Data'!$F$12*LOOKUP($A411,'Input Data'!$B$58:$B$62,'Input Data'!$G$58:$G$62)/3600*$C$1,IF($A411&lt;'Input Data'!$F$17,infinity,'Input Data'!$F$11*'Input Data'!$F$13+LOOKUP($A411-'Input Data'!$F$17+$C$1,$A$5:$A$505,$W$5:$W$505)-V411))</f>
        <v>5.5555555555555554</v>
      </c>
      <c r="V411" s="11">
        <f t="shared" si="185"/>
        <v>105.80466666666806</v>
      </c>
      <c r="W411" s="11">
        <f>IF($A411&lt;'Input Data'!$F$16,0,LOOKUP($A411-'Input Data'!$F$16,$A$5:$A$505,$V$5:$V$505))</f>
        <v>105.80466666666806</v>
      </c>
      <c r="X411" s="7">
        <f>MIN('Input Data'!$G$12*LOOKUP($A411,'Input Data'!$B$58:$B$62,'Input Data'!$H$58:$H$62)/3600*$C$1,IF($A411&lt;'Input Data'!$G$17,infinity,'Input Data'!$G$11*'Input Data'!$G$13+LOOKUP($A411-'Input Data'!$G$17+$C$1,$A$5:$A$505,$Z$5:$Z$505)-Y411))</f>
        <v>22.222222222222221</v>
      </c>
      <c r="Y411" s="11">
        <f t="shared" si="186"/>
        <v>5429.6953333333786</v>
      </c>
      <c r="Z411" s="11">
        <f t="shared" si="187"/>
        <v>5429.6953333333786</v>
      </c>
      <c r="AA411" s="9">
        <f>MIN('Input Data'!$G$12*LOOKUP($A411,'Input Data'!$B$58:$B$62,'Input Data'!$H$58:$H$62)/3600*$C$1,IF($A411&lt;'Input Data'!$G$16,0,LOOKUP($A411-'Input Data'!$G$16+$C$1,$A$5:$A$505,Y$5:Y$505)-Z411))</f>
        <v>0</v>
      </c>
      <c r="AB411" s="10">
        <f>LOOKUP($A411,'Input Data'!$C$33:$C$37,'Input Data'!$G$33:$G$37)</f>
        <v>0</v>
      </c>
      <c r="AC411" s="11">
        <f t="shared" si="188"/>
        <v>1</v>
      </c>
      <c r="AD411" s="11">
        <f t="shared" si="189"/>
        <v>0</v>
      </c>
      <c r="AE411" s="12">
        <f t="shared" si="190"/>
        <v>0</v>
      </c>
      <c r="AF411" s="7">
        <f>MIN('Input Data'!$H$12*LOOKUP($A411,'Input Data'!$B$58:$B$62,'Input Data'!$I$58:$I$62)/3600*$C$1,IF($A411&lt;'Input Data'!$H$17,infinity,'Input Data'!$H$11*'Input Data'!$H$13+LOOKUP($A411-'Input Data'!$H$17+$C$1,$A$5:$A$505,AH$5:AH$505)-AG411))</f>
        <v>5.5555555555555554</v>
      </c>
      <c r="AG411" s="11">
        <f t="shared" si="191"/>
        <v>0</v>
      </c>
      <c r="AH411" s="11">
        <f>IF($A411&lt;'Input Data'!$H$16,0,LOOKUP($A411-'Input Data'!$H$16,$A$5:$A$505,AG$5:AG$505))</f>
        <v>0</v>
      </c>
      <c r="AI411" s="7">
        <f>MIN('Input Data'!$I$12*LOOKUP($A411,'Input Data'!$B$58:$B$62,'Input Data'!$J$58:$J$62)/3600*$C$1,IF($A411&lt;'Input Data'!$I$17,infinity,'Input Data'!$I$11*'Input Data'!$I$13+LOOKUP($A411-'Input Data'!$I$17+$C$1,$A$5:$A$505,AK$5:AK$505))-AJ411)</f>
        <v>15</v>
      </c>
      <c r="AJ411" s="11">
        <f t="shared" si="192"/>
        <v>5429.6953333333786</v>
      </c>
      <c r="AK411" s="34">
        <f>IF($A411&lt;'Input Data'!$I$16,0,LOOKUP($A411-'Input Data'!$I$16,$A$5:$A$505,AJ$5:AJ$505))</f>
        <v>5429.6953333333786</v>
      </c>
      <c r="AL411" s="17">
        <f>MIN('Input Data'!$I$12*LOOKUP($A411,'Input Data'!$B$58:$B$62,'Input Data'!$J$58:$J$62)/3600*$C$1,IF($A411&lt;'Input Data'!$I$16,0,LOOKUP($A411-'Input Data'!$I$16+$C$1,$A$5:$A$505,AJ$5:AJ$505)-AK411))</f>
        <v>0</v>
      </c>
    </row>
    <row r="412" spans="1:38" x14ac:dyDescent="0.3">
      <c r="A412" s="9">
        <f t="shared" si="174"/>
        <v>4070</v>
      </c>
      <c r="B412" s="10">
        <f>MIN('Input Data'!$C$12*LOOKUP($A412,'Input Data'!$B$58:$B$62,'Input Data'!$D$58:$D$62)/3600*$C$1,IF($A412&lt;'Input Data'!$C$17,infinity,'Input Data'!$C$11*'Input Data'!$C$13+LOOKUP($A412-'Input Data'!$C$17+$C$1,$A$5:$A$505,$D$5:$D$505))-C412)</f>
        <v>22.222222222222221</v>
      </c>
      <c r="C412" s="11">
        <f>C411+LOOKUP($A411,'Input Data'!$D$23:$D$27,'Input Data'!$F$23:$F$27)*$C$1/3600</f>
        <v>5535.5000000000518</v>
      </c>
      <c r="D412" s="11">
        <f t="shared" si="175"/>
        <v>5535.5000000000518</v>
      </c>
      <c r="E412" s="9">
        <f>MIN('Input Data'!$C$12*LOOKUP($A412,'Input Data'!$B$58:$B$62,'Input Data'!$D$58:$D$62)/3600*$C$1,IF($A412&lt;'Input Data'!$C$16,0,LOOKUP($A412-'Input Data'!$C$16+$C$1,$A$5:$A$505,C$5:C$505)-D412))</f>
        <v>0</v>
      </c>
      <c r="F412" s="10">
        <f>LOOKUP($A412,'Input Data'!$C$33:$C$37,'Input Data'!$E$33:$E$37)</f>
        <v>0</v>
      </c>
      <c r="G412" s="11">
        <f t="shared" si="176"/>
        <v>1</v>
      </c>
      <c r="H412" s="11">
        <f t="shared" si="194"/>
        <v>0</v>
      </c>
      <c r="I412" s="12">
        <f t="shared" si="178"/>
        <v>0</v>
      </c>
      <c r="J412" s="7">
        <f>MIN('Input Data'!$D$12*LOOKUP($A412,'Input Data'!$B$58:$B$62,'Input Data'!$E$58:$E$62)/3600*$C$1,IF($A412&lt;'Input Data'!$D$17,infinity,'Input Data'!$D$11*'Input Data'!$D$13+LOOKUP($A412-'Input Data'!$D$17+$C$1,$A$5:$A$505,$L$5:$L$505)-K412))</f>
        <v>5.5555555555555554</v>
      </c>
      <c r="K412" s="11">
        <f t="shared" si="179"/>
        <v>0</v>
      </c>
      <c r="L412" s="11">
        <f>IF($A412&lt;'Input Data'!$D$16,0,LOOKUP($A412-'Input Data'!$D$16,$A$5:$A$505,$K$5:$K$505))</f>
        <v>0</v>
      </c>
      <c r="M412" s="7">
        <f>MIN('Input Data'!$E$12*LOOKUP($A412,'Input Data'!$B$58:$B$62,'Input Data'!$F$58:$F$62)/3600*$C$1,IF($A412&lt;'Input Data'!$E$17,infinity,'Input Data'!$E$11*'Input Data'!$E$13+LOOKUP($A412-'Input Data'!$E$17+$C$1,$A$5:$A$505,$O$5:$O$505))-N412)</f>
        <v>22.222222222222221</v>
      </c>
      <c r="N412" s="11">
        <f t="shared" si="180"/>
        <v>5535.5000000000518</v>
      </c>
      <c r="O412" s="11">
        <f t="shared" si="181"/>
        <v>5535.5000000000518</v>
      </c>
      <c r="P412" s="9">
        <f>MIN('Input Data'!$E$12*LOOKUP($A412,'Input Data'!$B$58:$B$62,'Input Data'!$F$58:$F$62)/3600*$C$1,IF($A412&lt;'Input Data'!$E$16,0,LOOKUP($A412-'Input Data'!$E$16+$C$1,$A$5:$A$505,N$5:N$505)-O412))</f>
        <v>0</v>
      </c>
      <c r="Q412" s="10">
        <f>LOOKUP($A412,'Input Data'!$C$33:$C$37,'Input Data'!$F$33:$F$37)</f>
        <v>0</v>
      </c>
      <c r="R412" s="34">
        <f t="shared" si="182"/>
        <v>1</v>
      </c>
      <c r="S412" s="8">
        <f t="shared" si="183"/>
        <v>0</v>
      </c>
      <c r="T412" s="11">
        <f t="shared" si="184"/>
        <v>0</v>
      </c>
      <c r="U412" s="7">
        <f>MIN('Input Data'!$F$12*LOOKUP($A412,'Input Data'!$B$58:$B$62,'Input Data'!$G$58:$G$62)/3600*$C$1,IF($A412&lt;'Input Data'!$F$17,infinity,'Input Data'!$F$11*'Input Data'!$F$13+LOOKUP($A412-'Input Data'!$F$17+$C$1,$A$5:$A$505,$W$5:$W$505)-V412))</f>
        <v>5.5555555555555554</v>
      </c>
      <c r="V412" s="11">
        <f t="shared" si="185"/>
        <v>105.80466666666806</v>
      </c>
      <c r="W412" s="11">
        <f>IF($A412&lt;'Input Data'!$F$16,0,LOOKUP($A412-'Input Data'!$F$16,$A$5:$A$505,$V$5:$V$505))</f>
        <v>105.80466666666806</v>
      </c>
      <c r="X412" s="7">
        <f>MIN('Input Data'!$G$12*LOOKUP($A412,'Input Data'!$B$58:$B$62,'Input Data'!$H$58:$H$62)/3600*$C$1,IF($A412&lt;'Input Data'!$G$17,infinity,'Input Data'!$G$11*'Input Data'!$G$13+LOOKUP($A412-'Input Data'!$G$17+$C$1,$A$5:$A$505,$Z$5:$Z$505)-Y412))</f>
        <v>22.222222222222221</v>
      </c>
      <c r="Y412" s="11">
        <f t="shared" si="186"/>
        <v>5429.6953333333786</v>
      </c>
      <c r="Z412" s="11">
        <f t="shared" si="187"/>
        <v>5429.6953333333786</v>
      </c>
      <c r="AA412" s="9">
        <f>MIN('Input Data'!$G$12*LOOKUP($A412,'Input Data'!$B$58:$B$62,'Input Data'!$H$58:$H$62)/3600*$C$1,IF($A412&lt;'Input Data'!$G$16,0,LOOKUP($A412-'Input Data'!$G$16+$C$1,$A$5:$A$505,Y$5:Y$505)-Z412))</f>
        <v>0</v>
      </c>
      <c r="AB412" s="10">
        <f>LOOKUP($A412,'Input Data'!$C$33:$C$37,'Input Data'!$G$33:$G$37)</f>
        <v>0</v>
      </c>
      <c r="AC412" s="11">
        <f t="shared" si="188"/>
        <v>1</v>
      </c>
      <c r="AD412" s="11">
        <f t="shared" si="189"/>
        <v>0</v>
      </c>
      <c r="AE412" s="12">
        <f t="shared" si="190"/>
        <v>0</v>
      </c>
      <c r="AF412" s="7">
        <f>MIN('Input Data'!$H$12*LOOKUP($A412,'Input Data'!$B$58:$B$62,'Input Data'!$I$58:$I$62)/3600*$C$1,IF($A412&lt;'Input Data'!$H$17,infinity,'Input Data'!$H$11*'Input Data'!$H$13+LOOKUP($A412-'Input Data'!$H$17+$C$1,$A$5:$A$505,AH$5:AH$505)-AG412))</f>
        <v>5.5555555555555554</v>
      </c>
      <c r="AG412" s="11">
        <f t="shared" si="191"/>
        <v>0</v>
      </c>
      <c r="AH412" s="11">
        <f>IF($A412&lt;'Input Data'!$H$16,0,LOOKUP($A412-'Input Data'!$H$16,$A$5:$A$505,AG$5:AG$505))</f>
        <v>0</v>
      </c>
      <c r="AI412" s="7">
        <f>MIN('Input Data'!$I$12*LOOKUP($A412,'Input Data'!$B$58:$B$62,'Input Data'!$J$58:$J$62)/3600*$C$1,IF($A412&lt;'Input Data'!$I$17,infinity,'Input Data'!$I$11*'Input Data'!$I$13+LOOKUP($A412-'Input Data'!$I$17+$C$1,$A$5:$A$505,AK$5:AK$505))-AJ412)</f>
        <v>15</v>
      </c>
      <c r="AJ412" s="11">
        <f t="shared" si="192"/>
        <v>5429.6953333333786</v>
      </c>
      <c r="AK412" s="34">
        <f>IF($A412&lt;'Input Data'!$I$16,0,LOOKUP($A412-'Input Data'!$I$16,$A$5:$A$505,AJ$5:AJ$505))</f>
        <v>5429.6953333333786</v>
      </c>
      <c r="AL412" s="17">
        <f>MIN('Input Data'!$I$12*LOOKUP($A412,'Input Data'!$B$58:$B$62,'Input Data'!$J$58:$J$62)/3600*$C$1,IF($A412&lt;'Input Data'!$I$16,0,LOOKUP($A412-'Input Data'!$I$16+$C$1,$A$5:$A$505,AJ$5:AJ$505)-AK412))</f>
        <v>0</v>
      </c>
    </row>
    <row r="413" spans="1:38" x14ac:dyDescent="0.3">
      <c r="A413" s="9">
        <f t="shared" si="174"/>
        <v>4080</v>
      </c>
      <c r="B413" s="10">
        <f>MIN('Input Data'!$C$12*LOOKUP($A413,'Input Data'!$B$58:$B$62,'Input Data'!$D$58:$D$62)/3600*$C$1,IF($A413&lt;'Input Data'!$C$17,infinity,'Input Data'!$C$11*'Input Data'!$C$13+LOOKUP($A413-'Input Data'!$C$17+$C$1,$A$5:$A$505,$D$5:$D$505))-C413)</f>
        <v>22.222222222222221</v>
      </c>
      <c r="C413" s="11">
        <f>C412+LOOKUP($A412,'Input Data'!$D$23:$D$27,'Input Data'!$F$23:$F$27)*$C$1/3600</f>
        <v>5535.5000000000518</v>
      </c>
      <c r="D413" s="11">
        <f t="shared" si="175"/>
        <v>5535.5000000000518</v>
      </c>
      <c r="E413" s="9">
        <f>MIN('Input Data'!$C$12*LOOKUP($A413,'Input Data'!$B$58:$B$62,'Input Data'!$D$58:$D$62)/3600*$C$1,IF($A413&lt;'Input Data'!$C$16,0,LOOKUP($A413-'Input Data'!$C$16+$C$1,$A$5:$A$505,C$5:C$505)-D413))</f>
        <v>0</v>
      </c>
      <c r="F413" s="10">
        <f>LOOKUP($A413,'Input Data'!$C$33:$C$37,'Input Data'!$E$33:$E$37)</f>
        <v>0</v>
      </c>
      <c r="G413" s="11">
        <f t="shared" si="176"/>
        <v>1</v>
      </c>
      <c r="H413" s="11">
        <f t="shared" si="194"/>
        <v>0</v>
      </c>
      <c r="I413" s="12">
        <f t="shared" si="178"/>
        <v>0</v>
      </c>
      <c r="J413" s="7">
        <f>MIN('Input Data'!$D$12*LOOKUP($A413,'Input Data'!$B$58:$B$62,'Input Data'!$E$58:$E$62)/3600*$C$1,IF($A413&lt;'Input Data'!$D$17,infinity,'Input Data'!$D$11*'Input Data'!$D$13+LOOKUP($A413-'Input Data'!$D$17+$C$1,$A$5:$A$505,$L$5:$L$505)-K413))</f>
        <v>5.5555555555555554</v>
      </c>
      <c r="K413" s="11">
        <f t="shared" si="179"/>
        <v>0</v>
      </c>
      <c r="L413" s="11">
        <f>IF($A413&lt;'Input Data'!$D$16,0,LOOKUP($A413-'Input Data'!$D$16,$A$5:$A$505,$K$5:$K$505))</f>
        <v>0</v>
      </c>
      <c r="M413" s="7">
        <f>MIN('Input Data'!$E$12*LOOKUP($A413,'Input Data'!$B$58:$B$62,'Input Data'!$F$58:$F$62)/3600*$C$1,IF($A413&lt;'Input Data'!$E$17,infinity,'Input Data'!$E$11*'Input Data'!$E$13+LOOKUP($A413-'Input Data'!$E$17+$C$1,$A$5:$A$505,$O$5:$O$505))-N413)</f>
        <v>22.222222222222221</v>
      </c>
      <c r="N413" s="11">
        <f t="shared" si="180"/>
        <v>5535.5000000000518</v>
      </c>
      <c r="O413" s="11">
        <f t="shared" si="181"/>
        <v>5535.5000000000518</v>
      </c>
      <c r="P413" s="9">
        <f>MIN('Input Data'!$E$12*LOOKUP($A413,'Input Data'!$B$58:$B$62,'Input Data'!$F$58:$F$62)/3600*$C$1,IF($A413&lt;'Input Data'!$E$16,0,LOOKUP($A413-'Input Data'!$E$16+$C$1,$A$5:$A$505,N$5:N$505)-O413))</f>
        <v>0</v>
      </c>
      <c r="Q413" s="10">
        <f>LOOKUP($A413,'Input Data'!$C$33:$C$37,'Input Data'!$F$33:$F$37)</f>
        <v>0</v>
      </c>
      <c r="R413" s="34">
        <f t="shared" si="182"/>
        <v>1</v>
      </c>
      <c r="S413" s="8">
        <f t="shared" si="183"/>
        <v>0</v>
      </c>
      <c r="T413" s="11">
        <f t="shared" si="184"/>
        <v>0</v>
      </c>
      <c r="U413" s="7">
        <f>MIN('Input Data'!$F$12*LOOKUP($A413,'Input Data'!$B$58:$B$62,'Input Data'!$G$58:$G$62)/3600*$C$1,IF($A413&lt;'Input Data'!$F$17,infinity,'Input Data'!$F$11*'Input Data'!$F$13+LOOKUP($A413-'Input Data'!$F$17+$C$1,$A$5:$A$505,$W$5:$W$505)-V413))</f>
        <v>5.5555555555555554</v>
      </c>
      <c r="V413" s="11">
        <f t="shared" si="185"/>
        <v>105.80466666666806</v>
      </c>
      <c r="W413" s="11">
        <f>IF($A413&lt;'Input Data'!$F$16,0,LOOKUP($A413-'Input Data'!$F$16,$A$5:$A$505,$V$5:$V$505))</f>
        <v>105.80466666666806</v>
      </c>
      <c r="X413" s="7">
        <f>MIN('Input Data'!$G$12*LOOKUP($A413,'Input Data'!$B$58:$B$62,'Input Data'!$H$58:$H$62)/3600*$C$1,IF($A413&lt;'Input Data'!$G$17,infinity,'Input Data'!$G$11*'Input Data'!$G$13+LOOKUP($A413-'Input Data'!$G$17+$C$1,$A$5:$A$505,$Z$5:$Z$505)-Y413))</f>
        <v>22.222222222222221</v>
      </c>
      <c r="Y413" s="11">
        <f t="shared" si="186"/>
        <v>5429.6953333333786</v>
      </c>
      <c r="Z413" s="11">
        <f t="shared" si="187"/>
        <v>5429.6953333333786</v>
      </c>
      <c r="AA413" s="9">
        <f>MIN('Input Data'!$G$12*LOOKUP($A413,'Input Data'!$B$58:$B$62,'Input Data'!$H$58:$H$62)/3600*$C$1,IF($A413&lt;'Input Data'!$G$16,0,LOOKUP($A413-'Input Data'!$G$16+$C$1,$A$5:$A$505,Y$5:Y$505)-Z413))</f>
        <v>0</v>
      </c>
      <c r="AB413" s="10">
        <f>LOOKUP($A413,'Input Data'!$C$33:$C$37,'Input Data'!$G$33:$G$37)</f>
        <v>0</v>
      </c>
      <c r="AC413" s="11">
        <f t="shared" si="188"/>
        <v>1</v>
      </c>
      <c r="AD413" s="11">
        <f t="shared" si="189"/>
        <v>0</v>
      </c>
      <c r="AE413" s="12">
        <f t="shared" si="190"/>
        <v>0</v>
      </c>
      <c r="AF413" s="7">
        <f>MIN('Input Data'!$H$12*LOOKUP($A413,'Input Data'!$B$58:$B$62,'Input Data'!$I$58:$I$62)/3600*$C$1,IF($A413&lt;'Input Data'!$H$17,infinity,'Input Data'!$H$11*'Input Data'!$H$13+LOOKUP($A413-'Input Data'!$H$17+$C$1,$A$5:$A$505,AH$5:AH$505)-AG413))</f>
        <v>5.5555555555555554</v>
      </c>
      <c r="AG413" s="11">
        <f t="shared" si="191"/>
        <v>0</v>
      </c>
      <c r="AH413" s="11">
        <f>IF($A413&lt;'Input Data'!$H$16,0,LOOKUP($A413-'Input Data'!$H$16,$A$5:$A$505,AG$5:AG$505))</f>
        <v>0</v>
      </c>
      <c r="AI413" s="7">
        <f>MIN('Input Data'!$I$12*LOOKUP($A413,'Input Data'!$B$58:$B$62,'Input Data'!$J$58:$J$62)/3600*$C$1,IF($A413&lt;'Input Data'!$I$17,infinity,'Input Data'!$I$11*'Input Data'!$I$13+LOOKUP($A413-'Input Data'!$I$17+$C$1,$A$5:$A$505,AK$5:AK$505))-AJ413)</f>
        <v>15</v>
      </c>
      <c r="AJ413" s="11">
        <f t="shared" si="192"/>
        <v>5429.6953333333786</v>
      </c>
      <c r="AK413" s="34">
        <f>IF($A413&lt;'Input Data'!$I$16,0,LOOKUP($A413-'Input Data'!$I$16,$A$5:$A$505,AJ$5:AJ$505))</f>
        <v>5429.6953333333786</v>
      </c>
      <c r="AL413" s="17">
        <f>MIN('Input Data'!$I$12*LOOKUP($A413,'Input Data'!$B$58:$B$62,'Input Data'!$J$58:$J$62)/3600*$C$1,IF($A413&lt;'Input Data'!$I$16,0,LOOKUP($A413-'Input Data'!$I$16+$C$1,$A$5:$A$505,AJ$5:AJ$505)-AK413))</f>
        <v>0</v>
      </c>
    </row>
    <row r="414" spans="1:38" x14ac:dyDescent="0.3">
      <c r="A414" s="9">
        <f t="shared" si="174"/>
        <v>4090</v>
      </c>
      <c r="B414" s="10">
        <f>MIN('Input Data'!$C$12*LOOKUP($A414,'Input Data'!$B$58:$B$62,'Input Data'!$D$58:$D$62)/3600*$C$1,IF($A414&lt;'Input Data'!$C$17,infinity,'Input Data'!$C$11*'Input Data'!$C$13+LOOKUP($A414-'Input Data'!$C$17+$C$1,$A$5:$A$505,$D$5:$D$505))-C414)</f>
        <v>22.222222222222221</v>
      </c>
      <c r="C414" s="11">
        <f>C413+LOOKUP($A413,'Input Data'!$D$23:$D$27,'Input Data'!$F$23:$F$27)*$C$1/3600</f>
        <v>5535.5000000000518</v>
      </c>
      <c r="D414" s="11">
        <f t="shared" si="175"/>
        <v>5535.5000000000518</v>
      </c>
      <c r="E414" s="9">
        <f>MIN('Input Data'!$C$12*LOOKUP($A414,'Input Data'!$B$58:$B$62,'Input Data'!$D$58:$D$62)/3600*$C$1,IF($A414&lt;'Input Data'!$C$16,0,LOOKUP($A414-'Input Data'!$C$16+$C$1,$A$5:$A$505,C$5:C$505)-D414))</f>
        <v>0</v>
      </c>
      <c r="F414" s="10">
        <f>LOOKUP($A414,'Input Data'!$C$33:$C$37,'Input Data'!$E$33:$E$37)</f>
        <v>0</v>
      </c>
      <c r="G414" s="11">
        <f t="shared" si="176"/>
        <v>1</v>
      </c>
      <c r="H414" s="11">
        <f t="shared" si="194"/>
        <v>0</v>
      </c>
      <c r="I414" s="12">
        <f t="shared" si="178"/>
        <v>0</v>
      </c>
      <c r="J414" s="7">
        <f>MIN('Input Data'!$D$12*LOOKUP($A414,'Input Data'!$B$58:$B$62,'Input Data'!$E$58:$E$62)/3600*$C$1,IF($A414&lt;'Input Data'!$D$17,infinity,'Input Data'!$D$11*'Input Data'!$D$13+LOOKUP($A414-'Input Data'!$D$17+$C$1,$A$5:$A$505,$L$5:$L$505)-K414))</f>
        <v>5.5555555555555554</v>
      </c>
      <c r="K414" s="11">
        <f t="shared" si="179"/>
        <v>0</v>
      </c>
      <c r="L414" s="11">
        <f>IF($A414&lt;'Input Data'!$D$16,0,LOOKUP($A414-'Input Data'!$D$16,$A$5:$A$505,$K$5:$K$505))</f>
        <v>0</v>
      </c>
      <c r="M414" s="7">
        <f>MIN('Input Data'!$E$12*LOOKUP($A414,'Input Data'!$B$58:$B$62,'Input Data'!$F$58:$F$62)/3600*$C$1,IF($A414&lt;'Input Data'!$E$17,infinity,'Input Data'!$E$11*'Input Data'!$E$13+LOOKUP($A414-'Input Data'!$E$17+$C$1,$A$5:$A$505,$O$5:$O$505))-N414)</f>
        <v>22.222222222222221</v>
      </c>
      <c r="N414" s="11">
        <f t="shared" si="180"/>
        <v>5535.5000000000518</v>
      </c>
      <c r="O414" s="11">
        <f t="shared" si="181"/>
        <v>5535.5000000000518</v>
      </c>
      <c r="P414" s="9">
        <f>MIN('Input Data'!$E$12*LOOKUP($A414,'Input Data'!$B$58:$B$62,'Input Data'!$F$58:$F$62)/3600*$C$1,IF($A414&lt;'Input Data'!$E$16,0,LOOKUP($A414-'Input Data'!$E$16+$C$1,$A$5:$A$505,N$5:N$505)-O414))</f>
        <v>0</v>
      </c>
      <c r="Q414" s="10">
        <f>LOOKUP($A414,'Input Data'!$C$33:$C$37,'Input Data'!$F$33:$F$37)</f>
        <v>0</v>
      </c>
      <c r="R414" s="34">
        <f t="shared" si="182"/>
        <v>1</v>
      </c>
      <c r="S414" s="8">
        <f t="shared" si="183"/>
        <v>0</v>
      </c>
      <c r="T414" s="11">
        <f t="shared" si="184"/>
        <v>0</v>
      </c>
      <c r="U414" s="7">
        <f>MIN('Input Data'!$F$12*LOOKUP($A414,'Input Data'!$B$58:$B$62,'Input Data'!$G$58:$G$62)/3600*$C$1,IF($A414&lt;'Input Data'!$F$17,infinity,'Input Data'!$F$11*'Input Data'!$F$13+LOOKUP($A414-'Input Data'!$F$17+$C$1,$A$5:$A$505,$W$5:$W$505)-V414))</f>
        <v>5.5555555555555554</v>
      </c>
      <c r="V414" s="11">
        <f t="shared" si="185"/>
        <v>105.80466666666806</v>
      </c>
      <c r="W414" s="11">
        <f>IF($A414&lt;'Input Data'!$F$16,0,LOOKUP($A414-'Input Data'!$F$16,$A$5:$A$505,$V$5:$V$505))</f>
        <v>105.80466666666806</v>
      </c>
      <c r="X414" s="7">
        <f>MIN('Input Data'!$G$12*LOOKUP($A414,'Input Data'!$B$58:$B$62,'Input Data'!$H$58:$H$62)/3600*$C$1,IF($A414&lt;'Input Data'!$G$17,infinity,'Input Data'!$G$11*'Input Data'!$G$13+LOOKUP($A414-'Input Data'!$G$17+$C$1,$A$5:$A$505,$Z$5:$Z$505)-Y414))</f>
        <v>22.222222222222221</v>
      </c>
      <c r="Y414" s="11">
        <f t="shared" si="186"/>
        <v>5429.6953333333786</v>
      </c>
      <c r="Z414" s="11">
        <f t="shared" si="187"/>
        <v>5429.6953333333786</v>
      </c>
      <c r="AA414" s="9">
        <f>MIN('Input Data'!$G$12*LOOKUP($A414,'Input Data'!$B$58:$B$62,'Input Data'!$H$58:$H$62)/3600*$C$1,IF($A414&lt;'Input Data'!$G$16,0,LOOKUP($A414-'Input Data'!$G$16+$C$1,$A$5:$A$505,Y$5:Y$505)-Z414))</f>
        <v>0</v>
      </c>
      <c r="AB414" s="10">
        <f>LOOKUP($A414,'Input Data'!$C$33:$C$37,'Input Data'!$G$33:$G$37)</f>
        <v>0</v>
      </c>
      <c r="AC414" s="11">
        <f t="shared" si="188"/>
        <v>1</v>
      </c>
      <c r="AD414" s="11">
        <f t="shared" si="189"/>
        <v>0</v>
      </c>
      <c r="AE414" s="12">
        <f t="shared" si="190"/>
        <v>0</v>
      </c>
      <c r="AF414" s="7">
        <f>MIN('Input Data'!$H$12*LOOKUP($A414,'Input Data'!$B$58:$B$62,'Input Data'!$I$58:$I$62)/3600*$C$1,IF($A414&lt;'Input Data'!$H$17,infinity,'Input Data'!$H$11*'Input Data'!$H$13+LOOKUP($A414-'Input Data'!$H$17+$C$1,$A$5:$A$505,AH$5:AH$505)-AG414))</f>
        <v>5.5555555555555554</v>
      </c>
      <c r="AG414" s="11">
        <f t="shared" si="191"/>
        <v>0</v>
      </c>
      <c r="AH414" s="11">
        <f>IF($A414&lt;'Input Data'!$H$16,0,LOOKUP($A414-'Input Data'!$H$16,$A$5:$A$505,AG$5:AG$505))</f>
        <v>0</v>
      </c>
      <c r="AI414" s="7">
        <f>MIN('Input Data'!$I$12*LOOKUP($A414,'Input Data'!$B$58:$B$62,'Input Data'!$J$58:$J$62)/3600*$C$1,IF($A414&lt;'Input Data'!$I$17,infinity,'Input Data'!$I$11*'Input Data'!$I$13+LOOKUP($A414-'Input Data'!$I$17+$C$1,$A$5:$A$505,AK$5:AK$505))-AJ414)</f>
        <v>15</v>
      </c>
      <c r="AJ414" s="11">
        <f t="shared" si="192"/>
        <v>5429.6953333333786</v>
      </c>
      <c r="AK414" s="34">
        <f>IF($A414&lt;'Input Data'!$I$16,0,LOOKUP($A414-'Input Data'!$I$16,$A$5:$A$505,AJ$5:AJ$505))</f>
        <v>5429.6953333333786</v>
      </c>
      <c r="AL414" s="17">
        <f>MIN('Input Data'!$I$12*LOOKUP($A414,'Input Data'!$B$58:$B$62,'Input Data'!$J$58:$J$62)/3600*$C$1,IF($A414&lt;'Input Data'!$I$16,0,LOOKUP($A414-'Input Data'!$I$16+$C$1,$A$5:$A$505,AJ$5:AJ$505)-AK414))</f>
        <v>0</v>
      </c>
    </row>
    <row r="415" spans="1:38" x14ac:dyDescent="0.3">
      <c r="A415" s="9">
        <f t="shared" si="174"/>
        <v>4100</v>
      </c>
      <c r="B415" s="10">
        <f>MIN('Input Data'!$C$12*LOOKUP($A415,'Input Data'!$B$58:$B$62,'Input Data'!$D$58:$D$62)/3600*$C$1,IF($A415&lt;'Input Data'!$C$17,infinity,'Input Data'!$C$11*'Input Data'!$C$13+LOOKUP($A415-'Input Data'!$C$17+$C$1,$A$5:$A$505,$D$5:$D$505))-C415)</f>
        <v>22.222222222222221</v>
      </c>
      <c r="C415" s="11">
        <f>C414+LOOKUP($A414,'Input Data'!$D$23:$D$27,'Input Data'!$F$23:$F$27)*$C$1/3600</f>
        <v>5535.5000000000518</v>
      </c>
      <c r="D415" s="11">
        <f t="shared" si="175"/>
        <v>5535.5000000000518</v>
      </c>
      <c r="E415" s="9">
        <f>MIN('Input Data'!$C$12*LOOKUP($A415,'Input Data'!$B$58:$B$62,'Input Data'!$D$58:$D$62)/3600*$C$1,IF($A415&lt;'Input Data'!$C$16,0,LOOKUP($A415-'Input Data'!$C$16+$C$1,$A$5:$A$505,C$5:C$505)-D415))</f>
        <v>0</v>
      </c>
      <c r="F415" s="10">
        <f>LOOKUP($A415,'Input Data'!$C$33:$C$37,'Input Data'!$E$33:$E$37)</f>
        <v>0</v>
      </c>
      <c r="G415" s="11">
        <f t="shared" si="176"/>
        <v>1</v>
      </c>
      <c r="H415" s="11">
        <f t="shared" si="194"/>
        <v>0</v>
      </c>
      <c r="I415" s="12">
        <f t="shared" si="178"/>
        <v>0</v>
      </c>
      <c r="J415" s="7">
        <f>MIN('Input Data'!$D$12*LOOKUP($A415,'Input Data'!$B$58:$B$62,'Input Data'!$E$58:$E$62)/3600*$C$1,IF($A415&lt;'Input Data'!$D$17,infinity,'Input Data'!$D$11*'Input Data'!$D$13+LOOKUP($A415-'Input Data'!$D$17+$C$1,$A$5:$A$505,$L$5:$L$505)-K415))</f>
        <v>5.5555555555555554</v>
      </c>
      <c r="K415" s="11">
        <f t="shared" si="179"/>
        <v>0</v>
      </c>
      <c r="L415" s="11">
        <f>IF($A415&lt;'Input Data'!$D$16,0,LOOKUP($A415-'Input Data'!$D$16,$A$5:$A$505,$K$5:$K$505))</f>
        <v>0</v>
      </c>
      <c r="M415" s="7">
        <f>MIN('Input Data'!$E$12*LOOKUP($A415,'Input Data'!$B$58:$B$62,'Input Data'!$F$58:$F$62)/3600*$C$1,IF($A415&lt;'Input Data'!$E$17,infinity,'Input Data'!$E$11*'Input Data'!$E$13+LOOKUP($A415-'Input Data'!$E$17+$C$1,$A$5:$A$505,$O$5:$O$505))-N415)</f>
        <v>22.222222222222221</v>
      </c>
      <c r="N415" s="11">
        <f t="shared" si="180"/>
        <v>5535.5000000000518</v>
      </c>
      <c r="O415" s="11">
        <f t="shared" si="181"/>
        <v>5535.5000000000518</v>
      </c>
      <c r="P415" s="9">
        <f>MIN('Input Data'!$E$12*LOOKUP($A415,'Input Data'!$B$58:$B$62,'Input Data'!$F$58:$F$62)/3600*$C$1,IF($A415&lt;'Input Data'!$E$16,0,LOOKUP($A415-'Input Data'!$E$16+$C$1,$A$5:$A$505,N$5:N$505)-O415))</f>
        <v>0</v>
      </c>
      <c r="Q415" s="10">
        <f>LOOKUP($A415,'Input Data'!$C$33:$C$37,'Input Data'!$F$33:$F$37)</f>
        <v>0</v>
      </c>
      <c r="R415" s="34">
        <f t="shared" si="182"/>
        <v>1</v>
      </c>
      <c r="S415" s="8">
        <f t="shared" si="183"/>
        <v>0</v>
      </c>
      <c r="T415" s="11">
        <f t="shared" si="184"/>
        <v>0</v>
      </c>
      <c r="U415" s="7">
        <f>MIN('Input Data'!$F$12*LOOKUP($A415,'Input Data'!$B$58:$B$62,'Input Data'!$G$58:$G$62)/3600*$C$1,IF($A415&lt;'Input Data'!$F$17,infinity,'Input Data'!$F$11*'Input Data'!$F$13+LOOKUP($A415-'Input Data'!$F$17+$C$1,$A$5:$A$505,$W$5:$W$505)-V415))</f>
        <v>5.5555555555555554</v>
      </c>
      <c r="V415" s="11">
        <f t="shared" si="185"/>
        <v>105.80466666666806</v>
      </c>
      <c r="W415" s="11">
        <f>IF($A415&lt;'Input Data'!$F$16,0,LOOKUP($A415-'Input Data'!$F$16,$A$5:$A$505,$V$5:$V$505))</f>
        <v>105.80466666666806</v>
      </c>
      <c r="X415" s="7">
        <f>MIN('Input Data'!$G$12*LOOKUP($A415,'Input Data'!$B$58:$B$62,'Input Data'!$H$58:$H$62)/3600*$C$1,IF($A415&lt;'Input Data'!$G$17,infinity,'Input Data'!$G$11*'Input Data'!$G$13+LOOKUP($A415-'Input Data'!$G$17+$C$1,$A$5:$A$505,$Z$5:$Z$505)-Y415))</f>
        <v>22.222222222222221</v>
      </c>
      <c r="Y415" s="11">
        <f t="shared" si="186"/>
        <v>5429.6953333333786</v>
      </c>
      <c r="Z415" s="11">
        <f t="shared" si="187"/>
        <v>5429.6953333333786</v>
      </c>
      <c r="AA415" s="9">
        <f>MIN('Input Data'!$G$12*LOOKUP($A415,'Input Data'!$B$58:$B$62,'Input Data'!$H$58:$H$62)/3600*$C$1,IF($A415&lt;'Input Data'!$G$16,0,LOOKUP($A415-'Input Data'!$G$16+$C$1,$A$5:$A$505,Y$5:Y$505)-Z415))</f>
        <v>0</v>
      </c>
      <c r="AB415" s="10">
        <f>LOOKUP($A415,'Input Data'!$C$33:$C$37,'Input Data'!$G$33:$G$37)</f>
        <v>0</v>
      </c>
      <c r="AC415" s="11">
        <f t="shared" si="188"/>
        <v>1</v>
      </c>
      <c r="AD415" s="11">
        <f t="shared" si="189"/>
        <v>0</v>
      </c>
      <c r="AE415" s="12">
        <f t="shared" si="190"/>
        <v>0</v>
      </c>
      <c r="AF415" s="7">
        <f>MIN('Input Data'!$H$12*LOOKUP($A415,'Input Data'!$B$58:$B$62,'Input Data'!$I$58:$I$62)/3600*$C$1,IF($A415&lt;'Input Data'!$H$17,infinity,'Input Data'!$H$11*'Input Data'!$H$13+LOOKUP($A415-'Input Data'!$H$17+$C$1,$A$5:$A$505,AH$5:AH$505)-AG415))</f>
        <v>5.5555555555555554</v>
      </c>
      <c r="AG415" s="11">
        <f t="shared" si="191"/>
        <v>0</v>
      </c>
      <c r="AH415" s="11">
        <f>IF($A415&lt;'Input Data'!$H$16,0,LOOKUP($A415-'Input Data'!$H$16,$A$5:$A$505,AG$5:AG$505))</f>
        <v>0</v>
      </c>
      <c r="AI415" s="7">
        <f>MIN('Input Data'!$I$12*LOOKUP($A415,'Input Data'!$B$58:$B$62,'Input Data'!$J$58:$J$62)/3600*$C$1,IF($A415&lt;'Input Data'!$I$17,infinity,'Input Data'!$I$11*'Input Data'!$I$13+LOOKUP($A415-'Input Data'!$I$17+$C$1,$A$5:$A$505,AK$5:AK$505))-AJ415)</f>
        <v>15</v>
      </c>
      <c r="AJ415" s="11">
        <f t="shared" si="192"/>
        <v>5429.6953333333786</v>
      </c>
      <c r="AK415" s="34">
        <f>IF($A415&lt;'Input Data'!$I$16,0,LOOKUP($A415-'Input Data'!$I$16,$A$5:$A$505,AJ$5:AJ$505))</f>
        <v>5429.6953333333786</v>
      </c>
      <c r="AL415" s="17">
        <f>MIN('Input Data'!$I$12*LOOKUP($A415,'Input Data'!$B$58:$B$62,'Input Data'!$J$58:$J$62)/3600*$C$1,IF($A415&lt;'Input Data'!$I$16,0,LOOKUP($A415-'Input Data'!$I$16+$C$1,$A$5:$A$505,AJ$5:AJ$505)-AK415))</f>
        <v>0</v>
      </c>
    </row>
    <row r="416" spans="1:38" x14ac:dyDescent="0.3">
      <c r="A416" s="9">
        <f t="shared" si="174"/>
        <v>4110</v>
      </c>
      <c r="B416" s="10">
        <f>MIN('Input Data'!$C$12*LOOKUP($A416,'Input Data'!$B$58:$B$62,'Input Data'!$D$58:$D$62)/3600*$C$1,IF($A416&lt;'Input Data'!$C$17,infinity,'Input Data'!$C$11*'Input Data'!$C$13+LOOKUP($A416-'Input Data'!$C$17+$C$1,$A$5:$A$505,$D$5:$D$505))-C416)</f>
        <v>22.222222222222221</v>
      </c>
      <c r="C416" s="11">
        <f>C415+LOOKUP($A415,'Input Data'!$D$23:$D$27,'Input Data'!$F$23:$F$27)*$C$1/3600</f>
        <v>5535.5000000000518</v>
      </c>
      <c r="D416" s="11">
        <f t="shared" si="175"/>
        <v>5535.5000000000518</v>
      </c>
      <c r="E416" s="9">
        <f>MIN('Input Data'!$C$12*LOOKUP($A416,'Input Data'!$B$58:$B$62,'Input Data'!$D$58:$D$62)/3600*$C$1,IF($A416&lt;'Input Data'!$C$16,0,LOOKUP($A416-'Input Data'!$C$16+$C$1,$A$5:$A$505,C$5:C$505)-D416))</f>
        <v>0</v>
      </c>
      <c r="F416" s="10">
        <f>LOOKUP($A416,'Input Data'!$C$33:$C$37,'Input Data'!$E$33:$E$37)</f>
        <v>0</v>
      </c>
      <c r="G416" s="11">
        <f t="shared" si="176"/>
        <v>1</v>
      </c>
      <c r="H416" s="11">
        <f t="shared" si="194"/>
        <v>0</v>
      </c>
      <c r="I416" s="12">
        <f t="shared" si="178"/>
        <v>0</v>
      </c>
      <c r="J416" s="7">
        <f>MIN('Input Data'!$D$12*LOOKUP($A416,'Input Data'!$B$58:$B$62,'Input Data'!$E$58:$E$62)/3600*$C$1,IF($A416&lt;'Input Data'!$D$17,infinity,'Input Data'!$D$11*'Input Data'!$D$13+LOOKUP($A416-'Input Data'!$D$17+$C$1,$A$5:$A$505,$L$5:$L$505)-K416))</f>
        <v>5.5555555555555554</v>
      </c>
      <c r="K416" s="11">
        <f t="shared" si="179"/>
        <v>0</v>
      </c>
      <c r="L416" s="11">
        <f>IF($A416&lt;'Input Data'!$D$16,0,LOOKUP($A416-'Input Data'!$D$16,$A$5:$A$505,$K$5:$K$505))</f>
        <v>0</v>
      </c>
      <c r="M416" s="7">
        <f>MIN('Input Data'!$E$12*LOOKUP($A416,'Input Data'!$B$58:$B$62,'Input Data'!$F$58:$F$62)/3600*$C$1,IF($A416&lt;'Input Data'!$E$17,infinity,'Input Data'!$E$11*'Input Data'!$E$13+LOOKUP($A416-'Input Data'!$E$17+$C$1,$A$5:$A$505,$O$5:$O$505))-N416)</f>
        <v>22.222222222222221</v>
      </c>
      <c r="N416" s="11">
        <f t="shared" si="180"/>
        <v>5535.5000000000518</v>
      </c>
      <c r="O416" s="11">
        <f t="shared" si="181"/>
        <v>5535.5000000000518</v>
      </c>
      <c r="P416" s="9">
        <f>MIN('Input Data'!$E$12*LOOKUP($A416,'Input Data'!$B$58:$B$62,'Input Data'!$F$58:$F$62)/3600*$C$1,IF($A416&lt;'Input Data'!$E$16,0,LOOKUP($A416-'Input Data'!$E$16+$C$1,$A$5:$A$505,N$5:N$505)-O416))</f>
        <v>0</v>
      </c>
      <c r="Q416" s="10">
        <f>LOOKUP($A416,'Input Data'!$C$33:$C$37,'Input Data'!$F$33:$F$37)</f>
        <v>0</v>
      </c>
      <c r="R416" s="34">
        <f t="shared" si="182"/>
        <v>1</v>
      </c>
      <c r="S416" s="8">
        <f t="shared" si="183"/>
        <v>0</v>
      </c>
      <c r="T416" s="11">
        <f t="shared" si="184"/>
        <v>0</v>
      </c>
      <c r="U416" s="7">
        <f>MIN('Input Data'!$F$12*LOOKUP($A416,'Input Data'!$B$58:$B$62,'Input Data'!$G$58:$G$62)/3600*$C$1,IF($A416&lt;'Input Data'!$F$17,infinity,'Input Data'!$F$11*'Input Data'!$F$13+LOOKUP($A416-'Input Data'!$F$17+$C$1,$A$5:$A$505,$W$5:$W$505)-V416))</f>
        <v>5.5555555555555554</v>
      </c>
      <c r="V416" s="11">
        <f t="shared" si="185"/>
        <v>105.80466666666806</v>
      </c>
      <c r="W416" s="11">
        <f>IF($A416&lt;'Input Data'!$F$16,0,LOOKUP($A416-'Input Data'!$F$16,$A$5:$A$505,$V$5:$V$505))</f>
        <v>105.80466666666806</v>
      </c>
      <c r="X416" s="7">
        <f>MIN('Input Data'!$G$12*LOOKUP($A416,'Input Data'!$B$58:$B$62,'Input Data'!$H$58:$H$62)/3600*$C$1,IF($A416&lt;'Input Data'!$G$17,infinity,'Input Data'!$G$11*'Input Data'!$G$13+LOOKUP($A416-'Input Data'!$G$17+$C$1,$A$5:$A$505,$Z$5:$Z$505)-Y416))</f>
        <v>22.222222222222221</v>
      </c>
      <c r="Y416" s="11">
        <f t="shared" si="186"/>
        <v>5429.6953333333786</v>
      </c>
      <c r="Z416" s="11">
        <f t="shared" si="187"/>
        <v>5429.6953333333786</v>
      </c>
      <c r="AA416" s="9">
        <f>MIN('Input Data'!$G$12*LOOKUP($A416,'Input Data'!$B$58:$B$62,'Input Data'!$H$58:$H$62)/3600*$C$1,IF($A416&lt;'Input Data'!$G$16,0,LOOKUP($A416-'Input Data'!$G$16+$C$1,$A$5:$A$505,Y$5:Y$505)-Z416))</f>
        <v>0</v>
      </c>
      <c r="AB416" s="10">
        <f>LOOKUP($A416,'Input Data'!$C$33:$C$37,'Input Data'!$G$33:$G$37)</f>
        <v>0</v>
      </c>
      <c r="AC416" s="11">
        <f t="shared" si="188"/>
        <v>1</v>
      </c>
      <c r="AD416" s="11">
        <f t="shared" si="189"/>
        <v>0</v>
      </c>
      <c r="AE416" s="12">
        <f t="shared" si="190"/>
        <v>0</v>
      </c>
      <c r="AF416" s="7">
        <f>MIN('Input Data'!$H$12*LOOKUP($A416,'Input Data'!$B$58:$B$62,'Input Data'!$I$58:$I$62)/3600*$C$1,IF($A416&lt;'Input Data'!$H$17,infinity,'Input Data'!$H$11*'Input Data'!$H$13+LOOKUP($A416-'Input Data'!$H$17+$C$1,$A$5:$A$505,AH$5:AH$505)-AG416))</f>
        <v>5.5555555555555554</v>
      </c>
      <c r="AG416" s="11">
        <f t="shared" si="191"/>
        <v>0</v>
      </c>
      <c r="AH416" s="11">
        <f>IF($A416&lt;'Input Data'!$H$16,0,LOOKUP($A416-'Input Data'!$H$16,$A$5:$A$505,AG$5:AG$505))</f>
        <v>0</v>
      </c>
      <c r="AI416" s="7">
        <f>MIN('Input Data'!$I$12*LOOKUP($A416,'Input Data'!$B$58:$B$62,'Input Data'!$J$58:$J$62)/3600*$C$1,IF($A416&lt;'Input Data'!$I$17,infinity,'Input Data'!$I$11*'Input Data'!$I$13+LOOKUP($A416-'Input Data'!$I$17+$C$1,$A$5:$A$505,AK$5:AK$505))-AJ416)</f>
        <v>15</v>
      </c>
      <c r="AJ416" s="11">
        <f t="shared" si="192"/>
        <v>5429.6953333333786</v>
      </c>
      <c r="AK416" s="34">
        <f>IF($A416&lt;'Input Data'!$I$16,0,LOOKUP($A416-'Input Data'!$I$16,$A$5:$A$505,AJ$5:AJ$505))</f>
        <v>5429.6953333333786</v>
      </c>
      <c r="AL416" s="17">
        <f>MIN('Input Data'!$I$12*LOOKUP($A416,'Input Data'!$B$58:$B$62,'Input Data'!$J$58:$J$62)/3600*$C$1,IF($A416&lt;'Input Data'!$I$16,0,LOOKUP($A416-'Input Data'!$I$16+$C$1,$A$5:$A$505,AJ$5:AJ$505)-AK416))</f>
        <v>0</v>
      </c>
    </row>
    <row r="417" spans="1:38" x14ac:dyDescent="0.3">
      <c r="A417" s="9">
        <f t="shared" si="174"/>
        <v>4120</v>
      </c>
      <c r="B417" s="10">
        <f>MIN('Input Data'!$C$12*LOOKUP($A417,'Input Data'!$B$58:$B$62,'Input Data'!$D$58:$D$62)/3600*$C$1,IF($A417&lt;'Input Data'!$C$17,infinity,'Input Data'!$C$11*'Input Data'!$C$13+LOOKUP($A417-'Input Data'!$C$17+$C$1,$A$5:$A$505,$D$5:$D$505))-C417)</f>
        <v>22.222222222222221</v>
      </c>
      <c r="C417" s="11">
        <f>C416+LOOKUP($A416,'Input Data'!$D$23:$D$27,'Input Data'!$F$23:$F$27)*$C$1/3600</f>
        <v>5535.5000000000518</v>
      </c>
      <c r="D417" s="11">
        <f t="shared" si="175"/>
        <v>5535.5000000000518</v>
      </c>
      <c r="E417" s="9">
        <f>MIN('Input Data'!$C$12*LOOKUP($A417,'Input Data'!$B$58:$B$62,'Input Data'!$D$58:$D$62)/3600*$C$1,IF($A417&lt;'Input Data'!$C$16,0,LOOKUP($A417-'Input Data'!$C$16+$C$1,$A$5:$A$505,C$5:C$505)-D417))</f>
        <v>0</v>
      </c>
      <c r="F417" s="10">
        <f>LOOKUP($A417,'Input Data'!$C$33:$C$37,'Input Data'!$E$33:$E$37)</f>
        <v>0</v>
      </c>
      <c r="G417" s="11">
        <f t="shared" si="176"/>
        <v>1</v>
      </c>
      <c r="H417" s="11">
        <f t="shared" si="194"/>
        <v>0</v>
      </c>
      <c r="I417" s="12">
        <f t="shared" si="178"/>
        <v>0</v>
      </c>
      <c r="J417" s="7">
        <f>MIN('Input Data'!$D$12*LOOKUP($A417,'Input Data'!$B$58:$B$62,'Input Data'!$E$58:$E$62)/3600*$C$1,IF($A417&lt;'Input Data'!$D$17,infinity,'Input Data'!$D$11*'Input Data'!$D$13+LOOKUP($A417-'Input Data'!$D$17+$C$1,$A$5:$A$505,$L$5:$L$505)-K417))</f>
        <v>5.5555555555555554</v>
      </c>
      <c r="K417" s="11">
        <f t="shared" si="179"/>
        <v>0</v>
      </c>
      <c r="L417" s="11">
        <f>IF($A417&lt;'Input Data'!$D$16,0,LOOKUP($A417-'Input Data'!$D$16,$A$5:$A$505,$K$5:$K$505))</f>
        <v>0</v>
      </c>
      <c r="M417" s="7">
        <f>MIN('Input Data'!$E$12*LOOKUP($A417,'Input Data'!$B$58:$B$62,'Input Data'!$F$58:$F$62)/3600*$C$1,IF($A417&lt;'Input Data'!$E$17,infinity,'Input Data'!$E$11*'Input Data'!$E$13+LOOKUP($A417-'Input Data'!$E$17+$C$1,$A$5:$A$505,$O$5:$O$505))-N417)</f>
        <v>22.222222222222221</v>
      </c>
      <c r="N417" s="11">
        <f t="shared" si="180"/>
        <v>5535.5000000000518</v>
      </c>
      <c r="O417" s="11">
        <f t="shared" si="181"/>
        <v>5535.5000000000518</v>
      </c>
      <c r="P417" s="9">
        <f>MIN('Input Data'!$E$12*LOOKUP($A417,'Input Data'!$B$58:$B$62,'Input Data'!$F$58:$F$62)/3600*$C$1,IF($A417&lt;'Input Data'!$E$16,0,LOOKUP($A417-'Input Data'!$E$16+$C$1,$A$5:$A$505,N$5:N$505)-O417))</f>
        <v>0</v>
      </c>
      <c r="Q417" s="10">
        <f>LOOKUP($A417,'Input Data'!$C$33:$C$37,'Input Data'!$F$33:$F$37)</f>
        <v>0</v>
      </c>
      <c r="R417" s="34">
        <f t="shared" si="182"/>
        <v>1</v>
      </c>
      <c r="S417" s="8">
        <f t="shared" si="183"/>
        <v>0</v>
      </c>
      <c r="T417" s="11">
        <f t="shared" si="184"/>
        <v>0</v>
      </c>
      <c r="U417" s="7">
        <f>MIN('Input Data'!$F$12*LOOKUP($A417,'Input Data'!$B$58:$B$62,'Input Data'!$G$58:$G$62)/3600*$C$1,IF($A417&lt;'Input Data'!$F$17,infinity,'Input Data'!$F$11*'Input Data'!$F$13+LOOKUP($A417-'Input Data'!$F$17+$C$1,$A$5:$A$505,$W$5:$W$505)-V417))</f>
        <v>5.5555555555555554</v>
      </c>
      <c r="V417" s="11">
        <f t="shared" si="185"/>
        <v>105.80466666666806</v>
      </c>
      <c r="W417" s="11">
        <f>IF($A417&lt;'Input Data'!$F$16,0,LOOKUP($A417-'Input Data'!$F$16,$A$5:$A$505,$V$5:$V$505))</f>
        <v>105.80466666666806</v>
      </c>
      <c r="X417" s="7">
        <f>MIN('Input Data'!$G$12*LOOKUP($A417,'Input Data'!$B$58:$B$62,'Input Data'!$H$58:$H$62)/3600*$C$1,IF($A417&lt;'Input Data'!$G$17,infinity,'Input Data'!$G$11*'Input Data'!$G$13+LOOKUP($A417-'Input Data'!$G$17+$C$1,$A$5:$A$505,$Z$5:$Z$505)-Y417))</f>
        <v>22.222222222222221</v>
      </c>
      <c r="Y417" s="11">
        <f t="shared" si="186"/>
        <v>5429.6953333333786</v>
      </c>
      <c r="Z417" s="11">
        <f t="shared" si="187"/>
        <v>5429.6953333333786</v>
      </c>
      <c r="AA417" s="9">
        <f>MIN('Input Data'!$G$12*LOOKUP($A417,'Input Data'!$B$58:$B$62,'Input Data'!$H$58:$H$62)/3600*$C$1,IF($A417&lt;'Input Data'!$G$16,0,LOOKUP($A417-'Input Data'!$G$16+$C$1,$A$5:$A$505,Y$5:Y$505)-Z417))</f>
        <v>0</v>
      </c>
      <c r="AB417" s="10">
        <f>LOOKUP($A417,'Input Data'!$C$33:$C$37,'Input Data'!$G$33:$G$37)</f>
        <v>0</v>
      </c>
      <c r="AC417" s="11">
        <f t="shared" si="188"/>
        <v>1</v>
      </c>
      <c r="AD417" s="11">
        <f t="shared" si="189"/>
        <v>0</v>
      </c>
      <c r="AE417" s="12">
        <f t="shared" si="190"/>
        <v>0</v>
      </c>
      <c r="AF417" s="7">
        <f>MIN('Input Data'!$H$12*LOOKUP($A417,'Input Data'!$B$58:$B$62,'Input Data'!$I$58:$I$62)/3600*$C$1,IF($A417&lt;'Input Data'!$H$17,infinity,'Input Data'!$H$11*'Input Data'!$H$13+LOOKUP($A417-'Input Data'!$H$17+$C$1,$A$5:$A$505,AH$5:AH$505)-AG417))</f>
        <v>5.5555555555555554</v>
      </c>
      <c r="AG417" s="11">
        <f t="shared" si="191"/>
        <v>0</v>
      </c>
      <c r="AH417" s="11">
        <f>IF($A417&lt;'Input Data'!$H$16,0,LOOKUP($A417-'Input Data'!$H$16,$A$5:$A$505,AG$5:AG$505))</f>
        <v>0</v>
      </c>
      <c r="AI417" s="7">
        <f>MIN('Input Data'!$I$12*LOOKUP($A417,'Input Data'!$B$58:$B$62,'Input Data'!$J$58:$J$62)/3600*$C$1,IF($A417&lt;'Input Data'!$I$17,infinity,'Input Data'!$I$11*'Input Data'!$I$13+LOOKUP($A417-'Input Data'!$I$17+$C$1,$A$5:$A$505,AK$5:AK$505))-AJ417)</f>
        <v>15</v>
      </c>
      <c r="AJ417" s="11">
        <f t="shared" si="192"/>
        <v>5429.6953333333786</v>
      </c>
      <c r="AK417" s="34">
        <f>IF($A417&lt;'Input Data'!$I$16,0,LOOKUP($A417-'Input Data'!$I$16,$A$5:$A$505,AJ$5:AJ$505))</f>
        <v>5429.6953333333786</v>
      </c>
      <c r="AL417" s="17">
        <f>MIN('Input Data'!$I$12*LOOKUP($A417,'Input Data'!$B$58:$B$62,'Input Data'!$J$58:$J$62)/3600*$C$1,IF($A417&lt;'Input Data'!$I$16,0,LOOKUP($A417-'Input Data'!$I$16+$C$1,$A$5:$A$505,AJ$5:AJ$505)-AK417))</f>
        <v>0</v>
      </c>
    </row>
    <row r="418" spans="1:38" x14ac:dyDescent="0.3">
      <c r="A418" s="9">
        <f t="shared" si="174"/>
        <v>4130</v>
      </c>
      <c r="B418" s="10">
        <f>MIN('Input Data'!$C$12*LOOKUP($A418,'Input Data'!$B$58:$B$62,'Input Data'!$D$58:$D$62)/3600*$C$1,IF($A418&lt;'Input Data'!$C$17,infinity,'Input Data'!$C$11*'Input Data'!$C$13+LOOKUP($A418-'Input Data'!$C$17+$C$1,$A$5:$A$505,$D$5:$D$505))-C418)</f>
        <v>22.222222222222221</v>
      </c>
      <c r="C418" s="11">
        <f>C417+LOOKUP($A417,'Input Data'!$D$23:$D$27,'Input Data'!$F$23:$F$27)*$C$1/3600</f>
        <v>5535.5000000000518</v>
      </c>
      <c r="D418" s="11">
        <f t="shared" si="175"/>
        <v>5535.5000000000518</v>
      </c>
      <c r="E418" s="9">
        <f>MIN('Input Data'!$C$12*LOOKUP($A418,'Input Data'!$B$58:$B$62,'Input Data'!$D$58:$D$62)/3600*$C$1,IF($A418&lt;'Input Data'!$C$16,0,LOOKUP($A418-'Input Data'!$C$16+$C$1,$A$5:$A$505,C$5:C$505)-D418))</f>
        <v>0</v>
      </c>
      <c r="F418" s="10">
        <f>LOOKUP($A418,'Input Data'!$C$33:$C$37,'Input Data'!$E$33:$E$37)</f>
        <v>0</v>
      </c>
      <c r="G418" s="11">
        <f t="shared" si="176"/>
        <v>1</v>
      </c>
      <c r="H418" s="11">
        <f t="shared" si="194"/>
        <v>0</v>
      </c>
      <c r="I418" s="12">
        <f t="shared" si="178"/>
        <v>0</v>
      </c>
      <c r="J418" s="7">
        <f>MIN('Input Data'!$D$12*LOOKUP($A418,'Input Data'!$B$58:$B$62,'Input Data'!$E$58:$E$62)/3600*$C$1,IF($A418&lt;'Input Data'!$D$17,infinity,'Input Data'!$D$11*'Input Data'!$D$13+LOOKUP($A418-'Input Data'!$D$17+$C$1,$A$5:$A$505,$L$5:$L$505)-K418))</f>
        <v>5.5555555555555554</v>
      </c>
      <c r="K418" s="11">
        <f t="shared" si="179"/>
        <v>0</v>
      </c>
      <c r="L418" s="11">
        <f>IF($A418&lt;'Input Data'!$D$16,0,LOOKUP($A418-'Input Data'!$D$16,$A$5:$A$505,$K$5:$K$505))</f>
        <v>0</v>
      </c>
      <c r="M418" s="7">
        <f>MIN('Input Data'!$E$12*LOOKUP($A418,'Input Data'!$B$58:$B$62,'Input Data'!$F$58:$F$62)/3600*$C$1,IF($A418&lt;'Input Data'!$E$17,infinity,'Input Data'!$E$11*'Input Data'!$E$13+LOOKUP($A418-'Input Data'!$E$17+$C$1,$A$5:$A$505,$O$5:$O$505))-N418)</f>
        <v>22.222222222222221</v>
      </c>
      <c r="N418" s="11">
        <f t="shared" si="180"/>
        <v>5535.5000000000518</v>
      </c>
      <c r="O418" s="11">
        <f t="shared" si="181"/>
        <v>5535.5000000000518</v>
      </c>
      <c r="P418" s="9">
        <f>MIN('Input Data'!$E$12*LOOKUP($A418,'Input Data'!$B$58:$B$62,'Input Data'!$F$58:$F$62)/3600*$C$1,IF($A418&lt;'Input Data'!$E$16,0,LOOKUP($A418-'Input Data'!$E$16+$C$1,$A$5:$A$505,N$5:N$505)-O418))</f>
        <v>0</v>
      </c>
      <c r="Q418" s="10">
        <f>LOOKUP($A418,'Input Data'!$C$33:$C$37,'Input Data'!$F$33:$F$37)</f>
        <v>0</v>
      </c>
      <c r="R418" s="34">
        <f t="shared" si="182"/>
        <v>1</v>
      </c>
      <c r="S418" s="8">
        <f t="shared" si="183"/>
        <v>0</v>
      </c>
      <c r="T418" s="11">
        <f t="shared" si="184"/>
        <v>0</v>
      </c>
      <c r="U418" s="7">
        <f>MIN('Input Data'!$F$12*LOOKUP($A418,'Input Data'!$B$58:$B$62,'Input Data'!$G$58:$G$62)/3600*$C$1,IF($A418&lt;'Input Data'!$F$17,infinity,'Input Data'!$F$11*'Input Data'!$F$13+LOOKUP($A418-'Input Data'!$F$17+$C$1,$A$5:$A$505,$W$5:$W$505)-V418))</f>
        <v>5.5555555555555554</v>
      </c>
      <c r="V418" s="11">
        <f t="shared" si="185"/>
        <v>105.80466666666806</v>
      </c>
      <c r="W418" s="11">
        <f>IF($A418&lt;'Input Data'!$F$16,0,LOOKUP($A418-'Input Data'!$F$16,$A$5:$A$505,$V$5:$V$505))</f>
        <v>105.80466666666806</v>
      </c>
      <c r="X418" s="7">
        <f>MIN('Input Data'!$G$12*LOOKUP($A418,'Input Data'!$B$58:$B$62,'Input Data'!$H$58:$H$62)/3600*$C$1,IF($A418&lt;'Input Data'!$G$17,infinity,'Input Data'!$G$11*'Input Data'!$G$13+LOOKUP($A418-'Input Data'!$G$17+$C$1,$A$5:$A$505,$Z$5:$Z$505)-Y418))</f>
        <v>22.222222222222221</v>
      </c>
      <c r="Y418" s="11">
        <f t="shared" si="186"/>
        <v>5429.6953333333786</v>
      </c>
      <c r="Z418" s="11">
        <f t="shared" si="187"/>
        <v>5429.6953333333786</v>
      </c>
      <c r="AA418" s="9">
        <f>MIN('Input Data'!$G$12*LOOKUP($A418,'Input Data'!$B$58:$B$62,'Input Data'!$H$58:$H$62)/3600*$C$1,IF($A418&lt;'Input Data'!$G$16,0,LOOKUP($A418-'Input Data'!$G$16+$C$1,$A$5:$A$505,Y$5:Y$505)-Z418))</f>
        <v>0</v>
      </c>
      <c r="AB418" s="10">
        <f>LOOKUP($A418,'Input Data'!$C$33:$C$37,'Input Data'!$G$33:$G$37)</f>
        <v>0</v>
      </c>
      <c r="AC418" s="11">
        <f t="shared" si="188"/>
        <v>1</v>
      </c>
      <c r="AD418" s="11">
        <f t="shared" si="189"/>
        <v>0</v>
      </c>
      <c r="AE418" s="12">
        <f t="shared" si="190"/>
        <v>0</v>
      </c>
      <c r="AF418" s="7">
        <f>MIN('Input Data'!$H$12*LOOKUP($A418,'Input Data'!$B$58:$B$62,'Input Data'!$I$58:$I$62)/3600*$C$1,IF($A418&lt;'Input Data'!$H$17,infinity,'Input Data'!$H$11*'Input Data'!$H$13+LOOKUP($A418-'Input Data'!$H$17+$C$1,$A$5:$A$505,AH$5:AH$505)-AG418))</f>
        <v>5.5555555555555554</v>
      </c>
      <c r="AG418" s="11">
        <f t="shared" si="191"/>
        <v>0</v>
      </c>
      <c r="AH418" s="11">
        <f>IF($A418&lt;'Input Data'!$H$16,0,LOOKUP($A418-'Input Data'!$H$16,$A$5:$A$505,AG$5:AG$505))</f>
        <v>0</v>
      </c>
      <c r="AI418" s="7">
        <f>MIN('Input Data'!$I$12*LOOKUP($A418,'Input Data'!$B$58:$B$62,'Input Data'!$J$58:$J$62)/3600*$C$1,IF($A418&lt;'Input Data'!$I$17,infinity,'Input Data'!$I$11*'Input Data'!$I$13+LOOKUP($A418-'Input Data'!$I$17+$C$1,$A$5:$A$505,AK$5:AK$505))-AJ418)</f>
        <v>15</v>
      </c>
      <c r="AJ418" s="11">
        <f t="shared" si="192"/>
        <v>5429.6953333333786</v>
      </c>
      <c r="AK418" s="34">
        <f>IF($A418&lt;'Input Data'!$I$16,0,LOOKUP($A418-'Input Data'!$I$16,$A$5:$A$505,AJ$5:AJ$505))</f>
        <v>5429.6953333333786</v>
      </c>
      <c r="AL418" s="17">
        <f>MIN('Input Data'!$I$12*LOOKUP($A418,'Input Data'!$B$58:$B$62,'Input Data'!$J$58:$J$62)/3600*$C$1,IF($A418&lt;'Input Data'!$I$16,0,LOOKUP($A418-'Input Data'!$I$16+$C$1,$A$5:$A$505,AJ$5:AJ$505)-AK418))</f>
        <v>0</v>
      </c>
    </row>
    <row r="419" spans="1:38" x14ac:dyDescent="0.3">
      <c r="A419" s="9">
        <f t="shared" si="174"/>
        <v>4140</v>
      </c>
      <c r="B419" s="10">
        <f>MIN('Input Data'!$C$12*LOOKUP($A419,'Input Data'!$B$58:$B$62,'Input Data'!$D$58:$D$62)/3600*$C$1,IF($A419&lt;'Input Data'!$C$17,infinity,'Input Data'!$C$11*'Input Data'!$C$13+LOOKUP($A419-'Input Data'!$C$17+$C$1,$A$5:$A$505,$D$5:$D$505))-C419)</f>
        <v>22.222222222222221</v>
      </c>
      <c r="C419" s="11">
        <f>C418+LOOKUP($A418,'Input Data'!$D$23:$D$27,'Input Data'!$F$23:$F$27)*$C$1/3600</f>
        <v>5535.5000000000518</v>
      </c>
      <c r="D419" s="11">
        <f t="shared" si="175"/>
        <v>5535.5000000000518</v>
      </c>
      <c r="E419" s="9">
        <f>MIN('Input Data'!$C$12*LOOKUP($A419,'Input Data'!$B$58:$B$62,'Input Data'!$D$58:$D$62)/3600*$C$1,IF($A419&lt;'Input Data'!$C$16,0,LOOKUP($A419-'Input Data'!$C$16+$C$1,$A$5:$A$505,C$5:C$505)-D419))</f>
        <v>0</v>
      </c>
      <c r="F419" s="10">
        <f>LOOKUP($A419,'Input Data'!$C$33:$C$37,'Input Data'!$E$33:$E$37)</f>
        <v>0</v>
      </c>
      <c r="G419" s="11">
        <f t="shared" si="176"/>
        <v>1</v>
      </c>
      <c r="H419" s="11">
        <f t="shared" si="194"/>
        <v>0</v>
      </c>
      <c r="I419" s="12">
        <f t="shared" si="178"/>
        <v>0</v>
      </c>
      <c r="J419" s="7">
        <f>MIN('Input Data'!$D$12*LOOKUP($A419,'Input Data'!$B$58:$B$62,'Input Data'!$E$58:$E$62)/3600*$C$1,IF($A419&lt;'Input Data'!$D$17,infinity,'Input Data'!$D$11*'Input Data'!$D$13+LOOKUP($A419-'Input Data'!$D$17+$C$1,$A$5:$A$505,$L$5:$L$505)-K419))</f>
        <v>5.5555555555555554</v>
      </c>
      <c r="K419" s="11">
        <f t="shared" si="179"/>
        <v>0</v>
      </c>
      <c r="L419" s="11">
        <f>IF($A419&lt;'Input Data'!$D$16,0,LOOKUP($A419-'Input Data'!$D$16,$A$5:$A$505,$K$5:$K$505))</f>
        <v>0</v>
      </c>
      <c r="M419" s="7">
        <f>MIN('Input Data'!$E$12*LOOKUP($A419,'Input Data'!$B$58:$B$62,'Input Data'!$F$58:$F$62)/3600*$C$1,IF($A419&lt;'Input Data'!$E$17,infinity,'Input Data'!$E$11*'Input Data'!$E$13+LOOKUP($A419-'Input Data'!$E$17+$C$1,$A$5:$A$505,$O$5:$O$505))-N419)</f>
        <v>22.222222222222221</v>
      </c>
      <c r="N419" s="11">
        <f t="shared" si="180"/>
        <v>5535.5000000000518</v>
      </c>
      <c r="O419" s="11">
        <f t="shared" si="181"/>
        <v>5535.5000000000518</v>
      </c>
      <c r="P419" s="9">
        <f>MIN('Input Data'!$E$12*LOOKUP($A419,'Input Data'!$B$58:$B$62,'Input Data'!$F$58:$F$62)/3600*$C$1,IF($A419&lt;'Input Data'!$E$16,0,LOOKUP($A419-'Input Data'!$E$16+$C$1,$A$5:$A$505,N$5:N$505)-O419))</f>
        <v>0</v>
      </c>
      <c r="Q419" s="10">
        <f>LOOKUP($A419,'Input Data'!$C$33:$C$37,'Input Data'!$F$33:$F$37)</f>
        <v>0</v>
      </c>
      <c r="R419" s="34">
        <f t="shared" si="182"/>
        <v>1</v>
      </c>
      <c r="S419" s="8">
        <f t="shared" si="183"/>
        <v>0</v>
      </c>
      <c r="T419" s="11">
        <f t="shared" si="184"/>
        <v>0</v>
      </c>
      <c r="U419" s="7">
        <f>MIN('Input Data'!$F$12*LOOKUP($A419,'Input Data'!$B$58:$B$62,'Input Data'!$G$58:$G$62)/3600*$C$1,IF($A419&lt;'Input Data'!$F$17,infinity,'Input Data'!$F$11*'Input Data'!$F$13+LOOKUP($A419-'Input Data'!$F$17+$C$1,$A$5:$A$505,$W$5:$W$505)-V419))</f>
        <v>5.5555555555555554</v>
      </c>
      <c r="V419" s="11">
        <f t="shared" si="185"/>
        <v>105.80466666666806</v>
      </c>
      <c r="W419" s="11">
        <f>IF($A419&lt;'Input Data'!$F$16,0,LOOKUP($A419-'Input Data'!$F$16,$A$5:$A$505,$V$5:$V$505))</f>
        <v>105.80466666666806</v>
      </c>
      <c r="X419" s="7">
        <f>MIN('Input Data'!$G$12*LOOKUP($A419,'Input Data'!$B$58:$B$62,'Input Data'!$H$58:$H$62)/3600*$C$1,IF($A419&lt;'Input Data'!$G$17,infinity,'Input Data'!$G$11*'Input Data'!$G$13+LOOKUP($A419-'Input Data'!$G$17+$C$1,$A$5:$A$505,$Z$5:$Z$505)-Y419))</f>
        <v>22.222222222222221</v>
      </c>
      <c r="Y419" s="11">
        <f t="shared" si="186"/>
        <v>5429.6953333333786</v>
      </c>
      <c r="Z419" s="11">
        <f t="shared" si="187"/>
        <v>5429.6953333333786</v>
      </c>
      <c r="AA419" s="9">
        <f>MIN('Input Data'!$G$12*LOOKUP($A419,'Input Data'!$B$58:$B$62,'Input Data'!$H$58:$H$62)/3600*$C$1,IF($A419&lt;'Input Data'!$G$16,0,LOOKUP($A419-'Input Data'!$G$16+$C$1,$A$5:$A$505,Y$5:Y$505)-Z419))</f>
        <v>0</v>
      </c>
      <c r="AB419" s="10">
        <f>LOOKUP($A419,'Input Data'!$C$33:$C$37,'Input Data'!$G$33:$G$37)</f>
        <v>0</v>
      </c>
      <c r="AC419" s="11">
        <f t="shared" si="188"/>
        <v>1</v>
      </c>
      <c r="AD419" s="11">
        <f t="shared" si="189"/>
        <v>0</v>
      </c>
      <c r="AE419" s="12">
        <f t="shared" si="190"/>
        <v>0</v>
      </c>
      <c r="AF419" s="7">
        <f>MIN('Input Data'!$H$12*LOOKUP($A419,'Input Data'!$B$58:$B$62,'Input Data'!$I$58:$I$62)/3600*$C$1,IF($A419&lt;'Input Data'!$H$17,infinity,'Input Data'!$H$11*'Input Data'!$H$13+LOOKUP($A419-'Input Data'!$H$17+$C$1,$A$5:$A$505,AH$5:AH$505)-AG419))</f>
        <v>5.5555555555555554</v>
      </c>
      <c r="AG419" s="11">
        <f t="shared" si="191"/>
        <v>0</v>
      </c>
      <c r="AH419" s="11">
        <f>IF($A419&lt;'Input Data'!$H$16,0,LOOKUP($A419-'Input Data'!$H$16,$A$5:$A$505,AG$5:AG$505))</f>
        <v>0</v>
      </c>
      <c r="AI419" s="7">
        <f>MIN('Input Data'!$I$12*LOOKUP($A419,'Input Data'!$B$58:$B$62,'Input Data'!$J$58:$J$62)/3600*$C$1,IF($A419&lt;'Input Data'!$I$17,infinity,'Input Data'!$I$11*'Input Data'!$I$13+LOOKUP($A419-'Input Data'!$I$17+$C$1,$A$5:$A$505,AK$5:AK$505))-AJ419)</f>
        <v>15</v>
      </c>
      <c r="AJ419" s="11">
        <f t="shared" si="192"/>
        <v>5429.6953333333786</v>
      </c>
      <c r="AK419" s="34">
        <f>IF($A419&lt;'Input Data'!$I$16,0,LOOKUP($A419-'Input Data'!$I$16,$A$5:$A$505,AJ$5:AJ$505))</f>
        <v>5429.6953333333786</v>
      </c>
      <c r="AL419" s="17">
        <f>MIN('Input Data'!$I$12*LOOKUP($A419,'Input Data'!$B$58:$B$62,'Input Data'!$J$58:$J$62)/3600*$C$1,IF($A419&lt;'Input Data'!$I$16,0,LOOKUP($A419-'Input Data'!$I$16+$C$1,$A$5:$A$505,AJ$5:AJ$505)-AK419))</f>
        <v>0</v>
      </c>
    </row>
    <row r="420" spans="1:38" x14ac:dyDescent="0.3">
      <c r="A420" s="9">
        <f t="shared" si="174"/>
        <v>4150</v>
      </c>
      <c r="B420" s="10">
        <f>MIN('Input Data'!$C$12*LOOKUP($A420,'Input Data'!$B$58:$B$62,'Input Data'!$D$58:$D$62)/3600*$C$1,IF($A420&lt;'Input Data'!$C$17,infinity,'Input Data'!$C$11*'Input Data'!$C$13+LOOKUP($A420-'Input Data'!$C$17+$C$1,$A$5:$A$505,$D$5:$D$505))-C420)</f>
        <v>22.222222222222221</v>
      </c>
      <c r="C420" s="11">
        <f>C419+LOOKUP($A419,'Input Data'!$D$23:$D$27,'Input Data'!$F$23:$F$27)*$C$1/3600</f>
        <v>5535.5000000000518</v>
      </c>
      <c r="D420" s="11">
        <f t="shared" si="175"/>
        <v>5535.5000000000518</v>
      </c>
      <c r="E420" s="9">
        <f>MIN('Input Data'!$C$12*LOOKUP($A420,'Input Data'!$B$58:$B$62,'Input Data'!$D$58:$D$62)/3600*$C$1,IF($A420&lt;'Input Data'!$C$16,0,LOOKUP($A420-'Input Data'!$C$16+$C$1,$A$5:$A$505,C$5:C$505)-D420))</f>
        <v>0</v>
      </c>
      <c r="F420" s="10">
        <f>LOOKUP($A420,'Input Data'!$C$33:$C$37,'Input Data'!$E$33:$E$37)</f>
        <v>0</v>
      </c>
      <c r="G420" s="11">
        <f t="shared" si="176"/>
        <v>1</v>
      </c>
      <c r="H420" s="11">
        <f t="shared" si="194"/>
        <v>0</v>
      </c>
      <c r="I420" s="12">
        <f t="shared" si="178"/>
        <v>0</v>
      </c>
      <c r="J420" s="7">
        <f>MIN('Input Data'!$D$12*LOOKUP($A420,'Input Data'!$B$58:$B$62,'Input Data'!$E$58:$E$62)/3600*$C$1,IF($A420&lt;'Input Data'!$D$17,infinity,'Input Data'!$D$11*'Input Data'!$D$13+LOOKUP($A420-'Input Data'!$D$17+$C$1,$A$5:$A$505,$L$5:$L$505)-K420))</f>
        <v>5.5555555555555554</v>
      </c>
      <c r="K420" s="11">
        <f t="shared" si="179"/>
        <v>0</v>
      </c>
      <c r="L420" s="11">
        <f>IF($A420&lt;'Input Data'!$D$16,0,LOOKUP($A420-'Input Data'!$D$16,$A$5:$A$505,$K$5:$K$505))</f>
        <v>0</v>
      </c>
      <c r="M420" s="7">
        <f>MIN('Input Data'!$E$12*LOOKUP($A420,'Input Data'!$B$58:$B$62,'Input Data'!$F$58:$F$62)/3600*$C$1,IF($A420&lt;'Input Data'!$E$17,infinity,'Input Data'!$E$11*'Input Data'!$E$13+LOOKUP($A420-'Input Data'!$E$17+$C$1,$A$5:$A$505,$O$5:$O$505))-N420)</f>
        <v>22.222222222222221</v>
      </c>
      <c r="N420" s="11">
        <f t="shared" si="180"/>
        <v>5535.5000000000518</v>
      </c>
      <c r="O420" s="11">
        <f t="shared" si="181"/>
        <v>5535.5000000000518</v>
      </c>
      <c r="P420" s="9">
        <f>MIN('Input Data'!$E$12*LOOKUP($A420,'Input Data'!$B$58:$B$62,'Input Data'!$F$58:$F$62)/3600*$C$1,IF($A420&lt;'Input Data'!$E$16,0,LOOKUP($A420-'Input Data'!$E$16+$C$1,$A$5:$A$505,N$5:N$505)-O420))</f>
        <v>0</v>
      </c>
      <c r="Q420" s="10">
        <f>LOOKUP($A420,'Input Data'!$C$33:$C$37,'Input Data'!$F$33:$F$37)</f>
        <v>0</v>
      </c>
      <c r="R420" s="34">
        <f t="shared" si="182"/>
        <v>1</v>
      </c>
      <c r="S420" s="8">
        <f t="shared" si="183"/>
        <v>0</v>
      </c>
      <c r="T420" s="11">
        <f t="shared" si="184"/>
        <v>0</v>
      </c>
      <c r="U420" s="7">
        <f>MIN('Input Data'!$F$12*LOOKUP($A420,'Input Data'!$B$58:$B$62,'Input Data'!$G$58:$G$62)/3600*$C$1,IF($A420&lt;'Input Data'!$F$17,infinity,'Input Data'!$F$11*'Input Data'!$F$13+LOOKUP($A420-'Input Data'!$F$17+$C$1,$A$5:$A$505,$W$5:$W$505)-V420))</f>
        <v>5.5555555555555554</v>
      </c>
      <c r="V420" s="11">
        <f t="shared" si="185"/>
        <v>105.80466666666806</v>
      </c>
      <c r="W420" s="11">
        <f>IF($A420&lt;'Input Data'!$F$16,0,LOOKUP($A420-'Input Data'!$F$16,$A$5:$A$505,$V$5:$V$505))</f>
        <v>105.80466666666806</v>
      </c>
      <c r="X420" s="7">
        <f>MIN('Input Data'!$G$12*LOOKUP($A420,'Input Data'!$B$58:$B$62,'Input Data'!$H$58:$H$62)/3600*$C$1,IF($A420&lt;'Input Data'!$G$17,infinity,'Input Data'!$G$11*'Input Data'!$G$13+LOOKUP($A420-'Input Data'!$G$17+$C$1,$A$5:$A$505,$Z$5:$Z$505)-Y420))</f>
        <v>22.222222222222221</v>
      </c>
      <c r="Y420" s="11">
        <f t="shared" si="186"/>
        <v>5429.6953333333786</v>
      </c>
      <c r="Z420" s="11">
        <f t="shared" si="187"/>
        <v>5429.6953333333786</v>
      </c>
      <c r="AA420" s="9">
        <f>MIN('Input Data'!$G$12*LOOKUP($A420,'Input Data'!$B$58:$B$62,'Input Data'!$H$58:$H$62)/3600*$C$1,IF($A420&lt;'Input Data'!$G$16,0,LOOKUP($A420-'Input Data'!$G$16+$C$1,$A$5:$A$505,Y$5:Y$505)-Z420))</f>
        <v>0</v>
      </c>
      <c r="AB420" s="10">
        <f>LOOKUP($A420,'Input Data'!$C$33:$C$37,'Input Data'!$G$33:$G$37)</f>
        <v>0</v>
      </c>
      <c r="AC420" s="11">
        <f t="shared" si="188"/>
        <v>1</v>
      </c>
      <c r="AD420" s="11">
        <f t="shared" si="189"/>
        <v>0</v>
      </c>
      <c r="AE420" s="12">
        <f t="shared" si="190"/>
        <v>0</v>
      </c>
      <c r="AF420" s="7">
        <f>MIN('Input Data'!$H$12*LOOKUP($A420,'Input Data'!$B$58:$B$62,'Input Data'!$I$58:$I$62)/3600*$C$1,IF($A420&lt;'Input Data'!$H$17,infinity,'Input Data'!$H$11*'Input Data'!$H$13+LOOKUP($A420-'Input Data'!$H$17+$C$1,$A$5:$A$505,AH$5:AH$505)-AG420))</f>
        <v>5.5555555555555554</v>
      </c>
      <c r="AG420" s="11">
        <f t="shared" si="191"/>
        <v>0</v>
      </c>
      <c r="AH420" s="11">
        <f>IF($A420&lt;'Input Data'!$H$16,0,LOOKUP($A420-'Input Data'!$H$16,$A$5:$A$505,AG$5:AG$505))</f>
        <v>0</v>
      </c>
      <c r="AI420" s="7">
        <f>MIN('Input Data'!$I$12*LOOKUP($A420,'Input Data'!$B$58:$B$62,'Input Data'!$J$58:$J$62)/3600*$C$1,IF($A420&lt;'Input Data'!$I$17,infinity,'Input Data'!$I$11*'Input Data'!$I$13+LOOKUP($A420-'Input Data'!$I$17+$C$1,$A$5:$A$505,AK$5:AK$505))-AJ420)</f>
        <v>15</v>
      </c>
      <c r="AJ420" s="11">
        <f t="shared" si="192"/>
        <v>5429.6953333333786</v>
      </c>
      <c r="AK420" s="34">
        <f>IF($A420&lt;'Input Data'!$I$16,0,LOOKUP($A420-'Input Data'!$I$16,$A$5:$A$505,AJ$5:AJ$505))</f>
        <v>5429.6953333333786</v>
      </c>
      <c r="AL420" s="17">
        <f>MIN('Input Data'!$I$12*LOOKUP($A420,'Input Data'!$B$58:$B$62,'Input Data'!$J$58:$J$62)/3600*$C$1,IF($A420&lt;'Input Data'!$I$16,0,LOOKUP($A420-'Input Data'!$I$16+$C$1,$A$5:$A$505,AJ$5:AJ$505)-AK420))</f>
        <v>0</v>
      </c>
    </row>
    <row r="421" spans="1:38" x14ac:dyDescent="0.3">
      <c r="A421" s="9">
        <f t="shared" si="174"/>
        <v>4160</v>
      </c>
      <c r="B421" s="10">
        <f>MIN('Input Data'!$C$12*LOOKUP($A421,'Input Data'!$B$58:$B$62,'Input Data'!$D$58:$D$62)/3600*$C$1,IF($A421&lt;'Input Data'!$C$17,infinity,'Input Data'!$C$11*'Input Data'!$C$13+LOOKUP($A421-'Input Data'!$C$17+$C$1,$A$5:$A$505,$D$5:$D$505))-C421)</f>
        <v>22.222222222222221</v>
      </c>
      <c r="C421" s="11">
        <f>C420+LOOKUP($A420,'Input Data'!$D$23:$D$27,'Input Data'!$F$23:$F$27)*$C$1/3600</f>
        <v>5535.5000000000518</v>
      </c>
      <c r="D421" s="11">
        <f t="shared" si="175"/>
        <v>5535.5000000000518</v>
      </c>
      <c r="E421" s="9">
        <f>MIN('Input Data'!$C$12*LOOKUP($A421,'Input Data'!$B$58:$B$62,'Input Data'!$D$58:$D$62)/3600*$C$1,IF($A421&lt;'Input Data'!$C$16,0,LOOKUP($A421-'Input Data'!$C$16+$C$1,$A$5:$A$505,C$5:C$505)-D421))</f>
        <v>0</v>
      </c>
      <c r="F421" s="10">
        <f>LOOKUP($A421,'Input Data'!$C$33:$C$37,'Input Data'!$E$33:$E$37)</f>
        <v>0</v>
      </c>
      <c r="G421" s="11">
        <f t="shared" si="176"/>
        <v>1</v>
      </c>
      <c r="H421" s="11">
        <f t="shared" si="194"/>
        <v>0</v>
      </c>
      <c r="I421" s="12">
        <f t="shared" si="178"/>
        <v>0</v>
      </c>
      <c r="J421" s="7">
        <f>MIN('Input Data'!$D$12*LOOKUP($A421,'Input Data'!$B$58:$B$62,'Input Data'!$E$58:$E$62)/3600*$C$1,IF($A421&lt;'Input Data'!$D$17,infinity,'Input Data'!$D$11*'Input Data'!$D$13+LOOKUP($A421-'Input Data'!$D$17+$C$1,$A$5:$A$505,$L$5:$L$505)-K421))</f>
        <v>5.5555555555555554</v>
      </c>
      <c r="K421" s="11">
        <f t="shared" si="179"/>
        <v>0</v>
      </c>
      <c r="L421" s="11">
        <f>IF($A421&lt;'Input Data'!$D$16,0,LOOKUP($A421-'Input Data'!$D$16,$A$5:$A$505,$K$5:$K$505))</f>
        <v>0</v>
      </c>
      <c r="M421" s="7">
        <f>MIN('Input Data'!$E$12*LOOKUP($A421,'Input Data'!$B$58:$B$62,'Input Data'!$F$58:$F$62)/3600*$C$1,IF($A421&lt;'Input Data'!$E$17,infinity,'Input Data'!$E$11*'Input Data'!$E$13+LOOKUP($A421-'Input Data'!$E$17+$C$1,$A$5:$A$505,$O$5:$O$505))-N421)</f>
        <v>22.222222222222221</v>
      </c>
      <c r="N421" s="11">
        <f t="shared" si="180"/>
        <v>5535.5000000000518</v>
      </c>
      <c r="O421" s="11">
        <f t="shared" si="181"/>
        <v>5535.5000000000518</v>
      </c>
      <c r="P421" s="9">
        <f>MIN('Input Data'!$E$12*LOOKUP($A421,'Input Data'!$B$58:$B$62,'Input Data'!$F$58:$F$62)/3600*$C$1,IF($A421&lt;'Input Data'!$E$16,0,LOOKUP($A421-'Input Data'!$E$16+$C$1,$A$5:$A$505,N$5:N$505)-O421))</f>
        <v>0</v>
      </c>
      <c r="Q421" s="10">
        <f>LOOKUP($A421,'Input Data'!$C$33:$C$37,'Input Data'!$F$33:$F$37)</f>
        <v>0</v>
      </c>
      <c r="R421" s="34">
        <f t="shared" si="182"/>
        <v>1</v>
      </c>
      <c r="S421" s="8">
        <f t="shared" si="183"/>
        <v>0</v>
      </c>
      <c r="T421" s="11">
        <f t="shared" si="184"/>
        <v>0</v>
      </c>
      <c r="U421" s="7">
        <f>MIN('Input Data'!$F$12*LOOKUP($A421,'Input Data'!$B$58:$B$62,'Input Data'!$G$58:$G$62)/3600*$C$1,IF($A421&lt;'Input Data'!$F$17,infinity,'Input Data'!$F$11*'Input Data'!$F$13+LOOKUP($A421-'Input Data'!$F$17+$C$1,$A$5:$A$505,$W$5:$W$505)-V421))</f>
        <v>5.5555555555555554</v>
      </c>
      <c r="V421" s="11">
        <f t="shared" si="185"/>
        <v>105.80466666666806</v>
      </c>
      <c r="W421" s="11">
        <f>IF($A421&lt;'Input Data'!$F$16,0,LOOKUP($A421-'Input Data'!$F$16,$A$5:$A$505,$V$5:$V$505))</f>
        <v>105.80466666666806</v>
      </c>
      <c r="X421" s="7">
        <f>MIN('Input Data'!$G$12*LOOKUP($A421,'Input Data'!$B$58:$B$62,'Input Data'!$H$58:$H$62)/3600*$C$1,IF($A421&lt;'Input Data'!$G$17,infinity,'Input Data'!$G$11*'Input Data'!$G$13+LOOKUP($A421-'Input Data'!$G$17+$C$1,$A$5:$A$505,$Z$5:$Z$505)-Y421))</f>
        <v>22.222222222222221</v>
      </c>
      <c r="Y421" s="11">
        <f t="shared" si="186"/>
        <v>5429.6953333333786</v>
      </c>
      <c r="Z421" s="11">
        <f t="shared" si="187"/>
        <v>5429.6953333333786</v>
      </c>
      <c r="AA421" s="9">
        <f>MIN('Input Data'!$G$12*LOOKUP($A421,'Input Data'!$B$58:$B$62,'Input Data'!$H$58:$H$62)/3600*$C$1,IF($A421&lt;'Input Data'!$G$16,0,LOOKUP($A421-'Input Data'!$G$16+$C$1,$A$5:$A$505,Y$5:Y$505)-Z421))</f>
        <v>0</v>
      </c>
      <c r="AB421" s="10">
        <f>LOOKUP($A421,'Input Data'!$C$33:$C$37,'Input Data'!$G$33:$G$37)</f>
        <v>0</v>
      </c>
      <c r="AC421" s="11">
        <f t="shared" si="188"/>
        <v>1</v>
      </c>
      <c r="AD421" s="11">
        <f t="shared" si="189"/>
        <v>0</v>
      </c>
      <c r="AE421" s="12">
        <f t="shared" si="190"/>
        <v>0</v>
      </c>
      <c r="AF421" s="7">
        <f>MIN('Input Data'!$H$12*LOOKUP($A421,'Input Data'!$B$58:$B$62,'Input Data'!$I$58:$I$62)/3600*$C$1,IF($A421&lt;'Input Data'!$H$17,infinity,'Input Data'!$H$11*'Input Data'!$H$13+LOOKUP($A421-'Input Data'!$H$17+$C$1,$A$5:$A$505,AH$5:AH$505)-AG421))</f>
        <v>5.5555555555555554</v>
      </c>
      <c r="AG421" s="11">
        <f t="shared" si="191"/>
        <v>0</v>
      </c>
      <c r="AH421" s="11">
        <f>IF($A421&lt;'Input Data'!$H$16,0,LOOKUP($A421-'Input Data'!$H$16,$A$5:$A$505,AG$5:AG$505))</f>
        <v>0</v>
      </c>
      <c r="AI421" s="7">
        <f>MIN('Input Data'!$I$12*LOOKUP($A421,'Input Data'!$B$58:$B$62,'Input Data'!$J$58:$J$62)/3600*$C$1,IF($A421&lt;'Input Data'!$I$17,infinity,'Input Data'!$I$11*'Input Data'!$I$13+LOOKUP($A421-'Input Data'!$I$17+$C$1,$A$5:$A$505,AK$5:AK$505))-AJ421)</f>
        <v>15</v>
      </c>
      <c r="AJ421" s="11">
        <f t="shared" si="192"/>
        <v>5429.6953333333786</v>
      </c>
      <c r="AK421" s="34">
        <f>IF($A421&lt;'Input Data'!$I$16,0,LOOKUP($A421-'Input Data'!$I$16,$A$5:$A$505,AJ$5:AJ$505))</f>
        <v>5429.6953333333786</v>
      </c>
      <c r="AL421" s="17">
        <f>MIN('Input Data'!$I$12*LOOKUP($A421,'Input Data'!$B$58:$B$62,'Input Data'!$J$58:$J$62)/3600*$C$1,IF($A421&lt;'Input Data'!$I$16,0,LOOKUP($A421-'Input Data'!$I$16+$C$1,$A$5:$A$505,AJ$5:AJ$505)-AK421))</f>
        <v>0</v>
      </c>
    </row>
    <row r="422" spans="1:38" x14ac:dyDescent="0.3">
      <c r="A422" s="9">
        <f t="shared" si="174"/>
        <v>4170</v>
      </c>
      <c r="B422" s="10">
        <f>MIN('Input Data'!$C$12*LOOKUP($A422,'Input Data'!$B$58:$B$62,'Input Data'!$D$58:$D$62)/3600*$C$1,IF($A422&lt;'Input Data'!$C$17,infinity,'Input Data'!$C$11*'Input Data'!$C$13+LOOKUP($A422-'Input Data'!$C$17+$C$1,$A$5:$A$505,$D$5:$D$505))-C422)</f>
        <v>22.222222222222221</v>
      </c>
      <c r="C422" s="11">
        <f>C421+LOOKUP($A421,'Input Data'!$D$23:$D$27,'Input Data'!$F$23:$F$27)*$C$1/3600</f>
        <v>5535.5000000000518</v>
      </c>
      <c r="D422" s="11">
        <f t="shared" si="175"/>
        <v>5535.5000000000518</v>
      </c>
      <c r="E422" s="9">
        <f>MIN('Input Data'!$C$12*LOOKUP($A422,'Input Data'!$B$58:$B$62,'Input Data'!$D$58:$D$62)/3600*$C$1,IF($A422&lt;'Input Data'!$C$16,0,LOOKUP($A422-'Input Data'!$C$16+$C$1,$A$5:$A$505,C$5:C$505)-D422))</f>
        <v>0</v>
      </c>
      <c r="F422" s="10">
        <f>LOOKUP($A422,'Input Data'!$C$33:$C$37,'Input Data'!$E$33:$E$37)</f>
        <v>0</v>
      </c>
      <c r="G422" s="11">
        <f t="shared" si="176"/>
        <v>1</v>
      </c>
      <c r="H422" s="11">
        <f t="shared" si="194"/>
        <v>0</v>
      </c>
      <c r="I422" s="12">
        <f t="shared" si="178"/>
        <v>0</v>
      </c>
      <c r="J422" s="7">
        <f>MIN('Input Data'!$D$12*LOOKUP($A422,'Input Data'!$B$58:$B$62,'Input Data'!$E$58:$E$62)/3600*$C$1,IF($A422&lt;'Input Data'!$D$17,infinity,'Input Data'!$D$11*'Input Data'!$D$13+LOOKUP($A422-'Input Data'!$D$17+$C$1,$A$5:$A$505,$L$5:$L$505)-K422))</f>
        <v>5.5555555555555554</v>
      </c>
      <c r="K422" s="11">
        <f t="shared" si="179"/>
        <v>0</v>
      </c>
      <c r="L422" s="11">
        <f>IF($A422&lt;'Input Data'!$D$16,0,LOOKUP($A422-'Input Data'!$D$16,$A$5:$A$505,$K$5:$K$505))</f>
        <v>0</v>
      </c>
      <c r="M422" s="7">
        <f>MIN('Input Data'!$E$12*LOOKUP($A422,'Input Data'!$B$58:$B$62,'Input Data'!$F$58:$F$62)/3600*$C$1,IF($A422&lt;'Input Data'!$E$17,infinity,'Input Data'!$E$11*'Input Data'!$E$13+LOOKUP($A422-'Input Data'!$E$17+$C$1,$A$5:$A$505,$O$5:$O$505))-N422)</f>
        <v>22.222222222222221</v>
      </c>
      <c r="N422" s="11">
        <f t="shared" si="180"/>
        <v>5535.5000000000518</v>
      </c>
      <c r="O422" s="11">
        <f t="shared" si="181"/>
        <v>5535.5000000000518</v>
      </c>
      <c r="P422" s="9">
        <f>MIN('Input Data'!$E$12*LOOKUP($A422,'Input Data'!$B$58:$B$62,'Input Data'!$F$58:$F$62)/3600*$C$1,IF($A422&lt;'Input Data'!$E$16,0,LOOKUP($A422-'Input Data'!$E$16+$C$1,$A$5:$A$505,N$5:N$505)-O422))</f>
        <v>0</v>
      </c>
      <c r="Q422" s="10">
        <f>LOOKUP($A422,'Input Data'!$C$33:$C$37,'Input Data'!$F$33:$F$37)</f>
        <v>0</v>
      </c>
      <c r="R422" s="34">
        <f t="shared" si="182"/>
        <v>1</v>
      </c>
      <c r="S422" s="8">
        <f t="shared" si="183"/>
        <v>0</v>
      </c>
      <c r="T422" s="11">
        <f t="shared" si="184"/>
        <v>0</v>
      </c>
      <c r="U422" s="7">
        <f>MIN('Input Data'!$F$12*LOOKUP($A422,'Input Data'!$B$58:$B$62,'Input Data'!$G$58:$G$62)/3600*$C$1,IF($A422&lt;'Input Data'!$F$17,infinity,'Input Data'!$F$11*'Input Data'!$F$13+LOOKUP($A422-'Input Data'!$F$17+$C$1,$A$5:$A$505,$W$5:$W$505)-V422))</f>
        <v>5.5555555555555554</v>
      </c>
      <c r="V422" s="11">
        <f t="shared" si="185"/>
        <v>105.80466666666806</v>
      </c>
      <c r="W422" s="11">
        <f>IF($A422&lt;'Input Data'!$F$16,0,LOOKUP($A422-'Input Data'!$F$16,$A$5:$A$505,$V$5:$V$505))</f>
        <v>105.80466666666806</v>
      </c>
      <c r="X422" s="7">
        <f>MIN('Input Data'!$G$12*LOOKUP($A422,'Input Data'!$B$58:$B$62,'Input Data'!$H$58:$H$62)/3600*$C$1,IF($A422&lt;'Input Data'!$G$17,infinity,'Input Data'!$G$11*'Input Data'!$G$13+LOOKUP($A422-'Input Data'!$G$17+$C$1,$A$5:$A$505,$Z$5:$Z$505)-Y422))</f>
        <v>22.222222222222221</v>
      </c>
      <c r="Y422" s="11">
        <f t="shared" si="186"/>
        <v>5429.6953333333786</v>
      </c>
      <c r="Z422" s="11">
        <f t="shared" si="187"/>
        <v>5429.6953333333786</v>
      </c>
      <c r="AA422" s="9">
        <f>MIN('Input Data'!$G$12*LOOKUP($A422,'Input Data'!$B$58:$B$62,'Input Data'!$H$58:$H$62)/3600*$C$1,IF($A422&lt;'Input Data'!$G$16,0,LOOKUP($A422-'Input Data'!$G$16+$C$1,$A$5:$A$505,Y$5:Y$505)-Z422))</f>
        <v>0</v>
      </c>
      <c r="AB422" s="10">
        <f>LOOKUP($A422,'Input Data'!$C$33:$C$37,'Input Data'!$G$33:$G$37)</f>
        <v>0</v>
      </c>
      <c r="AC422" s="11">
        <f t="shared" si="188"/>
        <v>1</v>
      </c>
      <c r="AD422" s="11">
        <f t="shared" si="189"/>
        <v>0</v>
      </c>
      <c r="AE422" s="12">
        <f t="shared" si="190"/>
        <v>0</v>
      </c>
      <c r="AF422" s="7">
        <f>MIN('Input Data'!$H$12*LOOKUP($A422,'Input Data'!$B$58:$B$62,'Input Data'!$I$58:$I$62)/3600*$C$1,IF($A422&lt;'Input Data'!$H$17,infinity,'Input Data'!$H$11*'Input Data'!$H$13+LOOKUP($A422-'Input Data'!$H$17+$C$1,$A$5:$A$505,AH$5:AH$505)-AG422))</f>
        <v>5.5555555555555554</v>
      </c>
      <c r="AG422" s="11">
        <f t="shared" si="191"/>
        <v>0</v>
      </c>
      <c r="AH422" s="11">
        <f>IF($A422&lt;'Input Data'!$H$16,0,LOOKUP($A422-'Input Data'!$H$16,$A$5:$A$505,AG$5:AG$505))</f>
        <v>0</v>
      </c>
      <c r="AI422" s="7">
        <f>MIN('Input Data'!$I$12*LOOKUP($A422,'Input Data'!$B$58:$B$62,'Input Data'!$J$58:$J$62)/3600*$C$1,IF($A422&lt;'Input Data'!$I$17,infinity,'Input Data'!$I$11*'Input Data'!$I$13+LOOKUP($A422-'Input Data'!$I$17+$C$1,$A$5:$A$505,AK$5:AK$505))-AJ422)</f>
        <v>15</v>
      </c>
      <c r="AJ422" s="11">
        <f t="shared" si="192"/>
        <v>5429.6953333333786</v>
      </c>
      <c r="AK422" s="34">
        <f>IF($A422&lt;'Input Data'!$I$16,0,LOOKUP($A422-'Input Data'!$I$16,$A$5:$A$505,AJ$5:AJ$505))</f>
        <v>5429.6953333333786</v>
      </c>
      <c r="AL422" s="17">
        <f>MIN('Input Data'!$I$12*LOOKUP($A422,'Input Data'!$B$58:$B$62,'Input Data'!$J$58:$J$62)/3600*$C$1,IF($A422&lt;'Input Data'!$I$16,0,LOOKUP($A422-'Input Data'!$I$16+$C$1,$A$5:$A$505,AJ$5:AJ$505)-AK422))</f>
        <v>0</v>
      </c>
    </row>
    <row r="423" spans="1:38" x14ac:dyDescent="0.3">
      <c r="A423" s="9">
        <f t="shared" si="174"/>
        <v>4180</v>
      </c>
      <c r="B423" s="10">
        <f>MIN('Input Data'!$C$12*LOOKUP($A423,'Input Data'!$B$58:$B$62,'Input Data'!$D$58:$D$62)/3600*$C$1,IF($A423&lt;'Input Data'!$C$17,infinity,'Input Data'!$C$11*'Input Data'!$C$13+LOOKUP($A423-'Input Data'!$C$17+$C$1,$A$5:$A$505,$D$5:$D$505))-C423)</f>
        <v>22.222222222222221</v>
      </c>
      <c r="C423" s="11">
        <f>C422+LOOKUP($A422,'Input Data'!$D$23:$D$27,'Input Data'!$F$23:$F$27)*$C$1/3600</f>
        <v>5535.5000000000518</v>
      </c>
      <c r="D423" s="11">
        <f t="shared" si="175"/>
        <v>5535.5000000000518</v>
      </c>
      <c r="E423" s="9">
        <f>MIN('Input Data'!$C$12*LOOKUP($A423,'Input Data'!$B$58:$B$62,'Input Data'!$D$58:$D$62)/3600*$C$1,IF($A423&lt;'Input Data'!$C$16,0,LOOKUP($A423-'Input Data'!$C$16+$C$1,$A$5:$A$505,C$5:C$505)-D423))</f>
        <v>0</v>
      </c>
      <c r="F423" s="10">
        <f>LOOKUP($A423,'Input Data'!$C$33:$C$37,'Input Data'!$E$33:$E$37)</f>
        <v>0</v>
      </c>
      <c r="G423" s="11">
        <f t="shared" si="176"/>
        <v>1</v>
      </c>
      <c r="H423" s="11">
        <f t="shared" si="194"/>
        <v>0</v>
      </c>
      <c r="I423" s="12">
        <f t="shared" si="178"/>
        <v>0</v>
      </c>
      <c r="J423" s="7">
        <f>MIN('Input Data'!$D$12*LOOKUP($A423,'Input Data'!$B$58:$B$62,'Input Data'!$E$58:$E$62)/3600*$C$1,IF($A423&lt;'Input Data'!$D$17,infinity,'Input Data'!$D$11*'Input Data'!$D$13+LOOKUP($A423-'Input Data'!$D$17+$C$1,$A$5:$A$505,$L$5:$L$505)-K423))</f>
        <v>5.5555555555555554</v>
      </c>
      <c r="K423" s="11">
        <f t="shared" si="179"/>
        <v>0</v>
      </c>
      <c r="L423" s="11">
        <f>IF($A423&lt;'Input Data'!$D$16,0,LOOKUP($A423-'Input Data'!$D$16,$A$5:$A$505,$K$5:$K$505))</f>
        <v>0</v>
      </c>
      <c r="M423" s="7">
        <f>MIN('Input Data'!$E$12*LOOKUP($A423,'Input Data'!$B$58:$B$62,'Input Data'!$F$58:$F$62)/3600*$C$1,IF($A423&lt;'Input Data'!$E$17,infinity,'Input Data'!$E$11*'Input Data'!$E$13+LOOKUP($A423-'Input Data'!$E$17+$C$1,$A$5:$A$505,$O$5:$O$505))-N423)</f>
        <v>22.222222222222221</v>
      </c>
      <c r="N423" s="11">
        <f t="shared" si="180"/>
        <v>5535.5000000000518</v>
      </c>
      <c r="O423" s="11">
        <f t="shared" si="181"/>
        <v>5535.5000000000518</v>
      </c>
      <c r="P423" s="9">
        <f>MIN('Input Data'!$E$12*LOOKUP($A423,'Input Data'!$B$58:$B$62,'Input Data'!$F$58:$F$62)/3600*$C$1,IF($A423&lt;'Input Data'!$E$16,0,LOOKUP($A423-'Input Data'!$E$16+$C$1,$A$5:$A$505,N$5:N$505)-O423))</f>
        <v>0</v>
      </c>
      <c r="Q423" s="10">
        <f>LOOKUP($A423,'Input Data'!$C$33:$C$37,'Input Data'!$F$33:$F$37)</f>
        <v>0</v>
      </c>
      <c r="R423" s="34">
        <f t="shared" si="182"/>
        <v>1</v>
      </c>
      <c r="S423" s="8">
        <f t="shared" si="183"/>
        <v>0</v>
      </c>
      <c r="T423" s="11">
        <f t="shared" si="184"/>
        <v>0</v>
      </c>
      <c r="U423" s="7">
        <f>MIN('Input Data'!$F$12*LOOKUP($A423,'Input Data'!$B$58:$B$62,'Input Data'!$G$58:$G$62)/3600*$C$1,IF($A423&lt;'Input Data'!$F$17,infinity,'Input Data'!$F$11*'Input Data'!$F$13+LOOKUP($A423-'Input Data'!$F$17+$C$1,$A$5:$A$505,$W$5:$W$505)-V423))</f>
        <v>5.5555555555555554</v>
      </c>
      <c r="V423" s="11">
        <f t="shared" si="185"/>
        <v>105.80466666666806</v>
      </c>
      <c r="W423" s="11">
        <f>IF($A423&lt;'Input Data'!$F$16,0,LOOKUP($A423-'Input Data'!$F$16,$A$5:$A$505,$V$5:$V$505))</f>
        <v>105.80466666666806</v>
      </c>
      <c r="X423" s="7">
        <f>MIN('Input Data'!$G$12*LOOKUP($A423,'Input Data'!$B$58:$B$62,'Input Data'!$H$58:$H$62)/3600*$C$1,IF($A423&lt;'Input Data'!$G$17,infinity,'Input Data'!$G$11*'Input Data'!$G$13+LOOKUP($A423-'Input Data'!$G$17+$C$1,$A$5:$A$505,$Z$5:$Z$505)-Y423))</f>
        <v>22.222222222222221</v>
      </c>
      <c r="Y423" s="11">
        <f t="shared" si="186"/>
        <v>5429.6953333333786</v>
      </c>
      <c r="Z423" s="11">
        <f t="shared" si="187"/>
        <v>5429.6953333333786</v>
      </c>
      <c r="AA423" s="9">
        <f>MIN('Input Data'!$G$12*LOOKUP($A423,'Input Data'!$B$58:$B$62,'Input Data'!$H$58:$H$62)/3600*$C$1,IF($A423&lt;'Input Data'!$G$16,0,LOOKUP($A423-'Input Data'!$G$16+$C$1,$A$5:$A$505,Y$5:Y$505)-Z423))</f>
        <v>0</v>
      </c>
      <c r="AB423" s="10">
        <f>LOOKUP($A423,'Input Data'!$C$33:$C$37,'Input Data'!$G$33:$G$37)</f>
        <v>0</v>
      </c>
      <c r="AC423" s="11">
        <f t="shared" si="188"/>
        <v>1</v>
      </c>
      <c r="AD423" s="11">
        <f t="shared" si="189"/>
        <v>0</v>
      </c>
      <c r="AE423" s="12">
        <f t="shared" si="190"/>
        <v>0</v>
      </c>
      <c r="AF423" s="7">
        <f>MIN('Input Data'!$H$12*LOOKUP($A423,'Input Data'!$B$58:$B$62,'Input Data'!$I$58:$I$62)/3600*$C$1,IF($A423&lt;'Input Data'!$H$17,infinity,'Input Data'!$H$11*'Input Data'!$H$13+LOOKUP($A423-'Input Data'!$H$17+$C$1,$A$5:$A$505,AH$5:AH$505)-AG423))</f>
        <v>5.5555555555555554</v>
      </c>
      <c r="AG423" s="11">
        <f t="shared" si="191"/>
        <v>0</v>
      </c>
      <c r="AH423" s="11">
        <f>IF($A423&lt;'Input Data'!$H$16,0,LOOKUP($A423-'Input Data'!$H$16,$A$5:$A$505,AG$5:AG$505))</f>
        <v>0</v>
      </c>
      <c r="AI423" s="7">
        <f>MIN('Input Data'!$I$12*LOOKUP($A423,'Input Data'!$B$58:$B$62,'Input Data'!$J$58:$J$62)/3600*$C$1,IF($A423&lt;'Input Data'!$I$17,infinity,'Input Data'!$I$11*'Input Data'!$I$13+LOOKUP($A423-'Input Data'!$I$17+$C$1,$A$5:$A$505,AK$5:AK$505))-AJ423)</f>
        <v>15</v>
      </c>
      <c r="AJ423" s="11">
        <f t="shared" si="192"/>
        <v>5429.6953333333786</v>
      </c>
      <c r="AK423" s="34">
        <f>IF($A423&lt;'Input Data'!$I$16,0,LOOKUP($A423-'Input Data'!$I$16,$A$5:$A$505,AJ$5:AJ$505))</f>
        <v>5429.6953333333786</v>
      </c>
      <c r="AL423" s="17">
        <f>MIN('Input Data'!$I$12*LOOKUP($A423,'Input Data'!$B$58:$B$62,'Input Data'!$J$58:$J$62)/3600*$C$1,IF($A423&lt;'Input Data'!$I$16,0,LOOKUP($A423-'Input Data'!$I$16+$C$1,$A$5:$A$505,AJ$5:AJ$505)-AK423))</f>
        <v>0</v>
      </c>
    </row>
    <row r="424" spans="1:38" x14ac:dyDescent="0.3">
      <c r="A424" s="9">
        <f t="shared" si="174"/>
        <v>4190</v>
      </c>
      <c r="B424" s="10">
        <f>MIN('Input Data'!$C$12*LOOKUP($A424,'Input Data'!$B$58:$B$62,'Input Data'!$D$58:$D$62)/3600*$C$1,IF($A424&lt;'Input Data'!$C$17,infinity,'Input Data'!$C$11*'Input Data'!$C$13+LOOKUP($A424-'Input Data'!$C$17+$C$1,$A$5:$A$505,$D$5:$D$505))-C424)</f>
        <v>22.222222222222221</v>
      </c>
      <c r="C424" s="11">
        <f>C423+LOOKUP($A423,'Input Data'!$D$23:$D$27,'Input Data'!$F$23:$F$27)*$C$1/3600</f>
        <v>5535.5000000000518</v>
      </c>
      <c r="D424" s="11">
        <f t="shared" si="175"/>
        <v>5535.5000000000518</v>
      </c>
      <c r="E424" s="9">
        <f>MIN('Input Data'!$C$12*LOOKUP($A424,'Input Data'!$B$58:$B$62,'Input Data'!$D$58:$D$62)/3600*$C$1,IF($A424&lt;'Input Data'!$C$16,0,LOOKUP($A424-'Input Data'!$C$16+$C$1,$A$5:$A$505,C$5:C$505)-D424))</f>
        <v>0</v>
      </c>
      <c r="F424" s="10">
        <f>LOOKUP($A424,'Input Data'!$C$33:$C$37,'Input Data'!$E$33:$E$37)</f>
        <v>0</v>
      </c>
      <c r="G424" s="11">
        <f t="shared" si="176"/>
        <v>1</v>
      </c>
      <c r="H424" s="11">
        <f t="shared" si="194"/>
        <v>0</v>
      </c>
      <c r="I424" s="12">
        <f t="shared" si="178"/>
        <v>0</v>
      </c>
      <c r="J424" s="7">
        <f>MIN('Input Data'!$D$12*LOOKUP($A424,'Input Data'!$B$58:$B$62,'Input Data'!$E$58:$E$62)/3600*$C$1,IF($A424&lt;'Input Data'!$D$17,infinity,'Input Data'!$D$11*'Input Data'!$D$13+LOOKUP($A424-'Input Data'!$D$17+$C$1,$A$5:$A$505,$L$5:$L$505)-K424))</f>
        <v>5.5555555555555554</v>
      </c>
      <c r="K424" s="11">
        <f t="shared" si="179"/>
        <v>0</v>
      </c>
      <c r="L424" s="11">
        <f>IF($A424&lt;'Input Data'!$D$16,0,LOOKUP($A424-'Input Data'!$D$16,$A$5:$A$505,$K$5:$K$505))</f>
        <v>0</v>
      </c>
      <c r="M424" s="7">
        <f>MIN('Input Data'!$E$12*LOOKUP($A424,'Input Data'!$B$58:$B$62,'Input Data'!$F$58:$F$62)/3600*$C$1,IF($A424&lt;'Input Data'!$E$17,infinity,'Input Data'!$E$11*'Input Data'!$E$13+LOOKUP($A424-'Input Data'!$E$17+$C$1,$A$5:$A$505,$O$5:$O$505))-N424)</f>
        <v>22.222222222222221</v>
      </c>
      <c r="N424" s="11">
        <f t="shared" si="180"/>
        <v>5535.5000000000518</v>
      </c>
      <c r="O424" s="11">
        <f t="shared" si="181"/>
        <v>5535.5000000000518</v>
      </c>
      <c r="P424" s="9">
        <f>MIN('Input Data'!$E$12*LOOKUP($A424,'Input Data'!$B$58:$B$62,'Input Data'!$F$58:$F$62)/3600*$C$1,IF($A424&lt;'Input Data'!$E$16,0,LOOKUP($A424-'Input Data'!$E$16+$C$1,$A$5:$A$505,N$5:N$505)-O424))</f>
        <v>0</v>
      </c>
      <c r="Q424" s="10">
        <f>LOOKUP($A424,'Input Data'!$C$33:$C$37,'Input Data'!$F$33:$F$37)</f>
        <v>0</v>
      </c>
      <c r="R424" s="34">
        <f t="shared" si="182"/>
        <v>1</v>
      </c>
      <c r="S424" s="8">
        <f t="shared" si="183"/>
        <v>0</v>
      </c>
      <c r="T424" s="11">
        <f t="shared" si="184"/>
        <v>0</v>
      </c>
      <c r="U424" s="7">
        <f>MIN('Input Data'!$F$12*LOOKUP($A424,'Input Data'!$B$58:$B$62,'Input Data'!$G$58:$G$62)/3600*$C$1,IF($A424&lt;'Input Data'!$F$17,infinity,'Input Data'!$F$11*'Input Data'!$F$13+LOOKUP($A424-'Input Data'!$F$17+$C$1,$A$5:$A$505,$W$5:$W$505)-V424))</f>
        <v>5.5555555555555554</v>
      </c>
      <c r="V424" s="11">
        <f t="shared" si="185"/>
        <v>105.80466666666806</v>
      </c>
      <c r="W424" s="11">
        <f>IF($A424&lt;'Input Data'!$F$16,0,LOOKUP($A424-'Input Data'!$F$16,$A$5:$A$505,$V$5:$V$505))</f>
        <v>105.80466666666806</v>
      </c>
      <c r="X424" s="7">
        <f>MIN('Input Data'!$G$12*LOOKUP($A424,'Input Data'!$B$58:$B$62,'Input Data'!$H$58:$H$62)/3600*$C$1,IF($A424&lt;'Input Data'!$G$17,infinity,'Input Data'!$G$11*'Input Data'!$G$13+LOOKUP($A424-'Input Data'!$G$17+$C$1,$A$5:$A$505,$Z$5:$Z$505)-Y424))</f>
        <v>22.222222222222221</v>
      </c>
      <c r="Y424" s="11">
        <f t="shared" si="186"/>
        <v>5429.6953333333786</v>
      </c>
      <c r="Z424" s="11">
        <f t="shared" si="187"/>
        <v>5429.6953333333786</v>
      </c>
      <c r="AA424" s="9">
        <f>MIN('Input Data'!$G$12*LOOKUP($A424,'Input Data'!$B$58:$B$62,'Input Data'!$H$58:$H$62)/3600*$C$1,IF($A424&lt;'Input Data'!$G$16,0,LOOKUP($A424-'Input Data'!$G$16+$C$1,$A$5:$A$505,Y$5:Y$505)-Z424))</f>
        <v>0</v>
      </c>
      <c r="AB424" s="10">
        <f>LOOKUP($A424,'Input Data'!$C$33:$C$37,'Input Data'!$G$33:$G$37)</f>
        <v>0</v>
      </c>
      <c r="AC424" s="11">
        <f t="shared" si="188"/>
        <v>1</v>
      </c>
      <c r="AD424" s="11">
        <f t="shared" si="189"/>
        <v>0</v>
      </c>
      <c r="AE424" s="12">
        <f t="shared" si="190"/>
        <v>0</v>
      </c>
      <c r="AF424" s="7">
        <f>MIN('Input Data'!$H$12*LOOKUP($A424,'Input Data'!$B$58:$B$62,'Input Data'!$I$58:$I$62)/3600*$C$1,IF($A424&lt;'Input Data'!$H$17,infinity,'Input Data'!$H$11*'Input Data'!$H$13+LOOKUP($A424-'Input Data'!$H$17+$C$1,$A$5:$A$505,AH$5:AH$505)-AG424))</f>
        <v>5.5555555555555554</v>
      </c>
      <c r="AG424" s="11">
        <f t="shared" si="191"/>
        <v>0</v>
      </c>
      <c r="AH424" s="11">
        <f>IF($A424&lt;'Input Data'!$H$16,0,LOOKUP($A424-'Input Data'!$H$16,$A$5:$A$505,AG$5:AG$505))</f>
        <v>0</v>
      </c>
      <c r="AI424" s="7">
        <f>MIN('Input Data'!$I$12*LOOKUP($A424,'Input Data'!$B$58:$B$62,'Input Data'!$J$58:$J$62)/3600*$C$1,IF($A424&lt;'Input Data'!$I$17,infinity,'Input Data'!$I$11*'Input Data'!$I$13+LOOKUP($A424-'Input Data'!$I$17+$C$1,$A$5:$A$505,AK$5:AK$505))-AJ424)</f>
        <v>15</v>
      </c>
      <c r="AJ424" s="11">
        <f t="shared" si="192"/>
        <v>5429.6953333333786</v>
      </c>
      <c r="AK424" s="34">
        <f>IF($A424&lt;'Input Data'!$I$16,0,LOOKUP($A424-'Input Data'!$I$16,$A$5:$A$505,AJ$5:AJ$505))</f>
        <v>5429.6953333333786</v>
      </c>
      <c r="AL424" s="17">
        <f>MIN('Input Data'!$I$12*LOOKUP($A424,'Input Data'!$B$58:$B$62,'Input Data'!$J$58:$J$62)/3600*$C$1,IF($A424&lt;'Input Data'!$I$16,0,LOOKUP($A424-'Input Data'!$I$16+$C$1,$A$5:$A$505,AJ$5:AJ$505)-AK424))</f>
        <v>0</v>
      </c>
    </row>
    <row r="425" spans="1:38" x14ac:dyDescent="0.3">
      <c r="A425" s="9">
        <f t="shared" si="174"/>
        <v>4200</v>
      </c>
      <c r="B425" s="10">
        <f>MIN('Input Data'!$C$12*LOOKUP($A425,'Input Data'!$B$58:$B$62,'Input Data'!$D$58:$D$62)/3600*$C$1,IF($A425&lt;'Input Data'!$C$17,infinity,'Input Data'!$C$11*'Input Data'!$C$13+LOOKUP($A425-'Input Data'!$C$17+$C$1,$A$5:$A$505,$D$5:$D$505))-C425)</f>
        <v>22.222222222222221</v>
      </c>
      <c r="C425" s="11">
        <f>C424+LOOKUP($A424,'Input Data'!$D$23:$D$27,'Input Data'!$F$23:$F$27)*$C$1/3600</f>
        <v>5535.5000000000518</v>
      </c>
      <c r="D425" s="11">
        <f t="shared" si="175"/>
        <v>5535.5000000000518</v>
      </c>
      <c r="E425" s="9">
        <f>MIN('Input Data'!$C$12*LOOKUP($A425,'Input Data'!$B$58:$B$62,'Input Data'!$D$58:$D$62)/3600*$C$1,IF($A425&lt;'Input Data'!$C$16,0,LOOKUP($A425-'Input Data'!$C$16+$C$1,$A$5:$A$505,C$5:C$505)-D425))</f>
        <v>0</v>
      </c>
      <c r="F425" s="10">
        <f>LOOKUP($A425,'Input Data'!$C$33:$C$37,'Input Data'!$E$33:$E$37)</f>
        <v>0</v>
      </c>
      <c r="G425" s="11">
        <f t="shared" si="176"/>
        <v>1</v>
      </c>
      <c r="H425" s="11">
        <f t="shared" si="194"/>
        <v>0</v>
      </c>
      <c r="I425" s="12">
        <f t="shared" si="178"/>
        <v>0</v>
      </c>
      <c r="J425" s="7">
        <f>MIN('Input Data'!$D$12*LOOKUP($A425,'Input Data'!$B$58:$B$62,'Input Data'!$E$58:$E$62)/3600*$C$1,IF($A425&lt;'Input Data'!$D$17,infinity,'Input Data'!$D$11*'Input Data'!$D$13+LOOKUP($A425-'Input Data'!$D$17+$C$1,$A$5:$A$505,$L$5:$L$505)-K425))</f>
        <v>5.5555555555555554</v>
      </c>
      <c r="K425" s="11">
        <f t="shared" si="179"/>
        <v>0</v>
      </c>
      <c r="L425" s="11">
        <f>IF($A425&lt;'Input Data'!$D$16,0,LOOKUP($A425-'Input Data'!$D$16,$A$5:$A$505,$K$5:$K$505))</f>
        <v>0</v>
      </c>
      <c r="M425" s="7">
        <f>MIN('Input Data'!$E$12*LOOKUP($A425,'Input Data'!$B$58:$B$62,'Input Data'!$F$58:$F$62)/3600*$C$1,IF($A425&lt;'Input Data'!$E$17,infinity,'Input Data'!$E$11*'Input Data'!$E$13+LOOKUP($A425-'Input Data'!$E$17+$C$1,$A$5:$A$505,$O$5:$O$505))-N425)</f>
        <v>22.222222222222221</v>
      </c>
      <c r="N425" s="11">
        <f t="shared" si="180"/>
        <v>5535.5000000000518</v>
      </c>
      <c r="O425" s="11">
        <f t="shared" si="181"/>
        <v>5535.5000000000518</v>
      </c>
      <c r="P425" s="9">
        <f>MIN('Input Data'!$E$12*LOOKUP($A425,'Input Data'!$B$58:$B$62,'Input Data'!$F$58:$F$62)/3600*$C$1,IF($A425&lt;'Input Data'!$E$16,0,LOOKUP($A425-'Input Data'!$E$16+$C$1,$A$5:$A$505,N$5:N$505)-O425))</f>
        <v>0</v>
      </c>
      <c r="Q425" s="10">
        <f>LOOKUP($A425,'Input Data'!$C$33:$C$37,'Input Data'!$F$33:$F$37)</f>
        <v>0</v>
      </c>
      <c r="R425" s="34">
        <f t="shared" si="182"/>
        <v>1</v>
      </c>
      <c r="S425" s="8">
        <f t="shared" si="183"/>
        <v>0</v>
      </c>
      <c r="T425" s="11">
        <f t="shared" si="184"/>
        <v>0</v>
      </c>
      <c r="U425" s="7">
        <f>MIN('Input Data'!$F$12*LOOKUP($A425,'Input Data'!$B$58:$B$62,'Input Data'!$G$58:$G$62)/3600*$C$1,IF($A425&lt;'Input Data'!$F$17,infinity,'Input Data'!$F$11*'Input Data'!$F$13+LOOKUP($A425-'Input Data'!$F$17+$C$1,$A$5:$A$505,$W$5:$W$505)-V425))</f>
        <v>5.5555555555555554</v>
      </c>
      <c r="V425" s="11">
        <f t="shared" si="185"/>
        <v>105.80466666666806</v>
      </c>
      <c r="W425" s="11">
        <f>IF($A425&lt;'Input Data'!$F$16,0,LOOKUP($A425-'Input Data'!$F$16,$A$5:$A$505,$V$5:$V$505))</f>
        <v>105.80466666666806</v>
      </c>
      <c r="X425" s="7">
        <f>MIN('Input Data'!$G$12*LOOKUP($A425,'Input Data'!$B$58:$B$62,'Input Data'!$H$58:$H$62)/3600*$C$1,IF($A425&lt;'Input Data'!$G$17,infinity,'Input Data'!$G$11*'Input Data'!$G$13+LOOKUP($A425-'Input Data'!$G$17+$C$1,$A$5:$A$505,$Z$5:$Z$505)-Y425))</f>
        <v>22.222222222222221</v>
      </c>
      <c r="Y425" s="11">
        <f t="shared" si="186"/>
        <v>5429.6953333333786</v>
      </c>
      <c r="Z425" s="11">
        <f t="shared" si="187"/>
        <v>5429.6953333333786</v>
      </c>
      <c r="AA425" s="9">
        <f>MIN('Input Data'!$G$12*LOOKUP($A425,'Input Data'!$B$58:$B$62,'Input Data'!$H$58:$H$62)/3600*$C$1,IF($A425&lt;'Input Data'!$G$16,0,LOOKUP($A425-'Input Data'!$G$16+$C$1,$A$5:$A$505,Y$5:Y$505)-Z425))</f>
        <v>0</v>
      </c>
      <c r="AB425" s="10">
        <f>LOOKUP($A425,'Input Data'!$C$33:$C$37,'Input Data'!$G$33:$G$37)</f>
        <v>0</v>
      </c>
      <c r="AC425" s="11">
        <f t="shared" si="188"/>
        <v>1</v>
      </c>
      <c r="AD425" s="11">
        <f t="shared" si="189"/>
        <v>0</v>
      </c>
      <c r="AE425" s="12">
        <f t="shared" si="190"/>
        <v>0</v>
      </c>
      <c r="AF425" s="7">
        <f>MIN('Input Data'!$H$12*LOOKUP($A425,'Input Data'!$B$58:$B$62,'Input Data'!$I$58:$I$62)/3600*$C$1,IF($A425&lt;'Input Data'!$H$17,infinity,'Input Data'!$H$11*'Input Data'!$H$13+LOOKUP($A425-'Input Data'!$H$17+$C$1,$A$5:$A$505,AH$5:AH$505)-AG425))</f>
        <v>5.5555555555555554</v>
      </c>
      <c r="AG425" s="11">
        <f t="shared" si="191"/>
        <v>0</v>
      </c>
      <c r="AH425" s="11">
        <f>IF($A425&lt;'Input Data'!$H$16,0,LOOKUP($A425-'Input Data'!$H$16,$A$5:$A$505,AG$5:AG$505))</f>
        <v>0</v>
      </c>
      <c r="AI425" s="7">
        <f>MIN('Input Data'!$I$12*LOOKUP($A425,'Input Data'!$B$58:$B$62,'Input Data'!$J$58:$J$62)/3600*$C$1,IF($A425&lt;'Input Data'!$I$17,infinity,'Input Data'!$I$11*'Input Data'!$I$13+LOOKUP($A425-'Input Data'!$I$17+$C$1,$A$5:$A$505,AK$5:AK$505))-AJ425)</f>
        <v>15</v>
      </c>
      <c r="AJ425" s="11">
        <f t="shared" si="192"/>
        <v>5429.6953333333786</v>
      </c>
      <c r="AK425" s="34">
        <f>IF($A425&lt;'Input Data'!$I$16,0,LOOKUP($A425-'Input Data'!$I$16,$A$5:$A$505,AJ$5:AJ$505))</f>
        <v>5429.6953333333786</v>
      </c>
      <c r="AL425" s="17">
        <f>MIN('Input Data'!$I$12*LOOKUP($A425,'Input Data'!$B$58:$B$62,'Input Data'!$J$58:$J$62)/3600*$C$1,IF($A425&lt;'Input Data'!$I$16,0,LOOKUP($A425-'Input Data'!$I$16+$C$1,$A$5:$A$505,AJ$5:AJ$505)-AK425))</f>
        <v>0</v>
      </c>
    </row>
    <row r="426" spans="1:38" x14ac:dyDescent="0.3">
      <c r="A426" s="9">
        <f t="shared" si="174"/>
        <v>4210</v>
      </c>
      <c r="B426" s="10">
        <f>MIN('Input Data'!$C$12*LOOKUP($A426,'Input Data'!$B$58:$B$62,'Input Data'!$D$58:$D$62)/3600*$C$1,IF($A426&lt;'Input Data'!$C$17,infinity,'Input Data'!$C$11*'Input Data'!$C$13+LOOKUP($A426-'Input Data'!$C$17+$C$1,$A$5:$A$505,$D$5:$D$505))-C426)</f>
        <v>22.222222222222221</v>
      </c>
      <c r="C426" s="11">
        <f>C425+LOOKUP($A425,'Input Data'!$D$23:$D$27,'Input Data'!$F$23:$F$27)*$C$1/3600</f>
        <v>5535.5000000000518</v>
      </c>
      <c r="D426" s="11">
        <f t="shared" si="175"/>
        <v>5535.5000000000518</v>
      </c>
      <c r="E426" s="9">
        <f>MIN('Input Data'!$C$12*LOOKUP($A426,'Input Data'!$B$58:$B$62,'Input Data'!$D$58:$D$62)/3600*$C$1,IF($A426&lt;'Input Data'!$C$16,0,LOOKUP($A426-'Input Data'!$C$16+$C$1,$A$5:$A$505,C$5:C$505)-D426))</f>
        <v>0</v>
      </c>
      <c r="F426" s="10">
        <f>LOOKUP($A426,'Input Data'!$C$33:$C$37,'Input Data'!$E$33:$E$37)</f>
        <v>0</v>
      </c>
      <c r="G426" s="11">
        <f t="shared" si="176"/>
        <v>1</v>
      </c>
      <c r="H426" s="11">
        <f t="shared" si="194"/>
        <v>0</v>
      </c>
      <c r="I426" s="12">
        <f t="shared" si="178"/>
        <v>0</v>
      </c>
      <c r="J426" s="7">
        <f>MIN('Input Data'!$D$12*LOOKUP($A426,'Input Data'!$B$58:$B$62,'Input Data'!$E$58:$E$62)/3600*$C$1,IF($A426&lt;'Input Data'!$D$17,infinity,'Input Data'!$D$11*'Input Data'!$D$13+LOOKUP($A426-'Input Data'!$D$17+$C$1,$A$5:$A$505,$L$5:$L$505)-K426))</f>
        <v>5.5555555555555554</v>
      </c>
      <c r="K426" s="11">
        <f t="shared" si="179"/>
        <v>0</v>
      </c>
      <c r="L426" s="11">
        <f>IF($A426&lt;'Input Data'!$D$16,0,LOOKUP($A426-'Input Data'!$D$16,$A$5:$A$505,$K$5:$K$505))</f>
        <v>0</v>
      </c>
      <c r="M426" s="7">
        <f>MIN('Input Data'!$E$12*LOOKUP($A426,'Input Data'!$B$58:$B$62,'Input Data'!$F$58:$F$62)/3600*$C$1,IF($A426&lt;'Input Data'!$E$17,infinity,'Input Data'!$E$11*'Input Data'!$E$13+LOOKUP($A426-'Input Data'!$E$17+$C$1,$A$5:$A$505,$O$5:$O$505))-N426)</f>
        <v>22.222222222222221</v>
      </c>
      <c r="N426" s="11">
        <f t="shared" si="180"/>
        <v>5535.5000000000518</v>
      </c>
      <c r="O426" s="11">
        <f t="shared" si="181"/>
        <v>5535.5000000000518</v>
      </c>
      <c r="P426" s="9">
        <f>MIN('Input Data'!$E$12*LOOKUP($A426,'Input Data'!$B$58:$B$62,'Input Data'!$F$58:$F$62)/3600*$C$1,IF($A426&lt;'Input Data'!$E$16,0,LOOKUP($A426-'Input Data'!$E$16+$C$1,$A$5:$A$505,N$5:N$505)-O426))</f>
        <v>0</v>
      </c>
      <c r="Q426" s="10">
        <f>LOOKUP($A426,'Input Data'!$C$33:$C$37,'Input Data'!$F$33:$F$37)</f>
        <v>0</v>
      </c>
      <c r="R426" s="34">
        <f t="shared" si="182"/>
        <v>1</v>
      </c>
      <c r="S426" s="8">
        <f t="shared" si="183"/>
        <v>0</v>
      </c>
      <c r="T426" s="11">
        <f t="shared" si="184"/>
        <v>0</v>
      </c>
      <c r="U426" s="7">
        <f>MIN('Input Data'!$F$12*LOOKUP($A426,'Input Data'!$B$58:$B$62,'Input Data'!$G$58:$G$62)/3600*$C$1,IF($A426&lt;'Input Data'!$F$17,infinity,'Input Data'!$F$11*'Input Data'!$F$13+LOOKUP($A426-'Input Data'!$F$17+$C$1,$A$5:$A$505,$W$5:$W$505)-V426))</f>
        <v>5.5555555555555554</v>
      </c>
      <c r="V426" s="11">
        <f t="shared" si="185"/>
        <v>105.80466666666806</v>
      </c>
      <c r="W426" s="11">
        <f>IF($A426&lt;'Input Data'!$F$16,0,LOOKUP($A426-'Input Data'!$F$16,$A$5:$A$505,$V$5:$V$505))</f>
        <v>105.80466666666806</v>
      </c>
      <c r="X426" s="7">
        <f>MIN('Input Data'!$G$12*LOOKUP($A426,'Input Data'!$B$58:$B$62,'Input Data'!$H$58:$H$62)/3600*$C$1,IF($A426&lt;'Input Data'!$G$17,infinity,'Input Data'!$G$11*'Input Data'!$G$13+LOOKUP($A426-'Input Data'!$G$17+$C$1,$A$5:$A$505,$Z$5:$Z$505)-Y426))</f>
        <v>22.222222222222221</v>
      </c>
      <c r="Y426" s="11">
        <f t="shared" si="186"/>
        <v>5429.6953333333786</v>
      </c>
      <c r="Z426" s="11">
        <f t="shared" si="187"/>
        <v>5429.6953333333786</v>
      </c>
      <c r="AA426" s="9">
        <f>MIN('Input Data'!$G$12*LOOKUP($A426,'Input Data'!$B$58:$B$62,'Input Data'!$H$58:$H$62)/3600*$C$1,IF($A426&lt;'Input Data'!$G$16,0,LOOKUP($A426-'Input Data'!$G$16+$C$1,$A$5:$A$505,Y$5:Y$505)-Z426))</f>
        <v>0</v>
      </c>
      <c r="AB426" s="10">
        <f>LOOKUP($A426,'Input Data'!$C$33:$C$37,'Input Data'!$G$33:$G$37)</f>
        <v>0</v>
      </c>
      <c r="AC426" s="11">
        <f t="shared" si="188"/>
        <v>1</v>
      </c>
      <c r="AD426" s="11">
        <f t="shared" si="189"/>
        <v>0</v>
      </c>
      <c r="AE426" s="12">
        <f t="shared" si="190"/>
        <v>0</v>
      </c>
      <c r="AF426" s="7">
        <f>MIN('Input Data'!$H$12*LOOKUP($A426,'Input Data'!$B$58:$B$62,'Input Data'!$I$58:$I$62)/3600*$C$1,IF($A426&lt;'Input Data'!$H$17,infinity,'Input Data'!$H$11*'Input Data'!$H$13+LOOKUP($A426-'Input Data'!$H$17+$C$1,$A$5:$A$505,AH$5:AH$505)-AG426))</f>
        <v>5.5555555555555554</v>
      </c>
      <c r="AG426" s="11">
        <f t="shared" si="191"/>
        <v>0</v>
      </c>
      <c r="AH426" s="11">
        <f>IF($A426&lt;'Input Data'!$H$16,0,LOOKUP($A426-'Input Data'!$H$16,$A$5:$A$505,AG$5:AG$505))</f>
        <v>0</v>
      </c>
      <c r="AI426" s="7">
        <f>MIN('Input Data'!$I$12*LOOKUP($A426,'Input Data'!$B$58:$B$62,'Input Data'!$J$58:$J$62)/3600*$C$1,IF($A426&lt;'Input Data'!$I$17,infinity,'Input Data'!$I$11*'Input Data'!$I$13+LOOKUP($A426-'Input Data'!$I$17+$C$1,$A$5:$A$505,AK$5:AK$505))-AJ426)</f>
        <v>15</v>
      </c>
      <c r="AJ426" s="11">
        <f t="shared" si="192"/>
        <v>5429.6953333333786</v>
      </c>
      <c r="AK426" s="34">
        <f>IF($A426&lt;'Input Data'!$I$16,0,LOOKUP($A426-'Input Data'!$I$16,$A$5:$A$505,AJ$5:AJ$505))</f>
        <v>5429.6953333333786</v>
      </c>
      <c r="AL426" s="17">
        <f>MIN('Input Data'!$I$12*LOOKUP($A426,'Input Data'!$B$58:$B$62,'Input Data'!$J$58:$J$62)/3600*$C$1,IF($A426&lt;'Input Data'!$I$16,0,LOOKUP($A426-'Input Data'!$I$16+$C$1,$A$5:$A$505,AJ$5:AJ$505)-AK426))</f>
        <v>0</v>
      </c>
    </row>
    <row r="427" spans="1:38" x14ac:dyDescent="0.3">
      <c r="A427" s="9">
        <f t="shared" si="174"/>
        <v>4220</v>
      </c>
      <c r="B427" s="10">
        <f>MIN('Input Data'!$C$12*LOOKUP($A427,'Input Data'!$B$58:$B$62,'Input Data'!$D$58:$D$62)/3600*$C$1,IF($A427&lt;'Input Data'!$C$17,infinity,'Input Data'!$C$11*'Input Data'!$C$13+LOOKUP($A427-'Input Data'!$C$17+$C$1,$A$5:$A$505,$D$5:$D$505))-C427)</f>
        <v>22.222222222222221</v>
      </c>
      <c r="C427" s="11">
        <f>C426+LOOKUP($A426,'Input Data'!$D$23:$D$27,'Input Data'!$F$23:$F$27)*$C$1/3600</f>
        <v>5535.5000000000518</v>
      </c>
      <c r="D427" s="11">
        <f t="shared" si="175"/>
        <v>5535.5000000000518</v>
      </c>
      <c r="E427" s="9">
        <f>MIN('Input Data'!$C$12*LOOKUP($A427,'Input Data'!$B$58:$B$62,'Input Data'!$D$58:$D$62)/3600*$C$1,IF($A427&lt;'Input Data'!$C$16,0,LOOKUP($A427-'Input Data'!$C$16+$C$1,$A$5:$A$505,C$5:C$505)-D427))</f>
        <v>0</v>
      </c>
      <c r="F427" s="10">
        <f>LOOKUP($A427,'Input Data'!$C$33:$C$37,'Input Data'!$E$33:$E$37)</f>
        <v>0</v>
      </c>
      <c r="G427" s="11">
        <f t="shared" si="176"/>
        <v>1</v>
      </c>
      <c r="H427" s="11">
        <f t="shared" si="194"/>
        <v>0</v>
      </c>
      <c r="I427" s="12">
        <f t="shared" si="178"/>
        <v>0</v>
      </c>
      <c r="J427" s="7">
        <f>MIN('Input Data'!$D$12*LOOKUP($A427,'Input Data'!$B$58:$B$62,'Input Data'!$E$58:$E$62)/3600*$C$1,IF($A427&lt;'Input Data'!$D$17,infinity,'Input Data'!$D$11*'Input Data'!$D$13+LOOKUP($A427-'Input Data'!$D$17+$C$1,$A$5:$A$505,$L$5:$L$505)-K427))</f>
        <v>5.5555555555555554</v>
      </c>
      <c r="K427" s="11">
        <f t="shared" si="179"/>
        <v>0</v>
      </c>
      <c r="L427" s="11">
        <f>IF($A427&lt;'Input Data'!$D$16,0,LOOKUP($A427-'Input Data'!$D$16,$A$5:$A$505,$K$5:$K$505))</f>
        <v>0</v>
      </c>
      <c r="M427" s="7">
        <f>MIN('Input Data'!$E$12*LOOKUP($A427,'Input Data'!$B$58:$B$62,'Input Data'!$F$58:$F$62)/3600*$C$1,IF($A427&lt;'Input Data'!$E$17,infinity,'Input Data'!$E$11*'Input Data'!$E$13+LOOKUP($A427-'Input Data'!$E$17+$C$1,$A$5:$A$505,$O$5:$O$505))-N427)</f>
        <v>22.222222222222221</v>
      </c>
      <c r="N427" s="11">
        <f t="shared" si="180"/>
        <v>5535.5000000000518</v>
      </c>
      <c r="O427" s="11">
        <f t="shared" si="181"/>
        <v>5535.5000000000518</v>
      </c>
      <c r="P427" s="9">
        <f>MIN('Input Data'!$E$12*LOOKUP($A427,'Input Data'!$B$58:$B$62,'Input Data'!$F$58:$F$62)/3600*$C$1,IF($A427&lt;'Input Data'!$E$16,0,LOOKUP($A427-'Input Data'!$E$16+$C$1,$A$5:$A$505,N$5:N$505)-O427))</f>
        <v>0</v>
      </c>
      <c r="Q427" s="10">
        <f>LOOKUP($A427,'Input Data'!$C$33:$C$37,'Input Data'!$F$33:$F$37)</f>
        <v>0</v>
      </c>
      <c r="R427" s="34">
        <f t="shared" si="182"/>
        <v>1</v>
      </c>
      <c r="S427" s="8">
        <f t="shared" si="183"/>
        <v>0</v>
      </c>
      <c r="T427" s="11">
        <f t="shared" si="184"/>
        <v>0</v>
      </c>
      <c r="U427" s="7">
        <f>MIN('Input Data'!$F$12*LOOKUP($A427,'Input Data'!$B$58:$B$62,'Input Data'!$G$58:$G$62)/3600*$C$1,IF($A427&lt;'Input Data'!$F$17,infinity,'Input Data'!$F$11*'Input Data'!$F$13+LOOKUP($A427-'Input Data'!$F$17+$C$1,$A$5:$A$505,$W$5:$W$505)-V427))</f>
        <v>5.5555555555555554</v>
      </c>
      <c r="V427" s="11">
        <f t="shared" si="185"/>
        <v>105.80466666666806</v>
      </c>
      <c r="W427" s="11">
        <f>IF($A427&lt;'Input Data'!$F$16,0,LOOKUP($A427-'Input Data'!$F$16,$A$5:$A$505,$V$5:$V$505))</f>
        <v>105.80466666666806</v>
      </c>
      <c r="X427" s="7">
        <f>MIN('Input Data'!$G$12*LOOKUP($A427,'Input Data'!$B$58:$B$62,'Input Data'!$H$58:$H$62)/3600*$C$1,IF($A427&lt;'Input Data'!$G$17,infinity,'Input Data'!$G$11*'Input Data'!$G$13+LOOKUP($A427-'Input Data'!$G$17+$C$1,$A$5:$A$505,$Z$5:$Z$505)-Y427))</f>
        <v>22.222222222222221</v>
      </c>
      <c r="Y427" s="11">
        <f t="shared" si="186"/>
        <v>5429.6953333333786</v>
      </c>
      <c r="Z427" s="11">
        <f t="shared" si="187"/>
        <v>5429.6953333333786</v>
      </c>
      <c r="AA427" s="9">
        <f>MIN('Input Data'!$G$12*LOOKUP($A427,'Input Data'!$B$58:$B$62,'Input Data'!$H$58:$H$62)/3600*$C$1,IF($A427&lt;'Input Data'!$G$16,0,LOOKUP($A427-'Input Data'!$G$16+$C$1,$A$5:$A$505,Y$5:Y$505)-Z427))</f>
        <v>0</v>
      </c>
      <c r="AB427" s="10">
        <f>LOOKUP($A427,'Input Data'!$C$33:$C$37,'Input Data'!$G$33:$G$37)</f>
        <v>0</v>
      </c>
      <c r="AC427" s="11">
        <f t="shared" si="188"/>
        <v>1</v>
      </c>
      <c r="AD427" s="11">
        <f t="shared" si="189"/>
        <v>0</v>
      </c>
      <c r="AE427" s="12">
        <f t="shared" si="190"/>
        <v>0</v>
      </c>
      <c r="AF427" s="7">
        <f>MIN('Input Data'!$H$12*LOOKUP($A427,'Input Data'!$B$58:$B$62,'Input Data'!$I$58:$I$62)/3600*$C$1,IF($A427&lt;'Input Data'!$H$17,infinity,'Input Data'!$H$11*'Input Data'!$H$13+LOOKUP($A427-'Input Data'!$H$17+$C$1,$A$5:$A$505,AH$5:AH$505)-AG427))</f>
        <v>5.5555555555555554</v>
      </c>
      <c r="AG427" s="11">
        <f t="shared" si="191"/>
        <v>0</v>
      </c>
      <c r="AH427" s="11">
        <f>IF($A427&lt;'Input Data'!$H$16,0,LOOKUP($A427-'Input Data'!$H$16,$A$5:$A$505,AG$5:AG$505))</f>
        <v>0</v>
      </c>
      <c r="AI427" s="7">
        <f>MIN('Input Data'!$I$12*LOOKUP($A427,'Input Data'!$B$58:$B$62,'Input Data'!$J$58:$J$62)/3600*$C$1,IF($A427&lt;'Input Data'!$I$17,infinity,'Input Data'!$I$11*'Input Data'!$I$13+LOOKUP($A427-'Input Data'!$I$17+$C$1,$A$5:$A$505,AK$5:AK$505))-AJ427)</f>
        <v>15</v>
      </c>
      <c r="AJ427" s="11">
        <f t="shared" si="192"/>
        <v>5429.6953333333786</v>
      </c>
      <c r="AK427" s="34">
        <f>IF($A427&lt;'Input Data'!$I$16,0,LOOKUP($A427-'Input Data'!$I$16,$A$5:$A$505,AJ$5:AJ$505))</f>
        <v>5429.6953333333786</v>
      </c>
      <c r="AL427" s="17">
        <f>MIN('Input Data'!$I$12*LOOKUP($A427,'Input Data'!$B$58:$B$62,'Input Data'!$J$58:$J$62)/3600*$C$1,IF($A427&lt;'Input Data'!$I$16,0,LOOKUP($A427-'Input Data'!$I$16+$C$1,$A$5:$A$505,AJ$5:AJ$505)-AK427))</f>
        <v>0</v>
      </c>
    </row>
    <row r="428" spans="1:38" x14ac:dyDescent="0.3">
      <c r="A428" s="9">
        <f t="shared" si="174"/>
        <v>4230</v>
      </c>
      <c r="B428" s="10">
        <f>MIN('Input Data'!$C$12*LOOKUP($A428,'Input Data'!$B$58:$B$62,'Input Data'!$D$58:$D$62)/3600*$C$1,IF($A428&lt;'Input Data'!$C$17,infinity,'Input Data'!$C$11*'Input Data'!$C$13+LOOKUP($A428-'Input Data'!$C$17+$C$1,$A$5:$A$505,$D$5:$D$505))-C428)</f>
        <v>22.222222222222221</v>
      </c>
      <c r="C428" s="11">
        <f>C427+LOOKUP($A427,'Input Data'!$D$23:$D$27,'Input Data'!$F$23:$F$27)*$C$1/3600</f>
        <v>5535.5000000000518</v>
      </c>
      <c r="D428" s="11">
        <f t="shared" si="175"/>
        <v>5535.5000000000518</v>
      </c>
      <c r="E428" s="9">
        <f>MIN('Input Data'!$C$12*LOOKUP($A428,'Input Data'!$B$58:$B$62,'Input Data'!$D$58:$D$62)/3600*$C$1,IF($A428&lt;'Input Data'!$C$16,0,LOOKUP($A428-'Input Data'!$C$16+$C$1,$A$5:$A$505,C$5:C$505)-D428))</f>
        <v>0</v>
      </c>
      <c r="F428" s="10">
        <f>LOOKUP($A428,'Input Data'!$C$33:$C$37,'Input Data'!$E$33:$E$37)</f>
        <v>0</v>
      </c>
      <c r="G428" s="11">
        <f t="shared" si="176"/>
        <v>1</v>
      </c>
      <c r="H428" s="11">
        <f t="shared" si="194"/>
        <v>0</v>
      </c>
      <c r="I428" s="12">
        <f t="shared" si="178"/>
        <v>0</v>
      </c>
      <c r="J428" s="7">
        <f>MIN('Input Data'!$D$12*LOOKUP($A428,'Input Data'!$B$58:$B$62,'Input Data'!$E$58:$E$62)/3600*$C$1,IF($A428&lt;'Input Data'!$D$17,infinity,'Input Data'!$D$11*'Input Data'!$D$13+LOOKUP($A428-'Input Data'!$D$17+$C$1,$A$5:$A$505,$L$5:$L$505)-K428))</f>
        <v>5.5555555555555554</v>
      </c>
      <c r="K428" s="11">
        <f t="shared" si="179"/>
        <v>0</v>
      </c>
      <c r="L428" s="11">
        <f>IF($A428&lt;'Input Data'!$D$16,0,LOOKUP($A428-'Input Data'!$D$16,$A$5:$A$505,$K$5:$K$505))</f>
        <v>0</v>
      </c>
      <c r="M428" s="7">
        <f>MIN('Input Data'!$E$12*LOOKUP($A428,'Input Data'!$B$58:$B$62,'Input Data'!$F$58:$F$62)/3600*$C$1,IF($A428&lt;'Input Data'!$E$17,infinity,'Input Data'!$E$11*'Input Data'!$E$13+LOOKUP($A428-'Input Data'!$E$17+$C$1,$A$5:$A$505,$O$5:$O$505))-N428)</f>
        <v>22.222222222222221</v>
      </c>
      <c r="N428" s="11">
        <f t="shared" si="180"/>
        <v>5535.5000000000518</v>
      </c>
      <c r="O428" s="11">
        <f t="shared" si="181"/>
        <v>5535.5000000000518</v>
      </c>
      <c r="P428" s="9">
        <f>MIN('Input Data'!$E$12*LOOKUP($A428,'Input Data'!$B$58:$B$62,'Input Data'!$F$58:$F$62)/3600*$C$1,IF($A428&lt;'Input Data'!$E$16,0,LOOKUP($A428-'Input Data'!$E$16+$C$1,$A$5:$A$505,N$5:N$505)-O428))</f>
        <v>0</v>
      </c>
      <c r="Q428" s="10">
        <f>LOOKUP($A428,'Input Data'!$C$33:$C$37,'Input Data'!$F$33:$F$37)</f>
        <v>0</v>
      </c>
      <c r="R428" s="34">
        <f t="shared" si="182"/>
        <v>1</v>
      </c>
      <c r="S428" s="8">
        <f t="shared" si="183"/>
        <v>0</v>
      </c>
      <c r="T428" s="11">
        <f t="shared" si="184"/>
        <v>0</v>
      </c>
      <c r="U428" s="7">
        <f>MIN('Input Data'!$F$12*LOOKUP($A428,'Input Data'!$B$58:$B$62,'Input Data'!$G$58:$G$62)/3600*$C$1,IF($A428&lt;'Input Data'!$F$17,infinity,'Input Data'!$F$11*'Input Data'!$F$13+LOOKUP($A428-'Input Data'!$F$17+$C$1,$A$5:$A$505,$W$5:$W$505)-V428))</f>
        <v>5.5555555555555554</v>
      </c>
      <c r="V428" s="11">
        <f t="shared" si="185"/>
        <v>105.80466666666806</v>
      </c>
      <c r="W428" s="11">
        <f>IF($A428&lt;'Input Data'!$F$16,0,LOOKUP($A428-'Input Data'!$F$16,$A$5:$A$505,$V$5:$V$505))</f>
        <v>105.80466666666806</v>
      </c>
      <c r="X428" s="7">
        <f>MIN('Input Data'!$G$12*LOOKUP($A428,'Input Data'!$B$58:$B$62,'Input Data'!$H$58:$H$62)/3600*$C$1,IF($A428&lt;'Input Data'!$G$17,infinity,'Input Data'!$G$11*'Input Data'!$G$13+LOOKUP($A428-'Input Data'!$G$17+$C$1,$A$5:$A$505,$Z$5:$Z$505)-Y428))</f>
        <v>22.222222222222221</v>
      </c>
      <c r="Y428" s="11">
        <f t="shared" si="186"/>
        <v>5429.6953333333786</v>
      </c>
      <c r="Z428" s="11">
        <f t="shared" si="187"/>
        <v>5429.6953333333786</v>
      </c>
      <c r="AA428" s="9">
        <f>MIN('Input Data'!$G$12*LOOKUP($A428,'Input Data'!$B$58:$B$62,'Input Data'!$H$58:$H$62)/3600*$C$1,IF($A428&lt;'Input Data'!$G$16,0,LOOKUP($A428-'Input Data'!$G$16+$C$1,$A$5:$A$505,Y$5:Y$505)-Z428))</f>
        <v>0</v>
      </c>
      <c r="AB428" s="10">
        <f>LOOKUP($A428,'Input Data'!$C$33:$C$37,'Input Data'!$G$33:$G$37)</f>
        <v>0</v>
      </c>
      <c r="AC428" s="11">
        <f t="shared" si="188"/>
        <v>1</v>
      </c>
      <c r="AD428" s="11">
        <f t="shared" si="189"/>
        <v>0</v>
      </c>
      <c r="AE428" s="12">
        <f t="shared" si="190"/>
        <v>0</v>
      </c>
      <c r="AF428" s="7">
        <f>MIN('Input Data'!$H$12*LOOKUP($A428,'Input Data'!$B$58:$B$62,'Input Data'!$I$58:$I$62)/3600*$C$1,IF($A428&lt;'Input Data'!$H$17,infinity,'Input Data'!$H$11*'Input Data'!$H$13+LOOKUP($A428-'Input Data'!$H$17+$C$1,$A$5:$A$505,AH$5:AH$505)-AG428))</f>
        <v>5.5555555555555554</v>
      </c>
      <c r="AG428" s="11">
        <f t="shared" si="191"/>
        <v>0</v>
      </c>
      <c r="AH428" s="11">
        <f>IF($A428&lt;'Input Data'!$H$16,0,LOOKUP($A428-'Input Data'!$H$16,$A$5:$A$505,AG$5:AG$505))</f>
        <v>0</v>
      </c>
      <c r="AI428" s="7">
        <f>MIN('Input Data'!$I$12*LOOKUP($A428,'Input Data'!$B$58:$B$62,'Input Data'!$J$58:$J$62)/3600*$C$1,IF($A428&lt;'Input Data'!$I$17,infinity,'Input Data'!$I$11*'Input Data'!$I$13+LOOKUP($A428-'Input Data'!$I$17+$C$1,$A$5:$A$505,AK$5:AK$505))-AJ428)</f>
        <v>15</v>
      </c>
      <c r="AJ428" s="11">
        <f t="shared" si="192"/>
        <v>5429.6953333333786</v>
      </c>
      <c r="AK428" s="34">
        <f>IF($A428&lt;'Input Data'!$I$16,0,LOOKUP($A428-'Input Data'!$I$16,$A$5:$A$505,AJ$5:AJ$505))</f>
        <v>5429.6953333333786</v>
      </c>
      <c r="AL428" s="17">
        <f>MIN('Input Data'!$I$12*LOOKUP($A428,'Input Data'!$B$58:$B$62,'Input Data'!$J$58:$J$62)/3600*$C$1,IF($A428&lt;'Input Data'!$I$16,0,LOOKUP($A428-'Input Data'!$I$16+$C$1,$A$5:$A$505,AJ$5:AJ$505)-AK428))</f>
        <v>0</v>
      </c>
    </row>
    <row r="429" spans="1:38" x14ac:dyDescent="0.3">
      <c r="A429" s="9">
        <f t="shared" si="174"/>
        <v>4240</v>
      </c>
      <c r="B429" s="10">
        <f>MIN('Input Data'!$C$12*LOOKUP($A429,'Input Data'!$B$58:$B$62,'Input Data'!$D$58:$D$62)/3600*$C$1,IF($A429&lt;'Input Data'!$C$17,infinity,'Input Data'!$C$11*'Input Data'!$C$13+LOOKUP($A429-'Input Data'!$C$17+$C$1,$A$5:$A$505,$D$5:$D$505))-C429)</f>
        <v>22.222222222222221</v>
      </c>
      <c r="C429" s="11">
        <f>C428+LOOKUP($A428,'Input Data'!$D$23:$D$27,'Input Data'!$F$23:$F$27)*$C$1/3600</f>
        <v>5535.5000000000518</v>
      </c>
      <c r="D429" s="11">
        <f t="shared" si="175"/>
        <v>5535.5000000000518</v>
      </c>
      <c r="E429" s="9">
        <f>MIN('Input Data'!$C$12*LOOKUP($A429,'Input Data'!$B$58:$B$62,'Input Data'!$D$58:$D$62)/3600*$C$1,IF($A429&lt;'Input Data'!$C$16,0,LOOKUP($A429-'Input Data'!$C$16+$C$1,$A$5:$A$505,C$5:C$505)-D429))</f>
        <v>0</v>
      </c>
      <c r="F429" s="10">
        <f>LOOKUP($A429,'Input Data'!$C$33:$C$37,'Input Data'!$E$33:$E$37)</f>
        <v>0</v>
      </c>
      <c r="G429" s="11">
        <f t="shared" si="176"/>
        <v>1</v>
      </c>
      <c r="H429" s="11">
        <f t="shared" si="194"/>
        <v>0</v>
      </c>
      <c r="I429" s="12">
        <f t="shared" si="178"/>
        <v>0</v>
      </c>
      <c r="J429" s="7">
        <f>MIN('Input Data'!$D$12*LOOKUP($A429,'Input Data'!$B$58:$B$62,'Input Data'!$E$58:$E$62)/3600*$C$1,IF($A429&lt;'Input Data'!$D$17,infinity,'Input Data'!$D$11*'Input Data'!$D$13+LOOKUP($A429-'Input Data'!$D$17+$C$1,$A$5:$A$505,$L$5:$L$505)-K429))</f>
        <v>5.5555555555555554</v>
      </c>
      <c r="K429" s="11">
        <f t="shared" si="179"/>
        <v>0</v>
      </c>
      <c r="L429" s="11">
        <f>IF($A429&lt;'Input Data'!$D$16,0,LOOKUP($A429-'Input Data'!$D$16,$A$5:$A$505,$K$5:$K$505))</f>
        <v>0</v>
      </c>
      <c r="M429" s="7">
        <f>MIN('Input Data'!$E$12*LOOKUP($A429,'Input Data'!$B$58:$B$62,'Input Data'!$F$58:$F$62)/3600*$C$1,IF($A429&lt;'Input Data'!$E$17,infinity,'Input Data'!$E$11*'Input Data'!$E$13+LOOKUP($A429-'Input Data'!$E$17+$C$1,$A$5:$A$505,$O$5:$O$505))-N429)</f>
        <v>22.222222222222221</v>
      </c>
      <c r="N429" s="11">
        <f t="shared" si="180"/>
        <v>5535.5000000000518</v>
      </c>
      <c r="O429" s="11">
        <f t="shared" si="181"/>
        <v>5535.5000000000518</v>
      </c>
      <c r="P429" s="9">
        <f>MIN('Input Data'!$E$12*LOOKUP($A429,'Input Data'!$B$58:$B$62,'Input Data'!$F$58:$F$62)/3600*$C$1,IF($A429&lt;'Input Data'!$E$16,0,LOOKUP($A429-'Input Data'!$E$16+$C$1,$A$5:$A$505,N$5:N$505)-O429))</f>
        <v>0</v>
      </c>
      <c r="Q429" s="10">
        <f>LOOKUP($A429,'Input Data'!$C$33:$C$37,'Input Data'!$F$33:$F$37)</f>
        <v>0</v>
      </c>
      <c r="R429" s="34">
        <f t="shared" si="182"/>
        <v>1</v>
      </c>
      <c r="S429" s="8">
        <f t="shared" si="183"/>
        <v>0</v>
      </c>
      <c r="T429" s="11">
        <f t="shared" si="184"/>
        <v>0</v>
      </c>
      <c r="U429" s="7">
        <f>MIN('Input Data'!$F$12*LOOKUP($A429,'Input Data'!$B$58:$B$62,'Input Data'!$G$58:$G$62)/3600*$C$1,IF($A429&lt;'Input Data'!$F$17,infinity,'Input Data'!$F$11*'Input Data'!$F$13+LOOKUP($A429-'Input Data'!$F$17+$C$1,$A$5:$A$505,$W$5:$W$505)-V429))</f>
        <v>5.5555555555555554</v>
      </c>
      <c r="V429" s="11">
        <f t="shared" si="185"/>
        <v>105.80466666666806</v>
      </c>
      <c r="W429" s="11">
        <f>IF($A429&lt;'Input Data'!$F$16,0,LOOKUP($A429-'Input Data'!$F$16,$A$5:$A$505,$V$5:$V$505))</f>
        <v>105.80466666666806</v>
      </c>
      <c r="X429" s="7">
        <f>MIN('Input Data'!$G$12*LOOKUP($A429,'Input Data'!$B$58:$B$62,'Input Data'!$H$58:$H$62)/3600*$C$1,IF($A429&lt;'Input Data'!$G$17,infinity,'Input Data'!$G$11*'Input Data'!$G$13+LOOKUP($A429-'Input Data'!$G$17+$C$1,$A$5:$A$505,$Z$5:$Z$505)-Y429))</f>
        <v>22.222222222222221</v>
      </c>
      <c r="Y429" s="11">
        <f t="shared" si="186"/>
        <v>5429.6953333333786</v>
      </c>
      <c r="Z429" s="11">
        <f t="shared" si="187"/>
        <v>5429.6953333333786</v>
      </c>
      <c r="AA429" s="9">
        <f>MIN('Input Data'!$G$12*LOOKUP($A429,'Input Data'!$B$58:$B$62,'Input Data'!$H$58:$H$62)/3600*$C$1,IF($A429&lt;'Input Data'!$G$16,0,LOOKUP($A429-'Input Data'!$G$16+$C$1,$A$5:$A$505,Y$5:Y$505)-Z429))</f>
        <v>0</v>
      </c>
      <c r="AB429" s="10">
        <f>LOOKUP($A429,'Input Data'!$C$33:$C$37,'Input Data'!$G$33:$G$37)</f>
        <v>0</v>
      </c>
      <c r="AC429" s="11">
        <f t="shared" si="188"/>
        <v>1</v>
      </c>
      <c r="AD429" s="11">
        <f t="shared" si="189"/>
        <v>0</v>
      </c>
      <c r="AE429" s="12">
        <f t="shared" si="190"/>
        <v>0</v>
      </c>
      <c r="AF429" s="7">
        <f>MIN('Input Data'!$H$12*LOOKUP($A429,'Input Data'!$B$58:$B$62,'Input Data'!$I$58:$I$62)/3600*$C$1,IF($A429&lt;'Input Data'!$H$17,infinity,'Input Data'!$H$11*'Input Data'!$H$13+LOOKUP($A429-'Input Data'!$H$17+$C$1,$A$5:$A$505,AH$5:AH$505)-AG429))</f>
        <v>5.5555555555555554</v>
      </c>
      <c r="AG429" s="11">
        <f t="shared" si="191"/>
        <v>0</v>
      </c>
      <c r="AH429" s="11">
        <f>IF($A429&lt;'Input Data'!$H$16,0,LOOKUP($A429-'Input Data'!$H$16,$A$5:$A$505,AG$5:AG$505))</f>
        <v>0</v>
      </c>
      <c r="AI429" s="7">
        <f>MIN('Input Data'!$I$12*LOOKUP($A429,'Input Data'!$B$58:$B$62,'Input Data'!$J$58:$J$62)/3600*$C$1,IF($A429&lt;'Input Data'!$I$17,infinity,'Input Data'!$I$11*'Input Data'!$I$13+LOOKUP($A429-'Input Data'!$I$17+$C$1,$A$5:$A$505,AK$5:AK$505))-AJ429)</f>
        <v>15</v>
      </c>
      <c r="AJ429" s="11">
        <f t="shared" si="192"/>
        <v>5429.6953333333786</v>
      </c>
      <c r="AK429" s="34">
        <f>IF($A429&lt;'Input Data'!$I$16,0,LOOKUP($A429-'Input Data'!$I$16,$A$5:$A$505,AJ$5:AJ$505))</f>
        <v>5429.6953333333786</v>
      </c>
      <c r="AL429" s="17">
        <f>MIN('Input Data'!$I$12*LOOKUP($A429,'Input Data'!$B$58:$B$62,'Input Data'!$J$58:$J$62)/3600*$C$1,IF($A429&lt;'Input Data'!$I$16,0,LOOKUP($A429-'Input Data'!$I$16+$C$1,$A$5:$A$505,AJ$5:AJ$505)-AK429))</f>
        <v>0</v>
      </c>
    </row>
    <row r="430" spans="1:38" x14ac:dyDescent="0.3">
      <c r="A430" s="9">
        <f t="shared" si="174"/>
        <v>4250</v>
      </c>
      <c r="B430" s="10">
        <f>MIN('Input Data'!$C$12*LOOKUP($A430,'Input Data'!$B$58:$B$62,'Input Data'!$D$58:$D$62)/3600*$C$1,IF($A430&lt;'Input Data'!$C$17,infinity,'Input Data'!$C$11*'Input Data'!$C$13+LOOKUP($A430-'Input Data'!$C$17+$C$1,$A$5:$A$505,$D$5:$D$505))-C430)</f>
        <v>22.222222222222221</v>
      </c>
      <c r="C430" s="11">
        <f>C429+LOOKUP($A429,'Input Data'!$D$23:$D$27,'Input Data'!$F$23:$F$27)*$C$1/3600</f>
        <v>5535.5000000000518</v>
      </c>
      <c r="D430" s="11">
        <f t="shared" si="175"/>
        <v>5535.5000000000518</v>
      </c>
      <c r="E430" s="9">
        <f>MIN('Input Data'!$C$12*LOOKUP($A430,'Input Data'!$B$58:$B$62,'Input Data'!$D$58:$D$62)/3600*$C$1,IF($A430&lt;'Input Data'!$C$16,0,LOOKUP($A430-'Input Data'!$C$16+$C$1,$A$5:$A$505,C$5:C$505)-D430))</f>
        <v>0</v>
      </c>
      <c r="F430" s="10">
        <f>LOOKUP($A430,'Input Data'!$C$33:$C$37,'Input Data'!$E$33:$E$37)</f>
        <v>0</v>
      </c>
      <c r="G430" s="11">
        <f t="shared" si="176"/>
        <v>1</v>
      </c>
      <c r="H430" s="11">
        <f t="shared" si="194"/>
        <v>0</v>
      </c>
      <c r="I430" s="12">
        <f t="shared" si="178"/>
        <v>0</v>
      </c>
      <c r="J430" s="7">
        <f>MIN('Input Data'!$D$12*LOOKUP($A430,'Input Data'!$B$58:$B$62,'Input Data'!$E$58:$E$62)/3600*$C$1,IF($A430&lt;'Input Data'!$D$17,infinity,'Input Data'!$D$11*'Input Data'!$D$13+LOOKUP($A430-'Input Data'!$D$17+$C$1,$A$5:$A$505,$L$5:$L$505)-K430))</f>
        <v>5.5555555555555554</v>
      </c>
      <c r="K430" s="11">
        <f t="shared" si="179"/>
        <v>0</v>
      </c>
      <c r="L430" s="11">
        <f>IF($A430&lt;'Input Data'!$D$16,0,LOOKUP($A430-'Input Data'!$D$16,$A$5:$A$505,$K$5:$K$505))</f>
        <v>0</v>
      </c>
      <c r="M430" s="7">
        <f>MIN('Input Data'!$E$12*LOOKUP($A430,'Input Data'!$B$58:$B$62,'Input Data'!$F$58:$F$62)/3600*$C$1,IF($A430&lt;'Input Data'!$E$17,infinity,'Input Data'!$E$11*'Input Data'!$E$13+LOOKUP($A430-'Input Data'!$E$17+$C$1,$A$5:$A$505,$O$5:$O$505))-N430)</f>
        <v>22.222222222222221</v>
      </c>
      <c r="N430" s="11">
        <f t="shared" si="180"/>
        <v>5535.5000000000518</v>
      </c>
      <c r="O430" s="11">
        <f t="shared" si="181"/>
        <v>5535.5000000000518</v>
      </c>
      <c r="P430" s="9">
        <f>MIN('Input Data'!$E$12*LOOKUP($A430,'Input Data'!$B$58:$B$62,'Input Data'!$F$58:$F$62)/3600*$C$1,IF($A430&lt;'Input Data'!$E$16,0,LOOKUP($A430-'Input Data'!$E$16+$C$1,$A$5:$A$505,N$5:N$505)-O430))</f>
        <v>0</v>
      </c>
      <c r="Q430" s="10">
        <f>LOOKUP($A430,'Input Data'!$C$33:$C$37,'Input Data'!$F$33:$F$37)</f>
        <v>0</v>
      </c>
      <c r="R430" s="34">
        <f t="shared" si="182"/>
        <v>1</v>
      </c>
      <c r="S430" s="8">
        <f t="shared" si="183"/>
        <v>0</v>
      </c>
      <c r="T430" s="11">
        <f t="shared" si="184"/>
        <v>0</v>
      </c>
      <c r="U430" s="7">
        <f>MIN('Input Data'!$F$12*LOOKUP($A430,'Input Data'!$B$58:$B$62,'Input Data'!$G$58:$G$62)/3600*$C$1,IF($A430&lt;'Input Data'!$F$17,infinity,'Input Data'!$F$11*'Input Data'!$F$13+LOOKUP($A430-'Input Data'!$F$17+$C$1,$A$5:$A$505,$W$5:$W$505)-V430))</f>
        <v>5.5555555555555554</v>
      </c>
      <c r="V430" s="11">
        <f t="shared" si="185"/>
        <v>105.80466666666806</v>
      </c>
      <c r="W430" s="11">
        <f>IF($A430&lt;'Input Data'!$F$16,0,LOOKUP($A430-'Input Data'!$F$16,$A$5:$A$505,$V$5:$V$505))</f>
        <v>105.80466666666806</v>
      </c>
      <c r="X430" s="7">
        <f>MIN('Input Data'!$G$12*LOOKUP($A430,'Input Data'!$B$58:$B$62,'Input Data'!$H$58:$H$62)/3600*$C$1,IF($A430&lt;'Input Data'!$G$17,infinity,'Input Data'!$G$11*'Input Data'!$G$13+LOOKUP($A430-'Input Data'!$G$17+$C$1,$A$5:$A$505,$Z$5:$Z$505)-Y430))</f>
        <v>22.222222222222221</v>
      </c>
      <c r="Y430" s="11">
        <f t="shared" si="186"/>
        <v>5429.6953333333786</v>
      </c>
      <c r="Z430" s="11">
        <f t="shared" si="187"/>
        <v>5429.6953333333786</v>
      </c>
      <c r="AA430" s="9">
        <f>MIN('Input Data'!$G$12*LOOKUP($A430,'Input Data'!$B$58:$B$62,'Input Data'!$H$58:$H$62)/3600*$C$1,IF($A430&lt;'Input Data'!$G$16,0,LOOKUP($A430-'Input Data'!$G$16+$C$1,$A$5:$A$505,Y$5:Y$505)-Z430))</f>
        <v>0</v>
      </c>
      <c r="AB430" s="10">
        <f>LOOKUP($A430,'Input Data'!$C$33:$C$37,'Input Data'!$G$33:$G$37)</f>
        <v>0</v>
      </c>
      <c r="AC430" s="11">
        <f t="shared" si="188"/>
        <v>1</v>
      </c>
      <c r="AD430" s="11">
        <f t="shared" si="189"/>
        <v>0</v>
      </c>
      <c r="AE430" s="12">
        <f t="shared" si="190"/>
        <v>0</v>
      </c>
      <c r="AF430" s="7">
        <f>MIN('Input Data'!$H$12*LOOKUP($A430,'Input Data'!$B$58:$B$62,'Input Data'!$I$58:$I$62)/3600*$C$1,IF($A430&lt;'Input Data'!$H$17,infinity,'Input Data'!$H$11*'Input Data'!$H$13+LOOKUP($A430-'Input Data'!$H$17+$C$1,$A$5:$A$505,AH$5:AH$505)-AG430))</f>
        <v>5.5555555555555554</v>
      </c>
      <c r="AG430" s="11">
        <f t="shared" si="191"/>
        <v>0</v>
      </c>
      <c r="AH430" s="11">
        <f>IF($A430&lt;'Input Data'!$H$16,0,LOOKUP($A430-'Input Data'!$H$16,$A$5:$A$505,AG$5:AG$505))</f>
        <v>0</v>
      </c>
      <c r="AI430" s="7">
        <f>MIN('Input Data'!$I$12*LOOKUP($A430,'Input Data'!$B$58:$B$62,'Input Data'!$J$58:$J$62)/3600*$C$1,IF($A430&lt;'Input Data'!$I$17,infinity,'Input Data'!$I$11*'Input Data'!$I$13+LOOKUP($A430-'Input Data'!$I$17+$C$1,$A$5:$A$505,AK$5:AK$505))-AJ430)</f>
        <v>15</v>
      </c>
      <c r="AJ430" s="11">
        <f t="shared" si="192"/>
        <v>5429.6953333333786</v>
      </c>
      <c r="AK430" s="34">
        <f>IF($A430&lt;'Input Data'!$I$16,0,LOOKUP($A430-'Input Data'!$I$16,$A$5:$A$505,AJ$5:AJ$505))</f>
        <v>5429.6953333333786</v>
      </c>
      <c r="AL430" s="17">
        <f>MIN('Input Data'!$I$12*LOOKUP($A430,'Input Data'!$B$58:$B$62,'Input Data'!$J$58:$J$62)/3600*$C$1,IF($A430&lt;'Input Data'!$I$16,0,LOOKUP($A430-'Input Data'!$I$16+$C$1,$A$5:$A$505,AJ$5:AJ$505)-AK430))</f>
        <v>0</v>
      </c>
    </row>
    <row r="431" spans="1:38" x14ac:dyDescent="0.3">
      <c r="A431" s="9">
        <f t="shared" si="174"/>
        <v>4260</v>
      </c>
      <c r="B431" s="10">
        <f>MIN('Input Data'!$C$12*LOOKUP($A431,'Input Data'!$B$58:$B$62,'Input Data'!$D$58:$D$62)/3600*$C$1,IF($A431&lt;'Input Data'!$C$17,infinity,'Input Data'!$C$11*'Input Data'!$C$13+LOOKUP($A431-'Input Data'!$C$17+$C$1,$A$5:$A$505,$D$5:$D$505))-C431)</f>
        <v>22.222222222222221</v>
      </c>
      <c r="C431" s="11">
        <f>C430+LOOKUP($A430,'Input Data'!$D$23:$D$27,'Input Data'!$F$23:$F$27)*$C$1/3600</f>
        <v>5535.5000000000518</v>
      </c>
      <c r="D431" s="11">
        <f t="shared" si="175"/>
        <v>5535.5000000000518</v>
      </c>
      <c r="E431" s="9">
        <f>MIN('Input Data'!$C$12*LOOKUP($A431,'Input Data'!$B$58:$B$62,'Input Data'!$D$58:$D$62)/3600*$C$1,IF($A431&lt;'Input Data'!$C$16,0,LOOKUP($A431-'Input Data'!$C$16+$C$1,$A$5:$A$505,C$5:C$505)-D431))</f>
        <v>0</v>
      </c>
      <c r="F431" s="10">
        <f>LOOKUP($A431,'Input Data'!$C$33:$C$37,'Input Data'!$E$33:$E$37)</f>
        <v>0</v>
      </c>
      <c r="G431" s="11">
        <f t="shared" si="176"/>
        <v>1</v>
      </c>
      <c r="H431" s="11">
        <f t="shared" si="194"/>
        <v>0</v>
      </c>
      <c r="I431" s="12">
        <f t="shared" si="178"/>
        <v>0</v>
      </c>
      <c r="J431" s="7">
        <f>MIN('Input Data'!$D$12*LOOKUP($A431,'Input Data'!$B$58:$B$62,'Input Data'!$E$58:$E$62)/3600*$C$1,IF($A431&lt;'Input Data'!$D$17,infinity,'Input Data'!$D$11*'Input Data'!$D$13+LOOKUP($A431-'Input Data'!$D$17+$C$1,$A$5:$A$505,$L$5:$L$505)-K431))</f>
        <v>5.5555555555555554</v>
      </c>
      <c r="K431" s="11">
        <f t="shared" si="179"/>
        <v>0</v>
      </c>
      <c r="L431" s="11">
        <f>IF($A431&lt;'Input Data'!$D$16,0,LOOKUP($A431-'Input Data'!$D$16,$A$5:$A$505,$K$5:$K$505))</f>
        <v>0</v>
      </c>
      <c r="M431" s="7">
        <f>MIN('Input Data'!$E$12*LOOKUP($A431,'Input Data'!$B$58:$B$62,'Input Data'!$F$58:$F$62)/3600*$C$1,IF($A431&lt;'Input Data'!$E$17,infinity,'Input Data'!$E$11*'Input Data'!$E$13+LOOKUP($A431-'Input Data'!$E$17+$C$1,$A$5:$A$505,$O$5:$O$505))-N431)</f>
        <v>22.222222222222221</v>
      </c>
      <c r="N431" s="11">
        <f t="shared" si="180"/>
        <v>5535.5000000000518</v>
      </c>
      <c r="O431" s="11">
        <f t="shared" si="181"/>
        <v>5535.5000000000518</v>
      </c>
      <c r="P431" s="9">
        <f>MIN('Input Data'!$E$12*LOOKUP($A431,'Input Data'!$B$58:$B$62,'Input Data'!$F$58:$F$62)/3600*$C$1,IF($A431&lt;'Input Data'!$E$16,0,LOOKUP($A431-'Input Data'!$E$16+$C$1,$A$5:$A$505,N$5:N$505)-O431))</f>
        <v>0</v>
      </c>
      <c r="Q431" s="10">
        <f>LOOKUP($A431,'Input Data'!$C$33:$C$37,'Input Data'!$F$33:$F$37)</f>
        <v>0</v>
      </c>
      <c r="R431" s="34">
        <f t="shared" si="182"/>
        <v>1</v>
      </c>
      <c r="S431" s="8">
        <f t="shared" si="183"/>
        <v>0</v>
      </c>
      <c r="T431" s="11">
        <f t="shared" si="184"/>
        <v>0</v>
      </c>
      <c r="U431" s="7">
        <f>MIN('Input Data'!$F$12*LOOKUP($A431,'Input Data'!$B$58:$B$62,'Input Data'!$G$58:$G$62)/3600*$C$1,IF($A431&lt;'Input Data'!$F$17,infinity,'Input Data'!$F$11*'Input Data'!$F$13+LOOKUP($A431-'Input Data'!$F$17+$C$1,$A$5:$A$505,$W$5:$W$505)-V431))</f>
        <v>5.5555555555555554</v>
      </c>
      <c r="V431" s="11">
        <f t="shared" si="185"/>
        <v>105.80466666666806</v>
      </c>
      <c r="W431" s="11">
        <f>IF($A431&lt;'Input Data'!$F$16,0,LOOKUP($A431-'Input Data'!$F$16,$A$5:$A$505,$V$5:$V$505))</f>
        <v>105.80466666666806</v>
      </c>
      <c r="X431" s="7">
        <f>MIN('Input Data'!$G$12*LOOKUP($A431,'Input Data'!$B$58:$B$62,'Input Data'!$H$58:$H$62)/3600*$C$1,IF($A431&lt;'Input Data'!$G$17,infinity,'Input Data'!$G$11*'Input Data'!$G$13+LOOKUP($A431-'Input Data'!$G$17+$C$1,$A$5:$A$505,$Z$5:$Z$505)-Y431))</f>
        <v>22.222222222222221</v>
      </c>
      <c r="Y431" s="11">
        <f t="shared" si="186"/>
        <v>5429.6953333333786</v>
      </c>
      <c r="Z431" s="11">
        <f t="shared" si="187"/>
        <v>5429.6953333333786</v>
      </c>
      <c r="AA431" s="9">
        <f>MIN('Input Data'!$G$12*LOOKUP($A431,'Input Data'!$B$58:$B$62,'Input Data'!$H$58:$H$62)/3600*$C$1,IF($A431&lt;'Input Data'!$G$16,0,LOOKUP($A431-'Input Data'!$G$16+$C$1,$A$5:$A$505,Y$5:Y$505)-Z431))</f>
        <v>0</v>
      </c>
      <c r="AB431" s="10">
        <f>LOOKUP($A431,'Input Data'!$C$33:$C$37,'Input Data'!$G$33:$G$37)</f>
        <v>0</v>
      </c>
      <c r="AC431" s="11">
        <f t="shared" si="188"/>
        <v>1</v>
      </c>
      <c r="AD431" s="11">
        <f t="shared" si="189"/>
        <v>0</v>
      </c>
      <c r="AE431" s="12">
        <f t="shared" si="190"/>
        <v>0</v>
      </c>
      <c r="AF431" s="7">
        <f>MIN('Input Data'!$H$12*LOOKUP($A431,'Input Data'!$B$58:$B$62,'Input Data'!$I$58:$I$62)/3600*$C$1,IF($A431&lt;'Input Data'!$H$17,infinity,'Input Data'!$H$11*'Input Data'!$H$13+LOOKUP($A431-'Input Data'!$H$17+$C$1,$A$5:$A$505,AH$5:AH$505)-AG431))</f>
        <v>5.5555555555555554</v>
      </c>
      <c r="AG431" s="11">
        <f t="shared" si="191"/>
        <v>0</v>
      </c>
      <c r="AH431" s="11">
        <f>IF($A431&lt;'Input Data'!$H$16,0,LOOKUP($A431-'Input Data'!$H$16,$A$5:$A$505,AG$5:AG$505))</f>
        <v>0</v>
      </c>
      <c r="AI431" s="7">
        <f>MIN('Input Data'!$I$12*LOOKUP($A431,'Input Data'!$B$58:$B$62,'Input Data'!$J$58:$J$62)/3600*$C$1,IF($A431&lt;'Input Data'!$I$17,infinity,'Input Data'!$I$11*'Input Data'!$I$13+LOOKUP($A431-'Input Data'!$I$17+$C$1,$A$5:$A$505,AK$5:AK$505))-AJ431)</f>
        <v>15</v>
      </c>
      <c r="AJ431" s="11">
        <f t="shared" si="192"/>
        <v>5429.6953333333786</v>
      </c>
      <c r="AK431" s="34">
        <f>IF($A431&lt;'Input Data'!$I$16,0,LOOKUP($A431-'Input Data'!$I$16,$A$5:$A$505,AJ$5:AJ$505))</f>
        <v>5429.6953333333786</v>
      </c>
      <c r="AL431" s="17">
        <f>MIN('Input Data'!$I$12*LOOKUP($A431,'Input Data'!$B$58:$B$62,'Input Data'!$J$58:$J$62)/3600*$C$1,IF($A431&lt;'Input Data'!$I$16,0,LOOKUP($A431-'Input Data'!$I$16+$C$1,$A$5:$A$505,AJ$5:AJ$505)-AK431))</f>
        <v>0</v>
      </c>
    </row>
    <row r="432" spans="1:38" x14ac:dyDescent="0.3">
      <c r="A432" s="9">
        <f t="shared" si="174"/>
        <v>4270</v>
      </c>
      <c r="B432" s="10">
        <f>MIN('Input Data'!$C$12*LOOKUP($A432,'Input Data'!$B$58:$B$62,'Input Data'!$D$58:$D$62)/3600*$C$1,IF($A432&lt;'Input Data'!$C$17,infinity,'Input Data'!$C$11*'Input Data'!$C$13+LOOKUP($A432-'Input Data'!$C$17+$C$1,$A$5:$A$505,$D$5:$D$505))-C432)</f>
        <v>22.222222222222221</v>
      </c>
      <c r="C432" s="11">
        <f>C431+LOOKUP($A431,'Input Data'!$D$23:$D$27,'Input Data'!$F$23:$F$27)*$C$1/3600</f>
        <v>5535.5000000000518</v>
      </c>
      <c r="D432" s="11">
        <f t="shared" si="175"/>
        <v>5535.5000000000518</v>
      </c>
      <c r="E432" s="9">
        <f>MIN('Input Data'!$C$12*LOOKUP($A432,'Input Data'!$B$58:$B$62,'Input Data'!$D$58:$D$62)/3600*$C$1,IF($A432&lt;'Input Data'!$C$16,0,LOOKUP($A432-'Input Data'!$C$16+$C$1,$A$5:$A$505,C$5:C$505)-D432))</f>
        <v>0</v>
      </c>
      <c r="F432" s="10">
        <f>LOOKUP($A432,'Input Data'!$C$33:$C$37,'Input Data'!$E$33:$E$37)</f>
        <v>0</v>
      </c>
      <c r="G432" s="11">
        <f t="shared" si="176"/>
        <v>1</v>
      </c>
      <c r="H432" s="11">
        <f t="shared" si="194"/>
        <v>0</v>
      </c>
      <c r="I432" s="12">
        <f t="shared" si="178"/>
        <v>0</v>
      </c>
      <c r="J432" s="7">
        <f>MIN('Input Data'!$D$12*LOOKUP($A432,'Input Data'!$B$58:$B$62,'Input Data'!$E$58:$E$62)/3600*$C$1,IF($A432&lt;'Input Data'!$D$17,infinity,'Input Data'!$D$11*'Input Data'!$D$13+LOOKUP($A432-'Input Data'!$D$17+$C$1,$A$5:$A$505,$L$5:$L$505)-K432))</f>
        <v>5.5555555555555554</v>
      </c>
      <c r="K432" s="11">
        <f t="shared" si="179"/>
        <v>0</v>
      </c>
      <c r="L432" s="11">
        <f>IF($A432&lt;'Input Data'!$D$16,0,LOOKUP($A432-'Input Data'!$D$16,$A$5:$A$505,$K$5:$K$505))</f>
        <v>0</v>
      </c>
      <c r="M432" s="7">
        <f>MIN('Input Data'!$E$12*LOOKUP($A432,'Input Data'!$B$58:$B$62,'Input Data'!$F$58:$F$62)/3600*$C$1,IF($A432&lt;'Input Data'!$E$17,infinity,'Input Data'!$E$11*'Input Data'!$E$13+LOOKUP($A432-'Input Data'!$E$17+$C$1,$A$5:$A$505,$O$5:$O$505))-N432)</f>
        <v>22.222222222222221</v>
      </c>
      <c r="N432" s="11">
        <f t="shared" si="180"/>
        <v>5535.5000000000518</v>
      </c>
      <c r="O432" s="11">
        <f t="shared" si="181"/>
        <v>5535.5000000000518</v>
      </c>
      <c r="P432" s="9">
        <f>MIN('Input Data'!$E$12*LOOKUP($A432,'Input Data'!$B$58:$B$62,'Input Data'!$F$58:$F$62)/3600*$C$1,IF($A432&lt;'Input Data'!$E$16,0,LOOKUP($A432-'Input Data'!$E$16+$C$1,$A$5:$A$505,N$5:N$505)-O432))</f>
        <v>0</v>
      </c>
      <c r="Q432" s="10">
        <f>LOOKUP($A432,'Input Data'!$C$33:$C$37,'Input Data'!$F$33:$F$37)</f>
        <v>0</v>
      </c>
      <c r="R432" s="34">
        <f t="shared" si="182"/>
        <v>1</v>
      </c>
      <c r="S432" s="8">
        <f t="shared" si="183"/>
        <v>0</v>
      </c>
      <c r="T432" s="11">
        <f t="shared" si="184"/>
        <v>0</v>
      </c>
      <c r="U432" s="7">
        <f>MIN('Input Data'!$F$12*LOOKUP($A432,'Input Data'!$B$58:$B$62,'Input Data'!$G$58:$G$62)/3600*$C$1,IF($A432&lt;'Input Data'!$F$17,infinity,'Input Data'!$F$11*'Input Data'!$F$13+LOOKUP($A432-'Input Data'!$F$17+$C$1,$A$5:$A$505,$W$5:$W$505)-V432))</f>
        <v>5.5555555555555554</v>
      </c>
      <c r="V432" s="11">
        <f t="shared" si="185"/>
        <v>105.80466666666806</v>
      </c>
      <c r="W432" s="11">
        <f>IF($A432&lt;'Input Data'!$F$16,0,LOOKUP($A432-'Input Data'!$F$16,$A$5:$A$505,$V$5:$V$505))</f>
        <v>105.80466666666806</v>
      </c>
      <c r="X432" s="7">
        <f>MIN('Input Data'!$G$12*LOOKUP($A432,'Input Data'!$B$58:$B$62,'Input Data'!$H$58:$H$62)/3600*$C$1,IF($A432&lt;'Input Data'!$G$17,infinity,'Input Data'!$G$11*'Input Data'!$G$13+LOOKUP($A432-'Input Data'!$G$17+$C$1,$A$5:$A$505,$Z$5:$Z$505)-Y432))</f>
        <v>22.222222222222221</v>
      </c>
      <c r="Y432" s="11">
        <f t="shared" si="186"/>
        <v>5429.6953333333786</v>
      </c>
      <c r="Z432" s="11">
        <f t="shared" si="187"/>
        <v>5429.6953333333786</v>
      </c>
      <c r="AA432" s="9">
        <f>MIN('Input Data'!$G$12*LOOKUP($A432,'Input Data'!$B$58:$B$62,'Input Data'!$H$58:$H$62)/3600*$C$1,IF($A432&lt;'Input Data'!$G$16,0,LOOKUP($A432-'Input Data'!$G$16+$C$1,$A$5:$A$505,Y$5:Y$505)-Z432))</f>
        <v>0</v>
      </c>
      <c r="AB432" s="10">
        <f>LOOKUP($A432,'Input Data'!$C$33:$C$37,'Input Data'!$G$33:$G$37)</f>
        <v>0</v>
      </c>
      <c r="AC432" s="11">
        <f t="shared" si="188"/>
        <v>1</v>
      </c>
      <c r="AD432" s="11">
        <f t="shared" si="189"/>
        <v>0</v>
      </c>
      <c r="AE432" s="12">
        <f t="shared" si="190"/>
        <v>0</v>
      </c>
      <c r="AF432" s="7">
        <f>MIN('Input Data'!$H$12*LOOKUP($A432,'Input Data'!$B$58:$B$62,'Input Data'!$I$58:$I$62)/3600*$C$1,IF($A432&lt;'Input Data'!$H$17,infinity,'Input Data'!$H$11*'Input Data'!$H$13+LOOKUP($A432-'Input Data'!$H$17+$C$1,$A$5:$A$505,AH$5:AH$505)-AG432))</f>
        <v>5.5555555555555554</v>
      </c>
      <c r="AG432" s="11">
        <f t="shared" si="191"/>
        <v>0</v>
      </c>
      <c r="AH432" s="11">
        <f>IF($A432&lt;'Input Data'!$H$16,0,LOOKUP($A432-'Input Data'!$H$16,$A$5:$A$505,AG$5:AG$505))</f>
        <v>0</v>
      </c>
      <c r="AI432" s="7">
        <f>MIN('Input Data'!$I$12*LOOKUP($A432,'Input Data'!$B$58:$B$62,'Input Data'!$J$58:$J$62)/3600*$C$1,IF($A432&lt;'Input Data'!$I$17,infinity,'Input Data'!$I$11*'Input Data'!$I$13+LOOKUP($A432-'Input Data'!$I$17+$C$1,$A$5:$A$505,AK$5:AK$505))-AJ432)</f>
        <v>15</v>
      </c>
      <c r="AJ432" s="11">
        <f t="shared" si="192"/>
        <v>5429.6953333333786</v>
      </c>
      <c r="AK432" s="34">
        <f>IF($A432&lt;'Input Data'!$I$16,0,LOOKUP($A432-'Input Data'!$I$16,$A$5:$A$505,AJ$5:AJ$505))</f>
        <v>5429.6953333333786</v>
      </c>
      <c r="AL432" s="17">
        <f>MIN('Input Data'!$I$12*LOOKUP($A432,'Input Data'!$B$58:$B$62,'Input Data'!$J$58:$J$62)/3600*$C$1,IF($A432&lt;'Input Data'!$I$16,0,LOOKUP($A432-'Input Data'!$I$16+$C$1,$A$5:$A$505,AJ$5:AJ$505)-AK432))</f>
        <v>0</v>
      </c>
    </row>
    <row r="433" spans="1:38" x14ac:dyDescent="0.3">
      <c r="A433" s="9">
        <f t="shared" si="174"/>
        <v>4280</v>
      </c>
      <c r="B433" s="10">
        <f>MIN('Input Data'!$C$12*LOOKUP($A433,'Input Data'!$B$58:$B$62,'Input Data'!$D$58:$D$62)/3600*$C$1,IF($A433&lt;'Input Data'!$C$17,infinity,'Input Data'!$C$11*'Input Data'!$C$13+LOOKUP($A433-'Input Data'!$C$17+$C$1,$A$5:$A$505,$D$5:$D$505))-C433)</f>
        <v>22.222222222222221</v>
      </c>
      <c r="C433" s="11">
        <f>C432+LOOKUP($A432,'Input Data'!$D$23:$D$27,'Input Data'!$F$23:$F$27)*$C$1/3600</f>
        <v>5535.5000000000518</v>
      </c>
      <c r="D433" s="11">
        <f t="shared" si="175"/>
        <v>5535.5000000000518</v>
      </c>
      <c r="E433" s="9">
        <f>MIN('Input Data'!$C$12*LOOKUP($A433,'Input Data'!$B$58:$B$62,'Input Data'!$D$58:$D$62)/3600*$C$1,IF($A433&lt;'Input Data'!$C$16,0,LOOKUP($A433-'Input Data'!$C$16+$C$1,$A$5:$A$505,C$5:C$505)-D433))</f>
        <v>0</v>
      </c>
      <c r="F433" s="10">
        <f>LOOKUP($A433,'Input Data'!$C$33:$C$37,'Input Data'!$E$33:$E$37)</f>
        <v>0</v>
      </c>
      <c r="G433" s="11">
        <f t="shared" si="176"/>
        <v>1</v>
      </c>
      <c r="H433" s="11">
        <f t="shared" si="194"/>
        <v>0</v>
      </c>
      <c r="I433" s="12">
        <f t="shared" si="178"/>
        <v>0</v>
      </c>
      <c r="J433" s="7">
        <f>MIN('Input Data'!$D$12*LOOKUP($A433,'Input Data'!$B$58:$B$62,'Input Data'!$E$58:$E$62)/3600*$C$1,IF($A433&lt;'Input Data'!$D$17,infinity,'Input Data'!$D$11*'Input Data'!$D$13+LOOKUP($A433-'Input Data'!$D$17+$C$1,$A$5:$A$505,$L$5:$L$505)-K433))</f>
        <v>5.5555555555555554</v>
      </c>
      <c r="K433" s="11">
        <f t="shared" si="179"/>
        <v>0</v>
      </c>
      <c r="L433" s="11">
        <f>IF($A433&lt;'Input Data'!$D$16,0,LOOKUP($A433-'Input Data'!$D$16,$A$5:$A$505,$K$5:$K$505))</f>
        <v>0</v>
      </c>
      <c r="M433" s="7">
        <f>MIN('Input Data'!$E$12*LOOKUP($A433,'Input Data'!$B$58:$B$62,'Input Data'!$F$58:$F$62)/3600*$C$1,IF($A433&lt;'Input Data'!$E$17,infinity,'Input Data'!$E$11*'Input Data'!$E$13+LOOKUP($A433-'Input Data'!$E$17+$C$1,$A$5:$A$505,$O$5:$O$505))-N433)</f>
        <v>22.222222222222221</v>
      </c>
      <c r="N433" s="11">
        <f t="shared" si="180"/>
        <v>5535.5000000000518</v>
      </c>
      <c r="O433" s="11">
        <f t="shared" si="181"/>
        <v>5535.5000000000518</v>
      </c>
      <c r="P433" s="9">
        <f>MIN('Input Data'!$E$12*LOOKUP($A433,'Input Data'!$B$58:$B$62,'Input Data'!$F$58:$F$62)/3600*$C$1,IF($A433&lt;'Input Data'!$E$16,0,LOOKUP($A433-'Input Data'!$E$16+$C$1,$A$5:$A$505,N$5:N$505)-O433))</f>
        <v>0</v>
      </c>
      <c r="Q433" s="10">
        <f>LOOKUP($A433,'Input Data'!$C$33:$C$37,'Input Data'!$F$33:$F$37)</f>
        <v>0</v>
      </c>
      <c r="R433" s="34">
        <f t="shared" si="182"/>
        <v>1</v>
      </c>
      <c r="S433" s="8">
        <f t="shared" si="183"/>
        <v>0</v>
      </c>
      <c r="T433" s="11">
        <f t="shared" si="184"/>
        <v>0</v>
      </c>
      <c r="U433" s="7">
        <f>MIN('Input Data'!$F$12*LOOKUP($A433,'Input Data'!$B$58:$B$62,'Input Data'!$G$58:$G$62)/3600*$C$1,IF($A433&lt;'Input Data'!$F$17,infinity,'Input Data'!$F$11*'Input Data'!$F$13+LOOKUP($A433-'Input Data'!$F$17+$C$1,$A$5:$A$505,$W$5:$W$505)-V433))</f>
        <v>5.5555555555555554</v>
      </c>
      <c r="V433" s="11">
        <f t="shared" si="185"/>
        <v>105.80466666666806</v>
      </c>
      <c r="W433" s="11">
        <f>IF($A433&lt;'Input Data'!$F$16,0,LOOKUP($A433-'Input Data'!$F$16,$A$5:$A$505,$V$5:$V$505))</f>
        <v>105.80466666666806</v>
      </c>
      <c r="X433" s="7">
        <f>MIN('Input Data'!$G$12*LOOKUP($A433,'Input Data'!$B$58:$B$62,'Input Data'!$H$58:$H$62)/3600*$C$1,IF($A433&lt;'Input Data'!$G$17,infinity,'Input Data'!$G$11*'Input Data'!$G$13+LOOKUP($A433-'Input Data'!$G$17+$C$1,$A$5:$A$505,$Z$5:$Z$505)-Y433))</f>
        <v>22.222222222222221</v>
      </c>
      <c r="Y433" s="11">
        <f t="shared" si="186"/>
        <v>5429.6953333333786</v>
      </c>
      <c r="Z433" s="11">
        <f t="shared" si="187"/>
        <v>5429.6953333333786</v>
      </c>
      <c r="AA433" s="9">
        <f>MIN('Input Data'!$G$12*LOOKUP($A433,'Input Data'!$B$58:$B$62,'Input Data'!$H$58:$H$62)/3600*$C$1,IF($A433&lt;'Input Data'!$G$16,0,LOOKUP($A433-'Input Data'!$G$16+$C$1,$A$5:$A$505,Y$5:Y$505)-Z433))</f>
        <v>0</v>
      </c>
      <c r="AB433" s="10">
        <f>LOOKUP($A433,'Input Data'!$C$33:$C$37,'Input Data'!$G$33:$G$37)</f>
        <v>0</v>
      </c>
      <c r="AC433" s="11">
        <f t="shared" si="188"/>
        <v>1</v>
      </c>
      <c r="AD433" s="11">
        <f t="shared" si="189"/>
        <v>0</v>
      </c>
      <c r="AE433" s="12">
        <f t="shared" si="190"/>
        <v>0</v>
      </c>
      <c r="AF433" s="7">
        <f>MIN('Input Data'!$H$12*LOOKUP($A433,'Input Data'!$B$58:$B$62,'Input Data'!$I$58:$I$62)/3600*$C$1,IF($A433&lt;'Input Data'!$H$17,infinity,'Input Data'!$H$11*'Input Data'!$H$13+LOOKUP($A433-'Input Data'!$H$17+$C$1,$A$5:$A$505,AH$5:AH$505)-AG433))</f>
        <v>5.5555555555555554</v>
      </c>
      <c r="AG433" s="11">
        <f t="shared" si="191"/>
        <v>0</v>
      </c>
      <c r="AH433" s="11">
        <f>IF($A433&lt;'Input Data'!$H$16,0,LOOKUP($A433-'Input Data'!$H$16,$A$5:$A$505,AG$5:AG$505))</f>
        <v>0</v>
      </c>
      <c r="AI433" s="7">
        <f>MIN('Input Data'!$I$12*LOOKUP($A433,'Input Data'!$B$58:$B$62,'Input Data'!$J$58:$J$62)/3600*$C$1,IF($A433&lt;'Input Data'!$I$17,infinity,'Input Data'!$I$11*'Input Data'!$I$13+LOOKUP($A433-'Input Data'!$I$17+$C$1,$A$5:$A$505,AK$5:AK$505))-AJ433)</f>
        <v>15</v>
      </c>
      <c r="AJ433" s="11">
        <f t="shared" si="192"/>
        <v>5429.6953333333786</v>
      </c>
      <c r="AK433" s="34">
        <f>IF($A433&lt;'Input Data'!$I$16,0,LOOKUP($A433-'Input Data'!$I$16,$A$5:$A$505,AJ$5:AJ$505))</f>
        <v>5429.6953333333786</v>
      </c>
      <c r="AL433" s="17">
        <f>MIN('Input Data'!$I$12*LOOKUP($A433,'Input Data'!$B$58:$B$62,'Input Data'!$J$58:$J$62)/3600*$C$1,IF($A433&lt;'Input Data'!$I$16,0,LOOKUP($A433-'Input Data'!$I$16+$C$1,$A$5:$A$505,AJ$5:AJ$505)-AK433))</f>
        <v>0</v>
      </c>
    </row>
    <row r="434" spans="1:38" x14ac:dyDescent="0.3">
      <c r="A434" s="9">
        <f t="shared" si="174"/>
        <v>4290</v>
      </c>
      <c r="B434" s="10">
        <f>MIN('Input Data'!$C$12*LOOKUP($A434,'Input Data'!$B$58:$B$62,'Input Data'!$D$58:$D$62)/3600*$C$1,IF($A434&lt;'Input Data'!$C$17,infinity,'Input Data'!$C$11*'Input Data'!$C$13+LOOKUP($A434-'Input Data'!$C$17+$C$1,$A$5:$A$505,$D$5:$D$505))-C434)</f>
        <v>22.222222222222221</v>
      </c>
      <c r="C434" s="11">
        <f>C433+LOOKUP($A433,'Input Data'!$D$23:$D$27,'Input Data'!$F$23:$F$27)*$C$1/3600</f>
        <v>5535.5000000000518</v>
      </c>
      <c r="D434" s="11">
        <f t="shared" si="175"/>
        <v>5535.5000000000518</v>
      </c>
      <c r="E434" s="9">
        <f>MIN('Input Data'!$C$12*LOOKUP($A434,'Input Data'!$B$58:$B$62,'Input Data'!$D$58:$D$62)/3600*$C$1,IF($A434&lt;'Input Data'!$C$16,0,LOOKUP($A434-'Input Data'!$C$16+$C$1,$A$5:$A$505,C$5:C$505)-D434))</f>
        <v>0</v>
      </c>
      <c r="F434" s="10">
        <f>LOOKUP($A434,'Input Data'!$C$33:$C$37,'Input Data'!$E$33:$E$37)</f>
        <v>0</v>
      </c>
      <c r="G434" s="11">
        <f t="shared" si="176"/>
        <v>1</v>
      </c>
      <c r="H434" s="11">
        <f t="shared" si="194"/>
        <v>0</v>
      </c>
      <c r="I434" s="12">
        <f t="shared" si="178"/>
        <v>0</v>
      </c>
      <c r="J434" s="7">
        <f>MIN('Input Data'!$D$12*LOOKUP($A434,'Input Data'!$B$58:$B$62,'Input Data'!$E$58:$E$62)/3600*$C$1,IF($A434&lt;'Input Data'!$D$17,infinity,'Input Data'!$D$11*'Input Data'!$D$13+LOOKUP($A434-'Input Data'!$D$17+$C$1,$A$5:$A$505,$L$5:$L$505)-K434))</f>
        <v>5.5555555555555554</v>
      </c>
      <c r="K434" s="11">
        <f t="shared" si="179"/>
        <v>0</v>
      </c>
      <c r="L434" s="11">
        <f>IF($A434&lt;'Input Data'!$D$16,0,LOOKUP($A434-'Input Data'!$D$16,$A$5:$A$505,$K$5:$K$505))</f>
        <v>0</v>
      </c>
      <c r="M434" s="7">
        <f>MIN('Input Data'!$E$12*LOOKUP($A434,'Input Data'!$B$58:$B$62,'Input Data'!$F$58:$F$62)/3600*$C$1,IF($A434&lt;'Input Data'!$E$17,infinity,'Input Data'!$E$11*'Input Data'!$E$13+LOOKUP($A434-'Input Data'!$E$17+$C$1,$A$5:$A$505,$O$5:$O$505))-N434)</f>
        <v>22.222222222222221</v>
      </c>
      <c r="N434" s="11">
        <f t="shared" si="180"/>
        <v>5535.5000000000518</v>
      </c>
      <c r="O434" s="11">
        <f t="shared" si="181"/>
        <v>5535.5000000000518</v>
      </c>
      <c r="P434" s="9">
        <f>MIN('Input Data'!$E$12*LOOKUP($A434,'Input Data'!$B$58:$B$62,'Input Data'!$F$58:$F$62)/3600*$C$1,IF($A434&lt;'Input Data'!$E$16,0,LOOKUP($A434-'Input Data'!$E$16+$C$1,$A$5:$A$505,N$5:N$505)-O434))</f>
        <v>0</v>
      </c>
      <c r="Q434" s="10">
        <f>LOOKUP($A434,'Input Data'!$C$33:$C$37,'Input Data'!$F$33:$F$37)</f>
        <v>0</v>
      </c>
      <c r="R434" s="34">
        <f t="shared" si="182"/>
        <v>1</v>
      </c>
      <c r="S434" s="8">
        <f t="shared" si="183"/>
        <v>0</v>
      </c>
      <c r="T434" s="11">
        <f t="shared" si="184"/>
        <v>0</v>
      </c>
      <c r="U434" s="7">
        <f>MIN('Input Data'!$F$12*LOOKUP($A434,'Input Data'!$B$58:$B$62,'Input Data'!$G$58:$G$62)/3600*$C$1,IF($A434&lt;'Input Data'!$F$17,infinity,'Input Data'!$F$11*'Input Data'!$F$13+LOOKUP($A434-'Input Data'!$F$17+$C$1,$A$5:$A$505,$W$5:$W$505)-V434))</f>
        <v>5.5555555555555554</v>
      </c>
      <c r="V434" s="11">
        <f t="shared" si="185"/>
        <v>105.80466666666806</v>
      </c>
      <c r="W434" s="11">
        <f>IF($A434&lt;'Input Data'!$F$16,0,LOOKUP($A434-'Input Data'!$F$16,$A$5:$A$505,$V$5:$V$505))</f>
        <v>105.80466666666806</v>
      </c>
      <c r="X434" s="7">
        <f>MIN('Input Data'!$G$12*LOOKUP($A434,'Input Data'!$B$58:$B$62,'Input Data'!$H$58:$H$62)/3600*$C$1,IF($A434&lt;'Input Data'!$G$17,infinity,'Input Data'!$G$11*'Input Data'!$G$13+LOOKUP($A434-'Input Data'!$G$17+$C$1,$A$5:$A$505,$Z$5:$Z$505)-Y434))</f>
        <v>22.222222222222221</v>
      </c>
      <c r="Y434" s="11">
        <f t="shared" si="186"/>
        <v>5429.6953333333786</v>
      </c>
      <c r="Z434" s="11">
        <f t="shared" si="187"/>
        <v>5429.6953333333786</v>
      </c>
      <c r="AA434" s="9">
        <f>MIN('Input Data'!$G$12*LOOKUP($A434,'Input Data'!$B$58:$B$62,'Input Data'!$H$58:$H$62)/3600*$C$1,IF($A434&lt;'Input Data'!$G$16,0,LOOKUP($A434-'Input Data'!$G$16+$C$1,$A$5:$A$505,Y$5:Y$505)-Z434))</f>
        <v>0</v>
      </c>
      <c r="AB434" s="10">
        <f>LOOKUP($A434,'Input Data'!$C$33:$C$37,'Input Data'!$G$33:$G$37)</f>
        <v>0</v>
      </c>
      <c r="AC434" s="11">
        <f t="shared" si="188"/>
        <v>1</v>
      </c>
      <c r="AD434" s="11">
        <f t="shared" si="189"/>
        <v>0</v>
      </c>
      <c r="AE434" s="12">
        <f t="shared" si="190"/>
        <v>0</v>
      </c>
      <c r="AF434" s="7">
        <f>MIN('Input Data'!$H$12*LOOKUP($A434,'Input Data'!$B$58:$B$62,'Input Data'!$I$58:$I$62)/3600*$C$1,IF($A434&lt;'Input Data'!$H$17,infinity,'Input Data'!$H$11*'Input Data'!$H$13+LOOKUP($A434-'Input Data'!$H$17+$C$1,$A$5:$A$505,AH$5:AH$505)-AG434))</f>
        <v>5.5555555555555554</v>
      </c>
      <c r="AG434" s="11">
        <f t="shared" si="191"/>
        <v>0</v>
      </c>
      <c r="AH434" s="11">
        <f>IF($A434&lt;'Input Data'!$H$16,0,LOOKUP($A434-'Input Data'!$H$16,$A$5:$A$505,AG$5:AG$505))</f>
        <v>0</v>
      </c>
      <c r="AI434" s="7">
        <f>MIN('Input Data'!$I$12*LOOKUP($A434,'Input Data'!$B$58:$B$62,'Input Data'!$J$58:$J$62)/3600*$C$1,IF($A434&lt;'Input Data'!$I$17,infinity,'Input Data'!$I$11*'Input Data'!$I$13+LOOKUP($A434-'Input Data'!$I$17+$C$1,$A$5:$A$505,AK$5:AK$505))-AJ434)</f>
        <v>15</v>
      </c>
      <c r="AJ434" s="11">
        <f t="shared" si="192"/>
        <v>5429.6953333333786</v>
      </c>
      <c r="AK434" s="34">
        <f>IF($A434&lt;'Input Data'!$I$16,0,LOOKUP($A434-'Input Data'!$I$16,$A$5:$A$505,AJ$5:AJ$505))</f>
        <v>5429.6953333333786</v>
      </c>
      <c r="AL434" s="17">
        <f>MIN('Input Data'!$I$12*LOOKUP($A434,'Input Data'!$B$58:$B$62,'Input Data'!$J$58:$J$62)/3600*$C$1,IF($A434&lt;'Input Data'!$I$16,0,LOOKUP($A434-'Input Data'!$I$16+$C$1,$A$5:$A$505,AJ$5:AJ$505)-AK434))</f>
        <v>0</v>
      </c>
    </row>
    <row r="435" spans="1:38" x14ac:dyDescent="0.3">
      <c r="A435" s="9">
        <f t="shared" si="174"/>
        <v>4300</v>
      </c>
      <c r="B435" s="10">
        <f>MIN('Input Data'!$C$12*LOOKUP($A435,'Input Data'!$B$58:$B$62,'Input Data'!$D$58:$D$62)/3600*$C$1,IF($A435&lt;'Input Data'!$C$17,infinity,'Input Data'!$C$11*'Input Data'!$C$13+LOOKUP($A435-'Input Data'!$C$17+$C$1,$A$5:$A$505,$D$5:$D$505))-C435)</f>
        <v>22.222222222222221</v>
      </c>
      <c r="C435" s="11">
        <f>C434+LOOKUP($A434,'Input Data'!$D$23:$D$27,'Input Data'!$F$23:$F$27)*$C$1/3600</f>
        <v>5535.5000000000518</v>
      </c>
      <c r="D435" s="11">
        <f t="shared" si="175"/>
        <v>5535.5000000000518</v>
      </c>
      <c r="E435" s="9">
        <f>MIN('Input Data'!$C$12*LOOKUP($A435,'Input Data'!$B$58:$B$62,'Input Data'!$D$58:$D$62)/3600*$C$1,IF($A435&lt;'Input Data'!$C$16,0,LOOKUP($A435-'Input Data'!$C$16+$C$1,$A$5:$A$505,C$5:C$505)-D435))</f>
        <v>0</v>
      </c>
      <c r="F435" s="10">
        <f>LOOKUP($A435,'Input Data'!$C$33:$C$37,'Input Data'!$E$33:$E$37)</f>
        <v>0</v>
      </c>
      <c r="G435" s="11">
        <f t="shared" si="176"/>
        <v>1</v>
      </c>
      <c r="H435" s="11">
        <f t="shared" si="194"/>
        <v>0</v>
      </c>
      <c r="I435" s="12">
        <f t="shared" si="178"/>
        <v>0</v>
      </c>
      <c r="J435" s="7">
        <f>MIN('Input Data'!$D$12*LOOKUP($A435,'Input Data'!$B$58:$B$62,'Input Data'!$E$58:$E$62)/3600*$C$1,IF($A435&lt;'Input Data'!$D$17,infinity,'Input Data'!$D$11*'Input Data'!$D$13+LOOKUP($A435-'Input Data'!$D$17+$C$1,$A$5:$A$505,$L$5:$L$505)-K435))</f>
        <v>5.5555555555555554</v>
      </c>
      <c r="K435" s="11">
        <f t="shared" si="179"/>
        <v>0</v>
      </c>
      <c r="L435" s="11">
        <f>IF($A435&lt;'Input Data'!$D$16,0,LOOKUP($A435-'Input Data'!$D$16,$A$5:$A$505,$K$5:$K$505))</f>
        <v>0</v>
      </c>
      <c r="M435" s="7">
        <f>MIN('Input Data'!$E$12*LOOKUP($A435,'Input Data'!$B$58:$B$62,'Input Data'!$F$58:$F$62)/3600*$C$1,IF($A435&lt;'Input Data'!$E$17,infinity,'Input Data'!$E$11*'Input Data'!$E$13+LOOKUP($A435-'Input Data'!$E$17+$C$1,$A$5:$A$505,$O$5:$O$505))-N435)</f>
        <v>22.222222222222221</v>
      </c>
      <c r="N435" s="11">
        <f t="shared" si="180"/>
        <v>5535.5000000000518</v>
      </c>
      <c r="O435" s="11">
        <f t="shared" si="181"/>
        <v>5535.5000000000518</v>
      </c>
      <c r="P435" s="9">
        <f>MIN('Input Data'!$E$12*LOOKUP($A435,'Input Data'!$B$58:$B$62,'Input Data'!$F$58:$F$62)/3600*$C$1,IF($A435&lt;'Input Data'!$E$16,0,LOOKUP($A435-'Input Data'!$E$16+$C$1,$A$5:$A$505,N$5:N$505)-O435))</f>
        <v>0</v>
      </c>
      <c r="Q435" s="10">
        <f>LOOKUP($A435,'Input Data'!$C$33:$C$37,'Input Data'!$F$33:$F$37)</f>
        <v>0</v>
      </c>
      <c r="R435" s="34">
        <f t="shared" si="182"/>
        <v>1</v>
      </c>
      <c r="S435" s="8">
        <f t="shared" si="183"/>
        <v>0</v>
      </c>
      <c r="T435" s="11">
        <f t="shared" si="184"/>
        <v>0</v>
      </c>
      <c r="U435" s="7">
        <f>MIN('Input Data'!$F$12*LOOKUP($A435,'Input Data'!$B$58:$B$62,'Input Data'!$G$58:$G$62)/3600*$C$1,IF($A435&lt;'Input Data'!$F$17,infinity,'Input Data'!$F$11*'Input Data'!$F$13+LOOKUP($A435-'Input Data'!$F$17+$C$1,$A$5:$A$505,$W$5:$W$505)-V435))</f>
        <v>5.5555555555555554</v>
      </c>
      <c r="V435" s="11">
        <f t="shared" si="185"/>
        <v>105.80466666666806</v>
      </c>
      <c r="W435" s="11">
        <f>IF($A435&lt;'Input Data'!$F$16,0,LOOKUP($A435-'Input Data'!$F$16,$A$5:$A$505,$V$5:$V$505))</f>
        <v>105.80466666666806</v>
      </c>
      <c r="X435" s="7">
        <f>MIN('Input Data'!$G$12*LOOKUP($A435,'Input Data'!$B$58:$B$62,'Input Data'!$H$58:$H$62)/3600*$C$1,IF($A435&lt;'Input Data'!$G$17,infinity,'Input Data'!$G$11*'Input Data'!$G$13+LOOKUP($A435-'Input Data'!$G$17+$C$1,$A$5:$A$505,$Z$5:$Z$505)-Y435))</f>
        <v>22.222222222222221</v>
      </c>
      <c r="Y435" s="11">
        <f t="shared" si="186"/>
        <v>5429.6953333333786</v>
      </c>
      <c r="Z435" s="11">
        <f t="shared" si="187"/>
        <v>5429.6953333333786</v>
      </c>
      <c r="AA435" s="9">
        <f>MIN('Input Data'!$G$12*LOOKUP($A435,'Input Data'!$B$58:$B$62,'Input Data'!$H$58:$H$62)/3600*$C$1,IF($A435&lt;'Input Data'!$G$16,0,LOOKUP($A435-'Input Data'!$G$16+$C$1,$A$5:$A$505,Y$5:Y$505)-Z435))</f>
        <v>0</v>
      </c>
      <c r="AB435" s="10">
        <f>LOOKUP($A435,'Input Data'!$C$33:$C$37,'Input Data'!$G$33:$G$37)</f>
        <v>0</v>
      </c>
      <c r="AC435" s="11">
        <f t="shared" si="188"/>
        <v>1</v>
      </c>
      <c r="AD435" s="11">
        <f t="shared" si="189"/>
        <v>0</v>
      </c>
      <c r="AE435" s="12">
        <f t="shared" si="190"/>
        <v>0</v>
      </c>
      <c r="AF435" s="7">
        <f>MIN('Input Data'!$H$12*LOOKUP($A435,'Input Data'!$B$58:$B$62,'Input Data'!$I$58:$I$62)/3600*$C$1,IF($A435&lt;'Input Data'!$H$17,infinity,'Input Data'!$H$11*'Input Data'!$H$13+LOOKUP($A435-'Input Data'!$H$17+$C$1,$A$5:$A$505,AH$5:AH$505)-AG435))</f>
        <v>5.5555555555555554</v>
      </c>
      <c r="AG435" s="11">
        <f t="shared" si="191"/>
        <v>0</v>
      </c>
      <c r="AH435" s="11">
        <f>IF($A435&lt;'Input Data'!$H$16,0,LOOKUP($A435-'Input Data'!$H$16,$A$5:$A$505,AG$5:AG$505))</f>
        <v>0</v>
      </c>
      <c r="AI435" s="7">
        <f>MIN('Input Data'!$I$12*LOOKUP($A435,'Input Data'!$B$58:$B$62,'Input Data'!$J$58:$J$62)/3600*$C$1,IF($A435&lt;'Input Data'!$I$17,infinity,'Input Data'!$I$11*'Input Data'!$I$13+LOOKUP($A435-'Input Data'!$I$17+$C$1,$A$5:$A$505,AK$5:AK$505))-AJ435)</f>
        <v>15</v>
      </c>
      <c r="AJ435" s="11">
        <f t="shared" si="192"/>
        <v>5429.6953333333786</v>
      </c>
      <c r="AK435" s="34">
        <f>IF($A435&lt;'Input Data'!$I$16,0,LOOKUP($A435-'Input Data'!$I$16,$A$5:$A$505,AJ$5:AJ$505))</f>
        <v>5429.6953333333786</v>
      </c>
      <c r="AL435" s="17">
        <f>MIN('Input Data'!$I$12*LOOKUP($A435,'Input Data'!$B$58:$B$62,'Input Data'!$J$58:$J$62)/3600*$C$1,IF($A435&lt;'Input Data'!$I$16,0,LOOKUP($A435-'Input Data'!$I$16+$C$1,$A$5:$A$505,AJ$5:AJ$505)-AK435))</f>
        <v>0</v>
      </c>
    </row>
    <row r="436" spans="1:38" x14ac:dyDescent="0.3">
      <c r="A436" s="9">
        <f t="shared" si="174"/>
        <v>4310</v>
      </c>
      <c r="B436" s="10">
        <f>MIN('Input Data'!$C$12*LOOKUP($A436,'Input Data'!$B$58:$B$62,'Input Data'!$D$58:$D$62)/3600*$C$1,IF($A436&lt;'Input Data'!$C$17,infinity,'Input Data'!$C$11*'Input Data'!$C$13+LOOKUP($A436-'Input Data'!$C$17+$C$1,$A$5:$A$505,$D$5:$D$505))-C436)</f>
        <v>22.222222222222221</v>
      </c>
      <c r="C436" s="11">
        <f>C435+LOOKUP($A435,'Input Data'!$D$23:$D$27,'Input Data'!$F$23:$F$27)*$C$1/3600</f>
        <v>5535.5000000000518</v>
      </c>
      <c r="D436" s="11">
        <f t="shared" si="175"/>
        <v>5535.5000000000518</v>
      </c>
      <c r="E436" s="9">
        <f>MIN('Input Data'!$C$12*LOOKUP($A436,'Input Data'!$B$58:$B$62,'Input Data'!$D$58:$D$62)/3600*$C$1,IF($A436&lt;'Input Data'!$C$16,0,LOOKUP($A436-'Input Data'!$C$16+$C$1,$A$5:$A$505,C$5:C$505)-D436))</f>
        <v>0</v>
      </c>
      <c r="F436" s="10">
        <f>LOOKUP($A436,'Input Data'!$C$33:$C$37,'Input Data'!$E$33:$E$37)</f>
        <v>0</v>
      </c>
      <c r="G436" s="11">
        <f t="shared" si="176"/>
        <v>1</v>
      </c>
      <c r="H436" s="11">
        <f t="shared" si="194"/>
        <v>0</v>
      </c>
      <c r="I436" s="12">
        <f t="shared" si="178"/>
        <v>0</v>
      </c>
      <c r="J436" s="7">
        <f>MIN('Input Data'!$D$12*LOOKUP($A436,'Input Data'!$B$58:$B$62,'Input Data'!$E$58:$E$62)/3600*$C$1,IF($A436&lt;'Input Data'!$D$17,infinity,'Input Data'!$D$11*'Input Data'!$D$13+LOOKUP($A436-'Input Data'!$D$17+$C$1,$A$5:$A$505,$L$5:$L$505)-K436))</f>
        <v>5.5555555555555554</v>
      </c>
      <c r="K436" s="11">
        <f t="shared" si="179"/>
        <v>0</v>
      </c>
      <c r="L436" s="11">
        <f>IF($A436&lt;'Input Data'!$D$16,0,LOOKUP($A436-'Input Data'!$D$16,$A$5:$A$505,$K$5:$K$505))</f>
        <v>0</v>
      </c>
      <c r="M436" s="7">
        <f>MIN('Input Data'!$E$12*LOOKUP($A436,'Input Data'!$B$58:$B$62,'Input Data'!$F$58:$F$62)/3600*$C$1,IF($A436&lt;'Input Data'!$E$17,infinity,'Input Data'!$E$11*'Input Data'!$E$13+LOOKUP($A436-'Input Data'!$E$17+$C$1,$A$5:$A$505,$O$5:$O$505))-N436)</f>
        <v>22.222222222222221</v>
      </c>
      <c r="N436" s="11">
        <f t="shared" si="180"/>
        <v>5535.5000000000518</v>
      </c>
      <c r="O436" s="11">
        <f t="shared" si="181"/>
        <v>5535.5000000000518</v>
      </c>
      <c r="P436" s="9">
        <f>MIN('Input Data'!$E$12*LOOKUP($A436,'Input Data'!$B$58:$B$62,'Input Data'!$F$58:$F$62)/3600*$C$1,IF($A436&lt;'Input Data'!$E$16,0,LOOKUP($A436-'Input Data'!$E$16+$C$1,$A$5:$A$505,N$5:N$505)-O436))</f>
        <v>0</v>
      </c>
      <c r="Q436" s="10">
        <f>LOOKUP($A436,'Input Data'!$C$33:$C$37,'Input Data'!$F$33:$F$37)</f>
        <v>0</v>
      </c>
      <c r="R436" s="34">
        <f t="shared" si="182"/>
        <v>1</v>
      </c>
      <c r="S436" s="8">
        <f t="shared" si="183"/>
        <v>0</v>
      </c>
      <c r="T436" s="11">
        <f t="shared" si="184"/>
        <v>0</v>
      </c>
      <c r="U436" s="7">
        <f>MIN('Input Data'!$F$12*LOOKUP($A436,'Input Data'!$B$58:$B$62,'Input Data'!$G$58:$G$62)/3600*$C$1,IF($A436&lt;'Input Data'!$F$17,infinity,'Input Data'!$F$11*'Input Data'!$F$13+LOOKUP($A436-'Input Data'!$F$17+$C$1,$A$5:$A$505,$W$5:$W$505)-V436))</f>
        <v>5.5555555555555554</v>
      </c>
      <c r="V436" s="11">
        <f t="shared" si="185"/>
        <v>105.80466666666806</v>
      </c>
      <c r="W436" s="11">
        <f>IF($A436&lt;'Input Data'!$F$16,0,LOOKUP($A436-'Input Data'!$F$16,$A$5:$A$505,$V$5:$V$505))</f>
        <v>105.80466666666806</v>
      </c>
      <c r="X436" s="7">
        <f>MIN('Input Data'!$G$12*LOOKUP($A436,'Input Data'!$B$58:$B$62,'Input Data'!$H$58:$H$62)/3600*$C$1,IF($A436&lt;'Input Data'!$G$17,infinity,'Input Data'!$G$11*'Input Data'!$G$13+LOOKUP($A436-'Input Data'!$G$17+$C$1,$A$5:$A$505,$Z$5:$Z$505)-Y436))</f>
        <v>22.222222222222221</v>
      </c>
      <c r="Y436" s="11">
        <f t="shared" si="186"/>
        <v>5429.6953333333786</v>
      </c>
      <c r="Z436" s="11">
        <f t="shared" si="187"/>
        <v>5429.6953333333786</v>
      </c>
      <c r="AA436" s="9">
        <f>MIN('Input Data'!$G$12*LOOKUP($A436,'Input Data'!$B$58:$B$62,'Input Data'!$H$58:$H$62)/3600*$C$1,IF($A436&lt;'Input Data'!$G$16,0,LOOKUP($A436-'Input Data'!$G$16+$C$1,$A$5:$A$505,Y$5:Y$505)-Z436))</f>
        <v>0</v>
      </c>
      <c r="AB436" s="10">
        <f>LOOKUP($A436,'Input Data'!$C$33:$C$37,'Input Data'!$G$33:$G$37)</f>
        <v>0</v>
      </c>
      <c r="AC436" s="11">
        <f t="shared" si="188"/>
        <v>1</v>
      </c>
      <c r="AD436" s="11">
        <f t="shared" si="189"/>
        <v>0</v>
      </c>
      <c r="AE436" s="12">
        <f t="shared" si="190"/>
        <v>0</v>
      </c>
      <c r="AF436" s="7">
        <f>MIN('Input Data'!$H$12*LOOKUP($A436,'Input Data'!$B$58:$B$62,'Input Data'!$I$58:$I$62)/3600*$C$1,IF($A436&lt;'Input Data'!$H$17,infinity,'Input Data'!$H$11*'Input Data'!$H$13+LOOKUP($A436-'Input Data'!$H$17+$C$1,$A$5:$A$505,AH$5:AH$505)-AG436))</f>
        <v>5.5555555555555554</v>
      </c>
      <c r="AG436" s="11">
        <f t="shared" si="191"/>
        <v>0</v>
      </c>
      <c r="AH436" s="11">
        <f>IF($A436&lt;'Input Data'!$H$16,0,LOOKUP($A436-'Input Data'!$H$16,$A$5:$A$505,AG$5:AG$505))</f>
        <v>0</v>
      </c>
      <c r="AI436" s="7">
        <f>MIN('Input Data'!$I$12*LOOKUP($A436,'Input Data'!$B$58:$B$62,'Input Data'!$J$58:$J$62)/3600*$C$1,IF($A436&lt;'Input Data'!$I$17,infinity,'Input Data'!$I$11*'Input Data'!$I$13+LOOKUP($A436-'Input Data'!$I$17+$C$1,$A$5:$A$505,AK$5:AK$505))-AJ436)</f>
        <v>15</v>
      </c>
      <c r="AJ436" s="11">
        <f t="shared" si="192"/>
        <v>5429.6953333333786</v>
      </c>
      <c r="AK436" s="34">
        <f>IF($A436&lt;'Input Data'!$I$16,0,LOOKUP($A436-'Input Data'!$I$16,$A$5:$A$505,AJ$5:AJ$505))</f>
        <v>5429.6953333333786</v>
      </c>
      <c r="AL436" s="17">
        <f>MIN('Input Data'!$I$12*LOOKUP($A436,'Input Data'!$B$58:$B$62,'Input Data'!$J$58:$J$62)/3600*$C$1,IF($A436&lt;'Input Data'!$I$16,0,LOOKUP($A436-'Input Data'!$I$16+$C$1,$A$5:$A$505,AJ$5:AJ$505)-AK436))</f>
        <v>0</v>
      </c>
    </row>
    <row r="437" spans="1:38" x14ac:dyDescent="0.3">
      <c r="A437" s="9">
        <f t="shared" si="174"/>
        <v>4320</v>
      </c>
      <c r="B437" s="10">
        <f>MIN('Input Data'!$C$12*LOOKUP($A437,'Input Data'!$B$58:$B$62,'Input Data'!$D$58:$D$62)/3600*$C$1,IF($A437&lt;'Input Data'!$C$17,infinity,'Input Data'!$C$11*'Input Data'!$C$13+LOOKUP($A437-'Input Data'!$C$17+$C$1,$A$5:$A$505,$D$5:$D$505))-C437)</f>
        <v>22.222222222222221</v>
      </c>
      <c r="C437" s="11">
        <f>C436+LOOKUP($A436,'Input Data'!$D$23:$D$27,'Input Data'!$F$23:$F$27)*$C$1/3600</f>
        <v>5535.5000000000518</v>
      </c>
      <c r="D437" s="11">
        <f t="shared" si="175"/>
        <v>5535.5000000000518</v>
      </c>
      <c r="E437" s="9">
        <f>MIN('Input Data'!$C$12*LOOKUP($A437,'Input Data'!$B$58:$B$62,'Input Data'!$D$58:$D$62)/3600*$C$1,IF($A437&lt;'Input Data'!$C$16,0,LOOKUP($A437-'Input Data'!$C$16+$C$1,$A$5:$A$505,C$5:C$505)-D437))</f>
        <v>0</v>
      </c>
      <c r="F437" s="10">
        <f>LOOKUP($A437,'Input Data'!$C$33:$C$37,'Input Data'!$E$33:$E$37)</f>
        <v>0</v>
      </c>
      <c r="G437" s="11">
        <f t="shared" si="176"/>
        <v>1</v>
      </c>
      <c r="H437" s="11">
        <f t="shared" si="194"/>
        <v>0</v>
      </c>
      <c r="I437" s="12">
        <f t="shared" si="178"/>
        <v>0</v>
      </c>
      <c r="J437" s="7">
        <f>MIN('Input Data'!$D$12*LOOKUP($A437,'Input Data'!$B$58:$B$62,'Input Data'!$E$58:$E$62)/3600*$C$1,IF($A437&lt;'Input Data'!$D$17,infinity,'Input Data'!$D$11*'Input Data'!$D$13+LOOKUP($A437-'Input Data'!$D$17+$C$1,$A$5:$A$505,$L$5:$L$505)-K437))</f>
        <v>5.5555555555555554</v>
      </c>
      <c r="K437" s="11">
        <f t="shared" si="179"/>
        <v>0</v>
      </c>
      <c r="L437" s="11">
        <f>IF($A437&lt;'Input Data'!$D$16,0,LOOKUP($A437-'Input Data'!$D$16,$A$5:$A$505,$K$5:$K$505))</f>
        <v>0</v>
      </c>
      <c r="M437" s="7">
        <f>MIN('Input Data'!$E$12*LOOKUP($A437,'Input Data'!$B$58:$B$62,'Input Data'!$F$58:$F$62)/3600*$C$1,IF($A437&lt;'Input Data'!$E$17,infinity,'Input Data'!$E$11*'Input Data'!$E$13+LOOKUP($A437-'Input Data'!$E$17+$C$1,$A$5:$A$505,$O$5:$O$505))-N437)</f>
        <v>22.222222222222221</v>
      </c>
      <c r="N437" s="11">
        <f t="shared" si="180"/>
        <v>5535.5000000000518</v>
      </c>
      <c r="O437" s="11">
        <f t="shared" si="181"/>
        <v>5535.5000000000518</v>
      </c>
      <c r="P437" s="9">
        <f>MIN('Input Data'!$E$12*LOOKUP($A437,'Input Data'!$B$58:$B$62,'Input Data'!$F$58:$F$62)/3600*$C$1,IF($A437&lt;'Input Data'!$E$16,0,LOOKUP($A437-'Input Data'!$E$16+$C$1,$A$5:$A$505,N$5:N$505)-O437))</f>
        <v>0</v>
      </c>
      <c r="Q437" s="10">
        <f>LOOKUP($A437,'Input Data'!$C$33:$C$37,'Input Data'!$F$33:$F$37)</f>
        <v>0</v>
      </c>
      <c r="R437" s="34">
        <f t="shared" si="182"/>
        <v>1</v>
      </c>
      <c r="S437" s="8">
        <f t="shared" si="183"/>
        <v>0</v>
      </c>
      <c r="T437" s="11">
        <f t="shared" si="184"/>
        <v>0</v>
      </c>
      <c r="U437" s="7">
        <f>MIN('Input Data'!$F$12*LOOKUP($A437,'Input Data'!$B$58:$B$62,'Input Data'!$G$58:$G$62)/3600*$C$1,IF($A437&lt;'Input Data'!$F$17,infinity,'Input Data'!$F$11*'Input Data'!$F$13+LOOKUP($A437-'Input Data'!$F$17+$C$1,$A$5:$A$505,$W$5:$W$505)-V437))</f>
        <v>5.5555555555555554</v>
      </c>
      <c r="V437" s="11">
        <f t="shared" si="185"/>
        <v>105.80466666666806</v>
      </c>
      <c r="W437" s="11">
        <f>IF($A437&lt;'Input Data'!$F$16,0,LOOKUP($A437-'Input Data'!$F$16,$A$5:$A$505,$V$5:$V$505))</f>
        <v>105.80466666666806</v>
      </c>
      <c r="X437" s="7">
        <f>MIN('Input Data'!$G$12*LOOKUP($A437,'Input Data'!$B$58:$B$62,'Input Data'!$H$58:$H$62)/3600*$C$1,IF($A437&lt;'Input Data'!$G$17,infinity,'Input Data'!$G$11*'Input Data'!$G$13+LOOKUP($A437-'Input Data'!$G$17+$C$1,$A$5:$A$505,$Z$5:$Z$505)-Y437))</f>
        <v>22.222222222222221</v>
      </c>
      <c r="Y437" s="11">
        <f t="shared" si="186"/>
        <v>5429.6953333333786</v>
      </c>
      <c r="Z437" s="11">
        <f t="shared" si="187"/>
        <v>5429.6953333333786</v>
      </c>
      <c r="AA437" s="9">
        <f>MIN('Input Data'!$G$12*LOOKUP($A437,'Input Data'!$B$58:$B$62,'Input Data'!$H$58:$H$62)/3600*$C$1,IF($A437&lt;'Input Data'!$G$16,0,LOOKUP($A437-'Input Data'!$G$16+$C$1,$A$5:$A$505,Y$5:Y$505)-Z437))</f>
        <v>0</v>
      </c>
      <c r="AB437" s="10">
        <f>LOOKUP($A437,'Input Data'!$C$33:$C$37,'Input Data'!$G$33:$G$37)</f>
        <v>0</v>
      </c>
      <c r="AC437" s="11">
        <f t="shared" si="188"/>
        <v>1</v>
      </c>
      <c r="AD437" s="11">
        <f t="shared" si="189"/>
        <v>0</v>
      </c>
      <c r="AE437" s="12">
        <f t="shared" si="190"/>
        <v>0</v>
      </c>
      <c r="AF437" s="7">
        <f>MIN('Input Data'!$H$12*LOOKUP($A437,'Input Data'!$B$58:$B$62,'Input Data'!$I$58:$I$62)/3600*$C$1,IF($A437&lt;'Input Data'!$H$17,infinity,'Input Data'!$H$11*'Input Data'!$H$13+LOOKUP($A437-'Input Data'!$H$17+$C$1,$A$5:$A$505,AH$5:AH$505)-AG437))</f>
        <v>5.5555555555555554</v>
      </c>
      <c r="AG437" s="11">
        <f t="shared" si="191"/>
        <v>0</v>
      </c>
      <c r="AH437" s="11">
        <f>IF($A437&lt;'Input Data'!$H$16,0,LOOKUP($A437-'Input Data'!$H$16,$A$5:$A$505,AG$5:AG$505))</f>
        <v>0</v>
      </c>
      <c r="AI437" s="7">
        <f>MIN('Input Data'!$I$12*LOOKUP($A437,'Input Data'!$B$58:$B$62,'Input Data'!$J$58:$J$62)/3600*$C$1,IF($A437&lt;'Input Data'!$I$17,infinity,'Input Data'!$I$11*'Input Data'!$I$13+LOOKUP($A437-'Input Data'!$I$17+$C$1,$A$5:$A$505,AK$5:AK$505))-AJ437)</f>
        <v>15</v>
      </c>
      <c r="AJ437" s="11">
        <f t="shared" si="192"/>
        <v>5429.6953333333786</v>
      </c>
      <c r="AK437" s="34">
        <f>IF($A437&lt;'Input Data'!$I$16,0,LOOKUP($A437-'Input Data'!$I$16,$A$5:$A$505,AJ$5:AJ$505))</f>
        <v>5429.6953333333786</v>
      </c>
      <c r="AL437" s="17">
        <f>MIN('Input Data'!$I$12*LOOKUP($A437,'Input Data'!$B$58:$B$62,'Input Data'!$J$58:$J$62)/3600*$C$1,IF($A437&lt;'Input Data'!$I$16,0,LOOKUP($A437-'Input Data'!$I$16+$C$1,$A$5:$A$505,AJ$5:AJ$505)-AK437))</f>
        <v>0</v>
      </c>
    </row>
    <row r="438" spans="1:38" x14ac:dyDescent="0.3">
      <c r="A438" s="9">
        <f t="shared" si="174"/>
        <v>4330</v>
      </c>
      <c r="B438" s="10">
        <f>MIN('Input Data'!$C$12*LOOKUP($A438,'Input Data'!$B$58:$B$62,'Input Data'!$D$58:$D$62)/3600*$C$1,IF($A438&lt;'Input Data'!$C$17,infinity,'Input Data'!$C$11*'Input Data'!$C$13+LOOKUP($A438-'Input Data'!$C$17+$C$1,$A$5:$A$505,$D$5:$D$505))-C438)</f>
        <v>22.222222222222221</v>
      </c>
      <c r="C438" s="11">
        <f>C437+LOOKUP($A437,'Input Data'!$D$23:$D$27,'Input Data'!$F$23:$F$27)*$C$1/3600</f>
        <v>5535.5000000000518</v>
      </c>
      <c r="D438" s="11">
        <f t="shared" si="175"/>
        <v>5535.5000000000518</v>
      </c>
      <c r="E438" s="9">
        <f>MIN('Input Data'!$C$12*LOOKUP($A438,'Input Data'!$B$58:$B$62,'Input Data'!$D$58:$D$62)/3600*$C$1,IF($A438&lt;'Input Data'!$C$16,0,LOOKUP($A438-'Input Data'!$C$16+$C$1,$A$5:$A$505,C$5:C$505)-D438))</f>
        <v>0</v>
      </c>
      <c r="F438" s="10">
        <f>LOOKUP($A438,'Input Data'!$C$33:$C$37,'Input Data'!$E$33:$E$37)</f>
        <v>0</v>
      </c>
      <c r="G438" s="11">
        <f t="shared" si="176"/>
        <v>1</v>
      </c>
      <c r="H438" s="11">
        <f t="shared" si="194"/>
        <v>0</v>
      </c>
      <c r="I438" s="12">
        <f t="shared" si="178"/>
        <v>0</v>
      </c>
      <c r="J438" s="7">
        <f>MIN('Input Data'!$D$12*LOOKUP($A438,'Input Data'!$B$58:$B$62,'Input Data'!$E$58:$E$62)/3600*$C$1,IF($A438&lt;'Input Data'!$D$17,infinity,'Input Data'!$D$11*'Input Data'!$D$13+LOOKUP($A438-'Input Data'!$D$17+$C$1,$A$5:$A$505,$L$5:$L$505)-K438))</f>
        <v>5.5555555555555554</v>
      </c>
      <c r="K438" s="11">
        <f t="shared" si="179"/>
        <v>0</v>
      </c>
      <c r="L438" s="11">
        <f>IF($A438&lt;'Input Data'!$D$16,0,LOOKUP($A438-'Input Data'!$D$16,$A$5:$A$505,$K$5:$K$505))</f>
        <v>0</v>
      </c>
      <c r="M438" s="7">
        <f>MIN('Input Data'!$E$12*LOOKUP($A438,'Input Data'!$B$58:$B$62,'Input Data'!$F$58:$F$62)/3600*$C$1,IF($A438&lt;'Input Data'!$E$17,infinity,'Input Data'!$E$11*'Input Data'!$E$13+LOOKUP($A438-'Input Data'!$E$17+$C$1,$A$5:$A$505,$O$5:$O$505))-N438)</f>
        <v>22.222222222222221</v>
      </c>
      <c r="N438" s="11">
        <f t="shared" si="180"/>
        <v>5535.5000000000518</v>
      </c>
      <c r="O438" s="11">
        <f t="shared" si="181"/>
        <v>5535.5000000000518</v>
      </c>
      <c r="P438" s="9">
        <f>MIN('Input Data'!$E$12*LOOKUP($A438,'Input Data'!$B$58:$B$62,'Input Data'!$F$58:$F$62)/3600*$C$1,IF($A438&lt;'Input Data'!$E$16,0,LOOKUP($A438-'Input Data'!$E$16+$C$1,$A$5:$A$505,N$5:N$505)-O438))</f>
        <v>0</v>
      </c>
      <c r="Q438" s="10">
        <f>LOOKUP($A438,'Input Data'!$C$33:$C$37,'Input Data'!$F$33:$F$37)</f>
        <v>0</v>
      </c>
      <c r="R438" s="34">
        <f t="shared" si="182"/>
        <v>1</v>
      </c>
      <c r="S438" s="8">
        <f t="shared" si="183"/>
        <v>0</v>
      </c>
      <c r="T438" s="11">
        <f t="shared" si="184"/>
        <v>0</v>
      </c>
      <c r="U438" s="7">
        <f>MIN('Input Data'!$F$12*LOOKUP($A438,'Input Data'!$B$58:$B$62,'Input Data'!$G$58:$G$62)/3600*$C$1,IF($A438&lt;'Input Data'!$F$17,infinity,'Input Data'!$F$11*'Input Data'!$F$13+LOOKUP($A438-'Input Data'!$F$17+$C$1,$A$5:$A$505,$W$5:$W$505)-V438))</f>
        <v>5.5555555555555554</v>
      </c>
      <c r="V438" s="11">
        <f t="shared" si="185"/>
        <v>105.80466666666806</v>
      </c>
      <c r="W438" s="11">
        <f>IF($A438&lt;'Input Data'!$F$16,0,LOOKUP($A438-'Input Data'!$F$16,$A$5:$A$505,$V$5:$V$505))</f>
        <v>105.80466666666806</v>
      </c>
      <c r="X438" s="7">
        <f>MIN('Input Data'!$G$12*LOOKUP($A438,'Input Data'!$B$58:$B$62,'Input Data'!$H$58:$H$62)/3600*$C$1,IF($A438&lt;'Input Data'!$G$17,infinity,'Input Data'!$G$11*'Input Data'!$G$13+LOOKUP($A438-'Input Data'!$G$17+$C$1,$A$5:$A$505,$Z$5:$Z$505)-Y438))</f>
        <v>22.222222222222221</v>
      </c>
      <c r="Y438" s="11">
        <f t="shared" si="186"/>
        <v>5429.6953333333786</v>
      </c>
      <c r="Z438" s="11">
        <f t="shared" si="187"/>
        <v>5429.6953333333786</v>
      </c>
      <c r="AA438" s="9">
        <f>MIN('Input Data'!$G$12*LOOKUP($A438,'Input Data'!$B$58:$B$62,'Input Data'!$H$58:$H$62)/3600*$C$1,IF($A438&lt;'Input Data'!$G$16,0,LOOKUP($A438-'Input Data'!$G$16+$C$1,$A$5:$A$505,Y$5:Y$505)-Z438))</f>
        <v>0</v>
      </c>
      <c r="AB438" s="10">
        <f>LOOKUP($A438,'Input Data'!$C$33:$C$37,'Input Data'!$G$33:$G$37)</f>
        <v>0</v>
      </c>
      <c r="AC438" s="11">
        <f t="shared" si="188"/>
        <v>1</v>
      </c>
      <c r="AD438" s="11">
        <f t="shared" si="189"/>
        <v>0</v>
      </c>
      <c r="AE438" s="12">
        <f t="shared" si="190"/>
        <v>0</v>
      </c>
      <c r="AF438" s="7">
        <f>MIN('Input Data'!$H$12*LOOKUP($A438,'Input Data'!$B$58:$B$62,'Input Data'!$I$58:$I$62)/3600*$C$1,IF($A438&lt;'Input Data'!$H$17,infinity,'Input Data'!$H$11*'Input Data'!$H$13+LOOKUP($A438-'Input Data'!$H$17+$C$1,$A$5:$A$505,AH$5:AH$505)-AG438))</f>
        <v>5.5555555555555554</v>
      </c>
      <c r="AG438" s="11">
        <f t="shared" si="191"/>
        <v>0</v>
      </c>
      <c r="AH438" s="11">
        <f>IF($A438&lt;'Input Data'!$H$16,0,LOOKUP($A438-'Input Data'!$H$16,$A$5:$A$505,AG$5:AG$505))</f>
        <v>0</v>
      </c>
      <c r="AI438" s="7">
        <f>MIN('Input Data'!$I$12*LOOKUP($A438,'Input Data'!$B$58:$B$62,'Input Data'!$J$58:$J$62)/3600*$C$1,IF($A438&lt;'Input Data'!$I$17,infinity,'Input Data'!$I$11*'Input Data'!$I$13+LOOKUP($A438-'Input Data'!$I$17+$C$1,$A$5:$A$505,AK$5:AK$505))-AJ438)</f>
        <v>15</v>
      </c>
      <c r="AJ438" s="11">
        <f t="shared" si="192"/>
        <v>5429.6953333333786</v>
      </c>
      <c r="AK438" s="34">
        <f>IF($A438&lt;'Input Data'!$I$16,0,LOOKUP($A438-'Input Data'!$I$16,$A$5:$A$505,AJ$5:AJ$505))</f>
        <v>5429.6953333333786</v>
      </c>
      <c r="AL438" s="17">
        <f>MIN('Input Data'!$I$12*LOOKUP($A438,'Input Data'!$B$58:$B$62,'Input Data'!$J$58:$J$62)/3600*$C$1,IF($A438&lt;'Input Data'!$I$16,0,LOOKUP($A438-'Input Data'!$I$16+$C$1,$A$5:$A$505,AJ$5:AJ$505)-AK438))</f>
        <v>0</v>
      </c>
    </row>
    <row r="439" spans="1:38" x14ac:dyDescent="0.3">
      <c r="A439" s="9">
        <f t="shared" si="174"/>
        <v>4340</v>
      </c>
      <c r="B439" s="10">
        <f>MIN('Input Data'!$C$12*LOOKUP($A439,'Input Data'!$B$58:$B$62,'Input Data'!$D$58:$D$62)/3600*$C$1,IF($A439&lt;'Input Data'!$C$17,infinity,'Input Data'!$C$11*'Input Data'!$C$13+LOOKUP($A439-'Input Data'!$C$17+$C$1,$A$5:$A$505,$D$5:$D$505))-C439)</f>
        <v>22.222222222222221</v>
      </c>
      <c r="C439" s="11">
        <f>C438+LOOKUP($A438,'Input Data'!$D$23:$D$27,'Input Data'!$F$23:$F$27)*$C$1/3600</f>
        <v>5535.5000000000518</v>
      </c>
      <c r="D439" s="11">
        <f t="shared" si="175"/>
        <v>5535.5000000000518</v>
      </c>
      <c r="E439" s="9">
        <f>MIN('Input Data'!$C$12*LOOKUP($A439,'Input Data'!$B$58:$B$62,'Input Data'!$D$58:$D$62)/3600*$C$1,IF($A439&lt;'Input Data'!$C$16,0,LOOKUP($A439-'Input Data'!$C$16+$C$1,$A$5:$A$505,C$5:C$505)-D439))</f>
        <v>0</v>
      </c>
      <c r="F439" s="10">
        <f>LOOKUP($A439,'Input Data'!$C$33:$C$37,'Input Data'!$E$33:$E$37)</f>
        <v>0</v>
      </c>
      <c r="G439" s="11">
        <f t="shared" si="176"/>
        <v>1</v>
      </c>
      <c r="H439" s="11">
        <f t="shared" si="194"/>
        <v>0</v>
      </c>
      <c r="I439" s="12">
        <f t="shared" si="178"/>
        <v>0</v>
      </c>
      <c r="J439" s="7">
        <f>MIN('Input Data'!$D$12*LOOKUP($A439,'Input Data'!$B$58:$B$62,'Input Data'!$E$58:$E$62)/3600*$C$1,IF($A439&lt;'Input Data'!$D$17,infinity,'Input Data'!$D$11*'Input Data'!$D$13+LOOKUP($A439-'Input Data'!$D$17+$C$1,$A$5:$A$505,$L$5:$L$505)-K439))</f>
        <v>5.5555555555555554</v>
      </c>
      <c r="K439" s="11">
        <f t="shared" si="179"/>
        <v>0</v>
      </c>
      <c r="L439" s="11">
        <f>IF($A439&lt;'Input Data'!$D$16,0,LOOKUP($A439-'Input Data'!$D$16,$A$5:$A$505,$K$5:$K$505))</f>
        <v>0</v>
      </c>
      <c r="M439" s="7">
        <f>MIN('Input Data'!$E$12*LOOKUP($A439,'Input Data'!$B$58:$B$62,'Input Data'!$F$58:$F$62)/3600*$C$1,IF($A439&lt;'Input Data'!$E$17,infinity,'Input Data'!$E$11*'Input Data'!$E$13+LOOKUP($A439-'Input Data'!$E$17+$C$1,$A$5:$A$505,$O$5:$O$505))-N439)</f>
        <v>22.222222222222221</v>
      </c>
      <c r="N439" s="11">
        <f t="shared" si="180"/>
        <v>5535.5000000000518</v>
      </c>
      <c r="O439" s="11">
        <f t="shared" si="181"/>
        <v>5535.5000000000518</v>
      </c>
      <c r="P439" s="9">
        <f>MIN('Input Data'!$E$12*LOOKUP($A439,'Input Data'!$B$58:$B$62,'Input Data'!$F$58:$F$62)/3600*$C$1,IF($A439&lt;'Input Data'!$E$16,0,LOOKUP($A439-'Input Data'!$E$16+$C$1,$A$5:$A$505,N$5:N$505)-O439))</f>
        <v>0</v>
      </c>
      <c r="Q439" s="10">
        <f>LOOKUP($A439,'Input Data'!$C$33:$C$37,'Input Data'!$F$33:$F$37)</f>
        <v>0</v>
      </c>
      <c r="R439" s="34">
        <f t="shared" si="182"/>
        <v>1</v>
      </c>
      <c r="S439" s="8">
        <f t="shared" si="183"/>
        <v>0</v>
      </c>
      <c r="T439" s="11">
        <f t="shared" si="184"/>
        <v>0</v>
      </c>
      <c r="U439" s="7">
        <f>MIN('Input Data'!$F$12*LOOKUP($A439,'Input Data'!$B$58:$B$62,'Input Data'!$G$58:$G$62)/3600*$C$1,IF($A439&lt;'Input Data'!$F$17,infinity,'Input Data'!$F$11*'Input Data'!$F$13+LOOKUP($A439-'Input Data'!$F$17+$C$1,$A$5:$A$505,$W$5:$W$505)-V439))</f>
        <v>5.5555555555555554</v>
      </c>
      <c r="V439" s="11">
        <f t="shared" si="185"/>
        <v>105.80466666666806</v>
      </c>
      <c r="W439" s="11">
        <f>IF($A439&lt;'Input Data'!$F$16,0,LOOKUP($A439-'Input Data'!$F$16,$A$5:$A$505,$V$5:$V$505))</f>
        <v>105.80466666666806</v>
      </c>
      <c r="X439" s="7">
        <f>MIN('Input Data'!$G$12*LOOKUP($A439,'Input Data'!$B$58:$B$62,'Input Data'!$H$58:$H$62)/3600*$C$1,IF($A439&lt;'Input Data'!$G$17,infinity,'Input Data'!$G$11*'Input Data'!$G$13+LOOKUP($A439-'Input Data'!$G$17+$C$1,$A$5:$A$505,$Z$5:$Z$505)-Y439))</f>
        <v>22.222222222222221</v>
      </c>
      <c r="Y439" s="11">
        <f t="shared" si="186"/>
        <v>5429.6953333333786</v>
      </c>
      <c r="Z439" s="11">
        <f t="shared" si="187"/>
        <v>5429.6953333333786</v>
      </c>
      <c r="AA439" s="9">
        <f>MIN('Input Data'!$G$12*LOOKUP($A439,'Input Data'!$B$58:$B$62,'Input Data'!$H$58:$H$62)/3600*$C$1,IF($A439&lt;'Input Data'!$G$16,0,LOOKUP($A439-'Input Data'!$G$16+$C$1,$A$5:$A$505,Y$5:Y$505)-Z439))</f>
        <v>0</v>
      </c>
      <c r="AB439" s="10">
        <f>LOOKUP($A439,'Input Data'!$C$33:$C$37,'Input Data'!$G$33:$G$37)</f>
        <v>0</v>
      </c>
      <c r="AC439" s="11">
        <f t="shared" si="188"/>
        <v>1</v>
      </c>
      <c r="AD439" s="11">
        <f t="shared" si="189"/>
        <v>0</v>
      </c>
      <c r="AE439" s="12">
        <f t="shared" si="190"/>
        <v>0</v>
      </c>
      <c r="AF439" s="7">
        <f>MIN('Input Data'!$H$12*LOOKUP($A439,'Input Data'!$B$58:$B$62,'Input Data'!$I$58:$I$62)/3600*$C$1,IF($A439&lt;'Input Data'!$H$17,infinity,'Input Data'!$H$11*'Input Data'!$H$13+LOOKUP($A439-'Input Data'!$H$17+$C$1,$A$5:$A$505,AH$5:AH$505)-AG439))</f>
        <v>5.5555555555555554</v>
      </c>
      <c r="AG439" s="11">
        <f t="shared" si="191"/>
        <v>0</v>
      </c>
      <c r="AH439" s="11">
        <f>IF($A439&lt;'Input Data'!$H$16,0,LOOKUP($A439-'Input Data'!$H$16,$A$5:$A$505,AG$5:AG$505))</f>
        <v>0</v>
      </c>
      <c r="AI439" s="7">
        <f>MIN('Input Data'!$I$12*LOOKUP($A439,'Input Data'!$B$58:$B$62,'Input Data'!$J$58:$J$62)/3600*$C$1,IF($A439&lt;'Input Data'!$I$17,infinity,'Input Data'!$I$11*'Input Data'!$I$13+LOOKUP($A439-'Input Data'!$I$17+$C$1,$A$5:$A$505,AK$5:AK$505))-AJ439)</f>
        <v>15</v>
      </c>
      <c r="AJ439" s="11">
        <f t="shared" si="192"/>
        <v>5429.6953333333786</v>
      </c>
      <c r="AK439" s="34">
        <f>IF($A439&lt;'Input Data'!$I$16,0,LOOKUP($A439-'Input Data'!$I$16,$A$5:$A$505,AJ$5:AJ$505))</f>
        <v>5429.6953333333786</v>
      </c>
      <c r="AL439" s="17">
        <f>MIN('Input Data'!$I$12*LOOKUP($A439,'Input Data'!$B$58:$B$62,'Input Data'!$J$58:$J$62)/3600*$C$1,IF($A439&lt;'Input Data'!$I$16,0,LOOKUP($A439-'Input Data'!$I$16+$C$1,$A$5:$A$505,AJ$5:AJ$505)-AK439))</f>
        <v>0</v>
      </c>
    </row>
    <row r="440" spans="1:38" x14ac:dyDescent="0.3">
      <c r="A440" s="9">
        <f t="shared" si="174"/>
        <v>4350</v>
      </c>
      <c r="B440" s="10">
        <f>MIN('Input Data'!$C$12*LOOKUP($A440,'Input Data'!$B$58:$B$62,'Input Data'!$D$58:$D$62)/3600*$C$1,IF($A440&lt;'Input Data'!$C$17,infinity,'Input Data'!$C$11*'Input Data'!$C$13+LOOKUP($A440-'Input Data'!$C$17+$C$1,$A$5:$A$505,$D$5:$D$505))-C440)</f>
        <v>22.222222222222221</v>
      </c>
      <c r="C440" s="11">
        <f>C439+LOOKUP($A439,'Input Data'!$D$23:$D$27,'Input Data'!$F$23:$F$27)*$C$1/3600</f>
        <v>5535.5000000000518</v>
      </c>
      <c r="D440" s="11">
        <f t="shared" si="175"/>
        <v>5535.5000000000518</v>
      </c>
      <c r="E440" s="9">
        <f>MIN('Input Data'!$C$12*LOOKUP($A440,'Input Data'!$B$58:$B$62,'Input Data'!$D$58:$D$62)/3600*$C$1,IF($A440&lt;'Input Data'!$C$16,0,LOOKUP($A440-'Input Data'!$C$16+$C$1,$A$5:$A$505,C$5:C$505)-D440))</f>
        <v>0</v>
      </c>
      <c r="F440" s="10">
        <f>LOOKUP($A440,'Input Data'!$C$33:$C$37,'Input Data'!$E$33:$E$37)</f>
        <v>0</v>
      </c>
      <c r="G440" s="11">
        <f t="shared" si="176"/>
        <v>1</v>
      </c>
      <c r="H440" s="11">
        <f t="shared" si="194"/>
        <v>0</v>
      </c>
      <c r="I440" s="12">
        <f t="shared" si="178"/>
        <v>0</v>
      </c>
      <c r="J440" s="7">
        <f>MIN('Input Data'!$D$12*LOOKUP($A440,'Input Data'!$B$58:$B$62,'Input Data'!$E$58:$E$62)/3600*$C$1,IF($A440&lt;'Input Data'!$D$17,infinity,'Input Data'!$D$11*'Input Data'!$D$13+LOOKUP($A440-'Input Data'!$D$17+$C$1,$A$5:$A$505,$L$5:$L$505)-K440))</f>
        <v>5.5555555555555554</v>
      </c>
      <c r="K440" s="11">
        <f t="shared" si="179"/>
        <v>0</v>
      </c>
      <c r="L440" s="11">
        <f>IF($A440&lt;'Input Data'!$D$16,0,LOOKUP($A440-'Input Data'!$D$16,$A$5:$A$505,$K$5:$K$505))</f>
        <v>0</v>
      </c>
      <c r="M440" s="7">
        <f>MIN('Input Data'!$E$12*LOOKUP($A440,'Input Data'!$B$58:$B$62,'Input Data'!$F$58:$F$62)/3600*$C$1,IF($A440&lt;'Input Data'!$E$17,infinity,'Input Data'!$E$11*'Input Data'!$E$13+LOOKUP($A440-'Input Data'!$E$17+$C$1,$A$5:$A$505,$O$5:$O$505))-N440)</f>
        <v>22.222222222222221</v>
      </c>
      <c r="N440" s="11">
        <f t="shared" si="180"/>
        <v>5535.5000000000518</v>
      </c>
      <c r="O440" s="11">
        <f t="shared" si="181"/>
        <v>5535.5000000000518</v>
      </c>
      <c r="P440" s="9">
        <f>MIN('Input Data'!$E$12*LOOKUP($A440,'Input Data'!$B$58:$B$62,'Input Data'!$F$58:$F$62)/3600*$C$1,IF($A440&lt;'Input Data'!$E$16,0,LOOKUP($A440-'Input Data'!$E$16+$C$1,$A$5:$A$505,N$5:N$505)-O440))</f>
        <v>0</v>
      </c>
      <c r="Q440" s="10">
        <f>LOOKUP($A440,'Input Data'!$C$33:$C$37,'Input Data'!$F$33:$F$37)</f>
        <v>0</v>
      </c>
      <c r="R440" s="34">
        <f t="shared" si="182"/>
        <v>1</v>
      </c>
      <c r="S440" s="8">
        <f t="shared" si="183"/>
        <v>0</v>
      </c>
      <c r="T440" s="11">
        <f t="shared" si="184"/>
        <v>0</v>
      </c>
      <c r="U440" s="7">
        <f>MIN('Input Data'!$F$12*LOOKUP($A440,'Input Data'!$B$58:$B$62,'Input Data'!$G$58:$G$62)/3600*$C$1,IF($A440&lt;'Input Data'!$F$17,infinity,'Input Data'!$F$11*'Input Data'!$F$13+LOOKUP($A440-'Input Data'!$F$17+$C$1,$A$5:$A$505,$W$5:$W$505)-V440))</f>
        <v>5.5555555555555554</v>
      </c>
      <c r="V440" s="11">
        <f t="shared" si="185"/>
        <v>105.80466666666806</v>
      </c>
      <c r="W440" s="11">
        <f>IF($A440&lt;'Input Data'!$F$16,0,LOOKUP($A440-'Input Data'!$F$16,$A$5:$A$505,$V$5:$V$505))</f>
        <v>105.80466666666806</v>
      </c>
      <c r="X440" s="7">
        <f>MIN('Input Data'!$G$12*LOOKUP($A440,'Input Data'!$B$58:$B$62,'Input Data'!$H$58:$H$62)/3600*$C$1,IF($A440&lt;'Input Data'!$G$17,infinity,'Input Data'!$G$11*'Input Data'!$G$13+LOOKUP($A440-'Input Data'!$G$17+$C$1,$A$5:$A$505,$Z$5:$Z$505)-Y440))</f>
        <v>22.222222222222221</v>
      </c>
      <c r="Y440" s="11">
        <f t="shared" si="186"/>
        <v>5429.6953333333786</v>
      </c>
      <c r="Z440" s="11">
        <f t="shared" si="187"/>
        <v>5429.6953333333786</v>
      </c>
      <c r="AA440" s="9">
        <f>MIN('Input Data'!$G$12*LOOKUP($A440,'Input Data'!$B$58:$B$62,'Input Data'!$H$58:$H$62)/3600*$C$1,IF($A440&lt;'Input Data'!$G$16,0,LOOKUP($A440-'Input Data'!$G$16+$C$1,$A$5:$A$505,Y$5:Y$505)-Z440))</f>
        <v>0</v>
      </c>
      <c r="AB440" s="10">
        <f>LOOKUP($A440,'Input Data'!$C$33:$C$37,'Input Data'!$G$33:$G$37)</f>
        <v>0</v>
      </c>
      <c r="AC440" s="11">
        <f t="shared" si="188"/>
        <v>1</v>
      </c>
      <c r="AD440" s="11">
        <f t="shared" si="189"/>
        <v>0</v>
      </c>
      <c r="AE440" s="12">
        <f t="shared" si="190"/>
        <v>0</v>
      </c>
      <c r="AF440" s="7">
        <f>MIN('Input Data'!$H$12*LOOKUP($A440,'Input Data'!$B$58:$B$62,'Input Data'!$I$58:$I$62)/3600*$C$1,IF($A440&lt;'Input Data'!$H$17,infinity,'Input Data'!$H$11*'Input Data'!$H$13+LOOKUP($A440-'Input Data'!$H$17+$C$1,$A$5:$A$505,AH$5:AH$505)-AG440))</f>
        <v>5.5555555555555554</v>
      </c>
      <c r="AG440" s="11">
        <f t="shared" si="191"/>
        <v>0</v>
      </c>
      <c r="AH440" s="11">
        <f>IF($A440&lt;'Input Data'!$H$16,0,LOOKUP($A440-'Input Data'!$H$16,$A$5:$A$505,AG$5:AG$505))</f>
        <v>0</v>
      </c>
      <c r="AI440" s="7">
        <f>MIN('Input Data'!$I$12*LOOKUP($A440,'Input Data'!$B$58:$B$62,'Input Data'!$J$58:$J$62)/3600*$C$1,IF($A440&lt;'Input Data'!$I$17,infinity,'Input Data'!$I$11*'Input Data'!$I$13+LOOKUP($A440-'Input Data'!$I$17+$C$1,$A$5:$A$505,AK$5:AK$505))-AJ440)</f>
        <v>15</v>
      </c>
      <c r="AJ440" s="11">
        <f t="shared" si="192"/>
        <v>5429.6953333333786</v>
      </c>
      <c r="AK440" s="34">
        <f>IF($A440&lt;'Input Data'!$I$16,0,LOOKUP($A440-'Input Data'!$I$16,$A$5:$A$505,AJ$5:AJ$505))</f>
        <v>5429.6953333333786</v>
      </c>
      <c r="AL440" s="17">
        <f>MIN('Input Data'!$I$12*LOOKUP($A440,'Input Data'!$B$58:$B$62,'Input Data'!$J$58:$J$62)/3600*$C$1,IF($A440&lt;'Input Data'!$I$16,0,LOOKUP($A440-'Input Data'!$I$16+$C$1,$A$5:$A$505,AJ$5:AJ$505)-AK440))</f>
        <v>0</v>
      </c>
    </row>
    <row r="441" spans="1:38" x14ac:dyDescent="0.3">
      <c r="A441" s="9">
        <f t="shared" si="174"/>
        <v>4360</v>
      </c>
      <c r="B441" s="10">
        <f>MIN('Input Data'!$C$12*LOOKUP($A441,'Input Data'!$B$58:$B$62,'Input Data'!$D$58:$D$62)/3600*$C$1,IF($A441&lt;'Input Data'!$C$17,infinity,'Input Data'!$C$11*'Input Data'!$C$13+LOOKUP($A441-'Input Data'!$C$17+$C$1,$A$5:$A$505,$D$5:$D$505))-C441)</f>
        <v>22.222222222222221</v>
      </c>
      <c r="C441" s="11">
        <f>C440+LOOKUP($A440,'Input Data'!$D$23:$D$27,'Input Data'!$F$23:$F$27)*$C$1/3600</f>
        <v>5535.5000000000518</v>
      </c>
      <c r="D441" s="11">
        <f t="shared" si="175"/>
        <v>5535.5000000000518</v>
      </c>
      <c r="E441" s="9">
        <f>MIN('Input Data'!$C$12*LOOKUP($A441,'Input Data'!$B$58:$B$62,'Input Data'!$D$58:$D$62)/3600*$C$1,IF($A441&lt;'Input Data'!$C$16,0,LOOKUP($A441-'Input Data'!$C$16+$C$1,$A$5:$A$505,C$5:C$505)-D441))</f>
        <v>0</v>
      </c>
      <c r="F441" s="10">
        <f>LOOKUP($A441,'Input Data'!$C$33:$C$37,'Input Data'!$E$33:$E$37)</f>
        <v>0</v>
      </c>
      <c r="G441" s="11">
        <f t="shared" si="176"/>
        <v>1</v>
      </c>
      <c r="H441" s="11">
        <f t="shared" si="194"/>
        <v>0</v>
      </c>
      <c r="I441" s="12">
        <f t="shared" si="178"/>
        <v>0</v>
      </c>
      <c r="J441" s="7">
        <f>MIN('Input Data'!$D$12*LOOKUP($A441,'Input Data'!$B$58:$B$62,'Input Data'!$E$58:$E$62)/3600*$C$1,IF($A441&lt;'Input Data'!$D$17,infinity,'Input Data'!$D$11*'Input Data'!$D$13+LOOKUP($A441-'Input Data'!$D$17+$C$1,$A$5:$A$505,$L$5:$L$505)-K441))</f>
        <v>5.5555555555555554</v>
      </c>
      <c r="K441" s="11">
        <f t="shared" si="179"/>
        <v>0</v>
      </c>
      <c r="L441" s="11">
        <f>IF($A441&lt;'Input Data'!$D$16,0,LOOKUP($A441-'Input Data'!$D$16,$A$5:$A$505,$K$5:$K$505))</f>
        <v>0</v>
      </c>
      <c r="M441" s="7">
        <f>MIN('Input Data'!$E$12*LOOKUP($A441,'Input Data'!$B$58:$B$62,'Input Data'!$F$58:$F$62)/3600*$C$1,IF($A441&lt;'Input Data'!$E$17,infinity,'Input Data'!$E$11*'Input Data'!$E$13+LOOKUP($A441-'Input Data'!$E$17+$C$1,$A$5:$A$505,$O$5:$O$505))-N441)</f>
        <v>22.222222222222221</v>
      </c>
      <c r="N441" s="11">
        <f t="shared" si="180"/>
        <v>5535.5000000000518</v>
      </c>
      <c r="O441" s="11">
        <f t="shared" si="181"/>
        <v>5535.5000000000518</v>
      </c>
      <c r="P441" s="9">
        <f>MIN('Input Data'!$E$12*LOOKUP($A441,'Input Data'!$B$58:$B$62,'Input Data'!$F$58:$F$62)/3600*$C$1,IF($A441&lt;'Input Data'!$E$16,0,LOOKUP($A441-'Input Data'!$E$16+$C$1,$A$5:$A$505,N$5:N$505)-O441))</f>
        <v>0</v>
      </c>
      <c r="Q441" s="10">
        <f>LOOKUP($A441,'Input Data'!$C$33:$C$37,'Input Data'!$F$33:$F$37)</f>
        <v>0</v>
      </c>
      <c r="R441" s="34">
        <f t="shared" si="182"/>
        <v>1</v>
      </c>
      <c r="S441" s="8">
        <f t="shared" si="183"/>
        <v>0</v>
      </c>
      <c r="T441" s="11">
        <f t="shared" si="184"/>
        <v>0</v>
      </c>
      <c r="U441" s="7">
        <f>MIN('Input Data'!$F$12*LOOKUP($A441,'Input Data'!$B$58:$B$62,'Input Data'!$G$58:$G$62)/3600*$C$1,IF($A441&lt;'Input Data'!$F$17,infinity,'Input Data'!$F$11*'Input Data'!$F$13+LOOKUP($A441-'Input Data'!$F$17+$C$1,$A$5:$A$505,$W$5:$W$505)-V441))</f>
        <v>5.5555555555555554</v>
      </c>
      <c r="V441" s="11">
        <f t="shared" si="185"/>
        <v>105.80466666666806</v>
      </c>
      <c r="W441" s="11">
        <f>IF($A441&lt;'Input Data'!$F$16,0,LOOKUP($A441-'Input Data'!$F$16,$A$5:$A$505,$V$5:$V$505))</f>
        <v>105.80466666666806</v>
      </c>
      <c r="X441" s="7">
        <f>MIN('Input Data'!$G$12*LOOKUP($A441,'Input Data'!$B$58:$B$62,'Input Data'!$H$58:$H$62)/3600*$C$1,IF($A441&lt;'Input Data'!$G$17,infinity,'Input Data'!$G$11*'Input Data'!$G$13+LOOKUP($A441-'Input Data'!$G$17+$C$1,$A$5:$A$505,$Z$5:$Z$505)-Y441))</f>
        <v>22.222222222222221</v>
      </c>
      <c r="Y441" s="11">
        <f t="shared" si="186"/>
        <v>5429.6953333333786</v>
      </c>
      <c r="Z441" s="11">
        <f t="shared" si="187"/>
        <v>5429.6953333333786</v>
      </c>
      <c r="AA441" s="9">
        <f>MIN('Input Data'!$G$12*LOOKUP($A441,'Input Data'!$B$58:$B$62,'Input Data'!$H$58:$H$62)/3600*$C$1,IF($A441&lt;'Input Data'!$G$16,0,LOOKUP($A441-'Input Data'!$G$16+$C$1,$A$5:$A$505,Y$5:Y$505)-Z441))</f>
        <v>0</v>
      </c>
      <c r="AB441" s="10">
        <f>LOOKUP($A441,'Input Data'!$C$33:$C$37,'Input Data'!$G$33:$G$37)</f>
        <v>0</v>
      </c>
      <c r="AC441" s="11">
        <f t="shared" si="188"/>
        <v>1</v>
      </c>
      <c r="AD441" s="11">
        <f t="shared" si="189"/>
        <v>0</v>
      </c>
      <c r="AE441" s="12">
        <f t="shared" si="190"/>
        <v>0</v>
      </c>
      <c r="AF441" s="7">
        <f>MIN('Input Data'!$H$12*LOOKUP($A441,'Input Data'!$B$58:$B$62,'Input Data'!$I$58:$I$62)/3600*$C$1,IF($A441&lt;'Input Data'!$H$17,infinity,'Input Data'!$H$11*'Input Data'!$H$13+LOOKUP($A441-'Input Data'!$H$17+$C$1,$A$5:$A$505,AH$5:AH$505)-AG441))</f>
        <v>5.5555555555555554</v>
      </c>
      <c r="AG441" s="11">
        <f t="shared" si="191"/>
        <v>0</v>
      </c>
      <c r="AH441" s="11">
        <f>IF($A441&lt;'Input Data'!$H$16,0,LOOKUP($A441-'Input Data'!$H$16,$A$5:$A$505,AG$5:AG$505))</f>
        <v>0</v>
      </c>
      <c r="AI441" s="7">
        <f>MIN('Input Data'!$I$12*LOOKUP($A441,'Input Data'!$B$58:$B$62,'Input Data'!$J$58:$J$62)/3600*$C$1,IF($A441&lt;'Input Data'!$I$17,infinity,'Input Data'!$I$11*'Input Data'!$I$13+LOOKUP($A441-'Input Data'!$I$17+$C$1,$A$5:$A$505,AK$5:AK$505))-AJ441)</f>
        <v>15</v>
      </c>
      <c r="AJ441" s="11">
        <f t="shared" si="192"/>
        <v>5429.6953333333786</v>
      </c>
      <c r="AK441" s="34">
        <f>IF($A441&lt;'Input Data'!$I$16,0,LOOKUP($A441-'Input Data'!$I$16,$A$5:$A$505,AJ$5:AJ$505))</f>
        <v>5429.6953333333786</v>
      </c>
      <c r="AL441" s="17">
        <f>MIN('Input Data'!$I$12*LOOKUP($A441,'Input Data'!$B$58:$B$62,'Input Data'!$J$58:$J$62)/3600*$C$1,IF($A441&lt;'Input Data'!$I$16,0,LOOKUP($A441-'Input Data'!$I$16+$C$1,$A$5:$A$505,AJ$5:AJ$505)-AK441))</f>
        <v>0</v>
      </c>
    </row>
    <row r="442" spans="1:38" x14ac:dyDescent="0.3">
      <c r="A442" s="9">
        <f t="shared" si="174"/>
        <v>4370</v>
      </c>
      <c r="B442" s="10">
        <f>MIN('Input Data'!$C$12*LOOKUP($A442,'Input Data'!$B$58:$B$62,'Input Data'!$D$58:$D$62)/3600*$C$1,IF($A442&lt;'Input Data'!$C$17,infinity,'Input Data'!$C$11*'Input Data'!$C$13+LOOKUP($A442-'Input Data'!$C$17+$C$1,$A$5:$A$505,$D$5:$D$505))-C442)</f>
        <v>22.222222222222221</v>
      </c>
      <c r="C442" s="11">
        <f>C441+LOOKUP($A441,'Input Data'!$D$23:$D$27,'Input Data'!$F$23:$F$27)*$C$1/3600</f>
        <v>5535.5000000000518</v>
      </c>
      <c r="D442" s="11">
        <f t="shared" si="175"/>
        <v>5535.5000000000518</v>
      </c>
      <c r="E442" s="9">
        <f>MIN('Input Data'!$C$12*LOOKUP($A442,'Input Data'!$B$58:$B$62,'Input Data'!$D$58:$D$62)/3600*$C$1,IF($A442&lt;'Input Data'!$C$16,0,LOOKUP($A442-'Input Data'!$C$16+$C$1,$A$5:$A$505,C$5:C$505)-D442))</f>
        <v>0</v>
      </c>
      <c r="F442" s="10">
        <f>LOOKUP($A442,'Input Data'!$C$33:$C$37,'Input Data'!$E$33:$E$37)</f>
        <v>0</v>
      </c>
      <c r="G442" s="11">
        <f t="shared" si="176"/>
        <v>1</v>
      </c>
      <c r="H442" s="11">
        <f t="shared" si="194"/>
        <v>0</v>
      </c>
      <c r="I442" s="12">
        <f t="shared" si="178"/>
        <v>0</v>
      </c>
      <c r="J442" s="7">
        <f>MIN('Input Data'!$D$12*LOOKUP($A442,'Input Data'!$B$58:$B$62,'Input Data'!$E$58:$E$62)/3600*$C$1,IF($A442&lt;'Input Data'!$D$17,infinity,'Input Data'!$D$11*'Input Data'!$D$13+LOOKUP($A442-'Input Data'!$D$17+$C$1,$A$5:$A$505,$L$5:$L$505)-K442))</f>
        <v>5.5555555555555554</v>
      </c>
      <c r="K442" s="11">
        <f t="shared" si="179"/>
        <v>0</v>
      </c>
      <c r="L442" s="11">
        <f>IF($A442&lt;'Input Data'!$D$16,0,LOOKUP($A442-'Input Data'!$D$16,$A$5:$A$505,$K$5:$K$505))</f>
        <v>0</v>
      </c>
      <c r="M442" s="7">
        <f>MIN('Input Data'!$E$12*LOOKUP($A442,'Input Data'!$B$58:$B$62,'Input Data'!$F$58:$F$62)/3600*$C$1,IF($A442&lt;'Input Data'!$E$17,infinity,'Input Data'!$E$11*'Input Data'!$E$13+LOOKUP($A442-'Input Data'!$E$17+$C$1,$A$5:$A$505,$O$5:$O$505))-N442)</f>
        <v>22.222222222222221</v>
      </c>
      <c r="N442" s="11">
        <f t="shared" si="180"/>
        <v>5535.5000000000518</v>
      </c>
      <c r="O442" s="11">
        <f t="shared" si="181"/>
        <v>5535.5000000000518</v>
      </c>
      <c r="P442" s="9">
        <f>MIN('Input Data'!$E$12*LOOKUP($A442,'Input Data'!$B$58:$B$62,'Input Data'!$F$58:$F$62)/3600*$C$1,IF($A442&lt;'Input Data'!$E$16,0,LOOKUP($A442-'Input Data'!$E$16+$C$1,$A$5:$A$505,N$5:N$505)-O442))</f>
        <v>0</v>
      </c>
      <c r="Q442" s="10">
        <f>LOOKUP($A442,'Input Data'!$C$33:$C$37,'Input Data'!$F$33:$F$37)</f>
        <v>0</v>
      </c>
      <c r="R442" s="34">
        <f t="shared" si="182"/>
        <v>1</v>
      </c>
      <c r="S442" s="8">
        <f t="shared" si="183"/>
        <v>0</v>
      </c>
      <c r="T442" s="11">
        <f t="shared" si="184"/>
        <v>0</v>
      </c>
      <c r="U442" s="7">
        <f>MIN('Input Data'!$F$12*LOOKUP($A442,'Input Data'!$B$58:$B$62,'Input Data'!$G$58:$G$62)/3600*$C$1,IF($A442&lt;'Input Data'!$F$17,infinity,'Input Data'!$F$11*'Input Data'!$F$13+LOOKUP($A442-'Input Data'!$F$17+$C$1,$A$5:$A$505,$W$5:$W$505)-V442))</f>
        <v>5.5555555555555554</v>
      </c>
      <c r="V442" s="11">
        <f t="shared" si="185"/>
        <v>105.80466666666806</v>
      </c>
      <c r="W442" s="11">
        <f>IF($A442&lt;'Input Data'!$F$16,0,LOOKUP($A442-'Input Data'!$F$16,$A$5:$A$505,$V$5:$V$505))</f>
        <v>105.80466666666806</v>
      </c>
      <c r="X442" s="7">
        <f>MIN('Input Data'!$G$12*LOOKUP($A442,'Input Data'!$B$58:$B$62,'Input Data'!$H$58:$H$62)/3600*$C$1,IF($A442&lt;'Input Data'!$G$17,infinity,'Input Data'!$G$11*'Input Data'!$G$13+LOOKUP($A442-'Input Data'!$G$17+$C$1,$A$5:$A$505,$Z$5:$Z$505)-Y442))</f>
        <v>22.222222222222221</v>
      </c>
      <c r="Y442" s="11">
        <f t="shared" si="186"/>
        <v>5429.6953333333786</v>
      </c>
      <c r="Z442" s="11">
        <f t="shared" si="187"/>
        <v>5429.6953333333786</v>
      </c>
      <c r="AA442" s="9">
        <f>MIN('Input Data'!$G$12*LOOKUP($A442,'Input Data'!$B$58:$B$62,'Input Data'!$H$58:$H$62)/3600*$C$1,IF($A442&lt;'Input Data'!$G$16,0,LOOKUP($A442-'Input Data'!$G$16+$C$1,$A$5:$A$505,Y$5:Y$505)-Z442))</f>
        <v>0</v>
      </c>
      <c r="AB442" s="10">
        <f>LOOKUP($A442,'Input Data'!$C$33:$C$37,'Input Data'!$G$33:$G$37)</f>
        <v>0</v>
      </c>
      <c r="AC442" s="11">
        <f t="shared" si="188"/>
        <v>1</v>
      </c>
      <c r="AD442" s="11">
        <f t="shared" si="189"/>
        <v>0</v>
      </c>
      <c r="AE442" s="12">
        <f t="shared" si="190"/>
        <v>0</v>
      </c>
      <c r="AF442" s="7">
        <f>MIN('Input Data'!$H$12*LOOKUP($A442,'Input Data'!$B$58:$B$62,'Input Data'!$I$58:$I$62)/3600*$C$1,IF($A442&lt;'Input Data'!$H$17,infinity,'Input Data'!$H$11*'Input Data'!$H$13+LOOKUP($A442-'Input Data'!$H$17+$C$1,$A$5:$A$505,AH$5:AH$505)-AG442))</f>
        <v>5.5555555555555554</v>
      </c>
      <c r="AG442" s="11">
        <f t="shared" si="191"/>
        <v>0</v>
      </c>
      <c r="AH442" s="11">
        <f>IF($A442&lt;'Input Data'!$H$16,0,LOOKUP($A442-'Input Data'!$H$16,$A$5:$A$505,AG$5:AG$505))</f>
        <v>0</v>
      </c>
      <c r="AI442" s="7">
        <f>MIN('Input Data'!$I$12*LOOKUP($A442,'Input Data'!$B$58:$B$62,'Input Data'!$J$58:$J$62)/3600*$C$1,IF($A442&lt;'Input Data'!$I$17,infinity,'Input Data'!$I$11*'Input Data'!$I$13+LOOKUP($A442-'Input Data'!$I$17+$C$1,$A$5:$A$505,AK$5:AK$505))-AJ442)</f>
        <v>15</v>
      </c>
      <c r="AJ442" s="11">
        <f t="shared" si="192"/>
        <v>5429.6953333333786</v>
      </c>
      <c r="AK442" s="34">
        <f>IF($A442&lt;'Input Data'!$I$16,0,LOOKUP($A442-'Input Data'!$I$16,$A$5:$A$505,AJ$5:AJ$505))</f>
        <v>5429.6953333333786</v>
      </c>
      <c r="AL442" s="17">
        <f>MIN('Input Data'!$I$12*LOOKUP($A442,'Input Data'!$B$58:$B$62,'Input Data'!$J$58:$J$62)/3600*$C$1,IF($A442&lt;'Input Data'!$I$16,0,LOOKUP($A442-'Input Data'!$I$16+$C$1,$A$5:$A$505,AJ$5:AJ$505)-AK442))</f>
        <v>0</v>
      </c>
    </row>
    <row r="443" spans="1:38" x14ac:dyDescent="0.3">
      <c r="A443" s="9">
        <f t="shared" si="174"/>
        <v>4380</v>
      </c>
      <c r="B443" s="10">
        <f>MIN('Input Data'!$C$12*LOOKUP($A443,'Input Data'!$B$58:$B$62,'Input Data'!$D$58:$D$62)/3600*$C$1,IF($A443&lt;'Input Data'!$C$17,infinity,'Input Data'!$C$11*'Input Data'!$C$13+LOOKUP($A443-'Input Data'!$C$17+$C$1,$A$5:$A$505,$D$5:$D$505))-C443)</f>
        <v>22.222222222222221</v>
      </c>
      <c r="C443" s="11">
        <f>C442+LOOKUP($A442,'Input Data'!$D$23:$D$27,'Input Data'!$F$23:$F$27)*$C$1/3600</f>
        <v>5535.5000000000518</v>
      </c>
      <c r="D443" s="11">
        <f t="shared" si="175"/>
        <v>5535.5000000000518</v>
      </c>
      <c r="E443" s="9">
        <f>MIN('Input Data'!$C$12*LOOKUP($A443,'Input Data'!$B$58:$B$62,'Input Data'!$D$58:$D$62)/3600*$C$1,IF($A443&lt;'Input Data'!$C$16,0,LOOKUP($A443-'Input Data'!$C$16+$C$1,$A$5:$A$505,C$5:C$505)-D443))</f>
        <v>0</v>
      </c>
      <c r="F443" s="10">
        <f>LOOKUP($A443,'Input Data'!$C$33:$C$37,'Input Data'!$E$33:$E$37)</f>
        <v>0</v>
      </c>
      <c r="G443" s="11">
        <f t="shared" si="176"/>
        <v>1</v>
      </c>
      <c r="H443" s="11">
        <f t="shared" si="194"/>
        <v>0</v>
      </c>
      <c r="I443" s="12">
        <f t="shared" si="178"/>
        <v>0</v>
      </c>
      <c r="J443" s="7">
        <f>MIN('Input Data'!$D$12*LOOKUP($A443,'Input Data'!$B$58:$B$62,'Input Data'!$E$58:$E$62)/3600*$C$1,IF($A443&lt;'Input Data'!$D$17,infinity,'Input Data'!$D$11*'Input Data'!$D$13+LOOKUP($A443-'Input Data'!$D$17+$C$1,$A$5:$A$505,$L$5:$L$505)-K443))</f>
        <v>5.5555555555555554</v>
      </c>
      <c r="K443" s="11">
        <f t="shared" si="179"/>
        <v>0</v>
      </c>
      <c r="L443" s="11">
        <f>IF($A443&lt;'Input Data'!$D$16,0,LOOKUP($A443-'Input Data'!$D$16,$A$5:$A$505,$K$5:$K$505))</f>
        <v>0</v>
      </c>
      <c r="M443" s="7">
        <f>MIN('Input Data'!$E$12*LOOKUP($A443,'Input Data'!$B$58:$B$62,'Input Data'!$F$58:$F$62)/3600*$C$1,IF($A443&lt;'Input Data'!$E$17,infinity,'Input Data'!$E$11*'Input Data'!$E$13+LOOKUP($A443-'Input Data'!$E$17+$C$1,$A$5:$A$505,$O$5:$O$505))-N443)</f>
        <v>22.222222222222221</v>
      </c>
      <c r="N443" s="11">
        <f t="shared" si="180"/>
        <v>5535.5000000000518</v>
      </c>
      <c r="O443" s="11">
        <f t="shared" si="181"/>
        <v>5535.5000000000518</v>
      </c>
      <c r="P443" s="9">
        <f>MIN('Input Data'!$E$12*LOOKUP($A443,'Input Data'!$B$58:$B$62,'Input Data'!$F$58:$F$62)/3600*$C$1,IF($A443&lt;'Input Data'!$E$16,0,LOOKUP($A443-'Input Data'!$E$16+$C$1,$A$5:$A$505,N$5:N$505)-O443))</f>
        <v>0</v>
      </c>
      <c r="Q443" s="10">
        <f>LOOKUP($A443,'Input Data'!$C$33:$C$37,'Input Data'!$F$33:$F$37)</f>
        <v>0</v>
      </c>
      <c r="R443" s="34">
        <f t="shared" si="182"/>
        <v>1</v>
      </c>
      <c r="S443" s="8">
        <f t="shared" si="183"/>
        <v>0</v>
      </c>
      <c r="T443" s="11">
        <f t="shared" si="184"/>
        <v>0</v>
      </c>
      <c r="U443" s="7">
        <f>MIN('Input Data'!$F$12*LOOKUP($A443,'Input Data'!$B$58:$B$62,'Input Data'!$G$58:$G$62)/3600*$C$1,IF($A443&lt;'Input Data'!$F$17,infinity,'Input Data'!$F$11*'Input Data'!$F$13+LOOKUP($A443-'Input Data'!$F$17+$C$1,$A$5:$A$505,$W$5:$W$505)-V443))</f>
        <v>5.5555555555555554</v>
      </c>
      <c r="V443" s="11">
        <f t="shared" si="185"/>
        <v>105.80466666666806</v>
      </c>
      <c r="W443" s="11">
        <f>IF($A443&lt;'Input Data'!$F$16,0,LOOKUP($A443-'Input Data'!$F$16,$A$5:$A$505,$V$5:$V$505))</f>
        <v>105.80466666666806</v>
      </c>
      <c r="X443" s="7">
        <f>MIN('Input Data'!$G$12*LOOKUP($A443,'Input Data'!$B$58:$B$62,'Input Data'!$H$58:$H$62)/3600*$C$1,IF($A443&lt;'Input Data'!$G$17,infinity,'Input Data'!$G$11*'Input Data'!$G$13+LOOKUP($A443-'Input Data'!$G$17+$C$1,$A$5:$A$505,$Z$5:$Z$505)-Y443))</f>
        <v>22.222222222222221</v>
      </c>
      <c r="Y443" s="11">
        <f t="shared" si="186"/>
        <v>5429.6953333333786</v>
      </c>
      <c r="Z443" s="11">
        <f t="shared" si="187"/>
        <v>5429.6953333333786</v>
      </c>
      <c r="AA443" s="9">
        <f>MIN('Input Data'!$G$12*LOOKUP($A443,'Input Data'!$B$58:$B$62,'Input Data'!$H$58:$H$62)/3600*$C$1,IF($A443&lt;'Input Data'!$G$16,0,LOOKUP($A443-'Input Data'!$G$16+$C$1,$A$5:$A$505,Y$5:Y$505)-Z443))</f>
        <v>0</v>
      </c>
      <c r="AB443" s="10">
        <f>LOOKUP($A443,'Input Data'!$C$33:$C$37,'Input Data'!$G$33:$G$37)</f>
        <v>0</v>
      </c>
      <c r="AC443" s="11">
        <f t="shared" si="188"/>
        <v>1</v>
      </c>
      <c r="AD443" s="11">
        <f t="shared" si="189"/>
        <v>0</v>
      </c>
      <c r="AE443" s="12">
        <f t="shared" si="190"/>
        <v>0</v>
      </c>
      <c r="AF443" s="7">
        <f>MIN('Input Data'!$H$12*LOOKUP($A443,'Input Data'!$B$58:$B$62,'Input Data'!$I$58:$I$62)/3600*$C$1,IF($A443&lt;'Input Data'!$H$17,infinity,'Input Data'!$H$11*'Input Data'!$H$13+LOOKUP($A443-'Input Data'!$H$17+$C$1,$A$5:$A$505,AH$5:AH$505)-AG443))</f>
        <v>5.5555555555555554</v>
      </c>
      <c r="AG443" s="11">
        <f t="shared" si="191"/>
        <v>0</v>
      </c>
      <c r="AH443" s="11">
        <f>IF($A443&lt;'Input Data'!$H$16,0,LOOKUP($A443-'Input Data'!$H$16,$A$5:$A$505,AG$5:AG$505))</f>
        <v>0</v>
      </c>
      <c r="AI443" s="7">
        <f>MIN('Input Data'!$I$12*LOOKUP($A443,'Input Data'!$B$58:$B$62,'Input Data'!$J$58:$J$62)/3600*$C$1,IF($A443&lt;'Input Data'!$I$17,infinity,'Input Data'!$I$11*'Input Data'!$I$13+LOOKUP($A443-'Input Data'!$I$17+$C$1,$A$5:$A$505,AK$5:AK$505))-AJ443)</f>
        <v>15</v>
      </c>
      <c r="AJ443" s="11">
        <f t="shared" si="192"/>
        <v>5429.6953333333786</v>
      </c>
      <c r="AK443" s="34">
        <f>IF($A443&lt;'Input Data'!$I$16,0,LOOKUP($A443-'Input Data'!$I$16,$A$5:$A$505,AJ$5:AJ$505))</f>
        <v>5429.6953333333786</v>
      </c>
      <c r="AL443" s="17">
        <f>MIN('Input Data'!$I$12*LOOKUP($A443,'Input Data'!$B$58:$B$62,'Input Data'!$J$58:$J$62)/3600*$C$1,IF($A443&lt;'Input Data'!$I$16,0,LOOKUP($A443-'Input Data'!$I$16+$C$1,$A$5:$A$505,AJ$5:AJ$505)-AK443))</f>
        <v>0</v>
      </c>
    </row>
    <row r="444" spans="1:38" x14ac:dyDescent="0.3">
      <c r="A444" s="9">
        <f t="shared" si="174"/>
        <v>4390</v>
      </c>
      <c r="B444" s="10">
        <f>MIN('Input Data'!$C$12*LOOKUP($A444,'Input Data'!$B$58:$B$62,'Input Data'!$D$58:$D$62)/3600*$C$1,IF($A444&lt;'Input Data'!$C$17,infinity,'Input Data'!$C$11*'Input Data'!$C$13+LOOKUP($A444-'Input Data'!$C$17+$C$1,$A$5:$A$505,$D$5:$D$505))-C444)</f>
        <v>22.222222222222221</v>
      </c>
      <c r="C444" s="11">
        <f>C443+LOOKUP($A443,'Input Data'!$D$23:$D$27,'Input Data'!$F$23:$F$27)*$C$1/3600</f>
        <v>5535.5000000000518</v>
      </c>
      <c r="D444" s="11">
        <f t="shared" si="175"/>
        <v>5535.5000000000518</v>
      </c>
      <c r="E444" s="9">
        <f>MIN('Input Data'!$C$12*LOOKUP($A444,'Input Data'!$B$58:$B$62,'Input Data'!$D$58:$D$62)/3600*$C$1,IF($A444&lt;'Input Data'!$C$16,0,LOOKUP($A444-'Input Data'!$C$16+$C$1,$A$5:$A$505,C$5:C$505)-D444))</f>
        <v>0</v>
      </c>
      <c r="F444" s="10">
        <f>LOOKUP($A444,'Input Data'!$C$33:$C$37,'Input Data'!$E$33:$E$37)</f>
        <v>0</v>
      </c>
      <c r="G444" s="11">
        <f t="shared" si="176"/>
        <v>1</v>
      </c>
      <c r="H444" s="11">
        <f t="shared" si="194"/>
        <v>0</v>
      </c>
      <c r="I444" s="12">
        <f t="shared" si="178"/>
        <v>0</v>
      </c>
      <c r="J444" s="7">
        <f>MIN('Input Data'!$D$12*LOOKUP($A444,'Input Data'!$B$58:$B$62,'Input Data'!$E$58:$E$62)/3600*$C$1,IF($A444&lt;'Input Data'!$D$17,infinity,'Input Data'!$D$11*'Input Data'!$D$13+LOOKUP($A444-'Input Data'!$D$17+$C$1,$A$5:$A$505,$L$5:$L$505)-K444))</f>
        <v>5.5555555555555554</v>
      </c>
      <c r="K444" s="11">
        <f t="shared" si="179"/>
        <v>0</v>
      </c>
      <c r="L444" s="11">
        <f>IF($A444&lt;'Input Data'!$D$16,0,LOOKUP($A444-'Input Data'!$D$16,$A$5:$A$505,$K$5:$K$505))</f>
        <v>0</v>
      </c>
      <c r="M444" s="7">
        <f>MIN('Input Data'!$E$12*LOOKUP($A444,'Input Data'!$B$58:$B$62,'Input Data'!$F$58:$F$62)/3600*$C$1,IF($A444&lt;'Input Data'!$E$17,infinity,'Input Data'!$E$11*'Input Data'!$E$13+LOOKUP($A444-'Input Data'!$E$17+$C$1,$A$5:$A$505,$O$5:$O$505))-N444)</f>
        <v>22.222222222222221</v>
      </c>
      <c r="N444" s="11">
        <f t="shared" si="180"/>
        <v>5535.5000000000518</v>
      </c>
      <c r="O444" s="11">
        <f t="shared" si="181"/>
        <v>5535.5000000000518</v>
      </c>
      <c r="P444" s="9">
        <f>MIN('Input Data'!$E$12*LOOKUP($A444,'Input Data'!$B$58:$B$62,'Input Data'!$F$58:$F$62)/3600*$C$1,IF($A444&lt;'Input Data'!$E$16,0,LOOKUP($A444-'Input Data'!$E$16+$C$1,$A$5:$A$505,N$5:N$505)-O444))</f>
        <v>0</v>
      </c>
      <c r="Q444" s="10">
        <f>LOOKUP($A444,'Input Data'!$C$33:$C$37,'Input Data'!$F$33:$F$37)</f>
        <v>0</v>
      </c>
      <c r="R444" s="34">
        <f t="shared" si="182"/>
        <v>1</v>
      </c>
      <c r="S444" s="8">
        <f t="shared" si="183"/>
        <v>0</v>
      </c>
      <c r="T444" s="11">
        <f t="shared" si="184"/>
        <v>0</v>
      </c>
      <c r="U444" s="7">
        <f>MIN('Input Data'!$F$12*LOOKUP($A444,'Input Data'!$B$58:$B$62,'Input Data'!$G$58:$G$62)/3600*$C$1,IF($A444&lt;'Input Data'!$F$17,infinity,'Input Data'!$F$11*'Input Data'!$F$13+LOOKUP($A444-'Input Data'!$F$17+$C$1,$A$5:$A$505,$W$5:$W$505)-V444))</f>
        <v>5.5555555555555554</v>
      </c>
      <c r="V444" s="11">
        <f t="shared" si="185"/>
        <v>105.80466666666806</v>
      </c>
      <c r="W444" s="11">
        <f>IF($A444&lt;'Input Data'!$F$16,0,LOOKUP($A444-'Input Data'!$F$16,$A$5:$A$505,$V$5:$V$505))</f>
        <v>105.80466666666806</v>
      </c>
      <c r="X444" s="7">
        <f>MIN('Input Data'!$G$12*LOOKUP($A444,'Input Data'!$B$58:$B$62,'Input Data'!$H$58:$H$62)/3600*$C$1,IF($A444&lt;'Input Data'!$G$17,infinity,'Input Data'!$G$11*'Input Data'!$G$13+LOOKUP($A444-'Input Data'!$G$17+$C$1,$A$5:$A$505,$Z$5:$Z$505)-Y444))</f>
        <v>22.222222222222221</v>
      </c>
      <c r="Y444" s="11">
        <f t="shared" si="186"/>
        <v>5429.6953333333786</v>
      </c>
      <c r="Z444" s="11">
        <f t="shared" si="187"/>
        <v>5429.6953333333786</v>
      </c>
      <c r="AA444" s="9">
        <f>MIN('Input Data'!$G$12*LOOKUP($A444,'Input Data'!$B$58:$B$62,'Input Data'!$H$58:$H$62)/3600*$C$1,IF($A444&lt;'Input Data'!$G$16,0,LOOKUP($A444-'Input Data'!$G$16+$C$1,$A$5:$A$505,Y$5:Y$505)-Z444))</f>
        <v>0</v>
      </c>
      <c r="AB444" s="10">
        <f>LOOKUP($A444,'Input Data'!$C$33:$C$37,'Input Data'!$G$33:$G$37)</f>
        <v>0</v>
      </c>
      <c r="AC444" s="11">
        <f t="shared" si="188"/>
        <v>1</v>
      </c>
      <c r="AD444" s="11">
        <f t="shared" si="189"/>
        <v>0</v>
      </c>
      <c r="AE444" s="12">
        <f t="shared" si="190"/>
        <v>0</v>
      </c>
      <c r="AF444" s="7">
        <f>MIN('Input Data'!$H$12*LOOKUP($A444,'Input Data'!$B$58:$B$62,'Input Data'!$I$58:$I$62)/3600*$C$1,IF($A444&lt;'Input Data'!$H$17,infinity,'Input Data'!$H$11*'Input Data'!$H$13+LOOKUP($A444-'Input Data'!$H$17+$C$1,$A$5:$A$505,AH$5:AH$505)-AG444))</f>
        <v>5.5555555555555554</v>
      </c>
      <c r="AG444" s="11">
        <f t="shared" si="191"/>
        <v>0</v>
      </c>
      <c r="AH444" s="11">
        <f>IF($A444&lt;'Input Data'!$H$16,0,LOOKUP($A444-'Input Data'!$H$16,$A$5:$A$505,AG$5:AG$505))</f>
        <v>0</v>
      </c>
      <c r="AI444" s="7">
        <f>MIN('Input Data'!$I$12*LOOKUP($A444,'Input Data'!$B$58:$B$62,'Input Data'!$J$58:$J$62)/3600*$C$1,IF($A444&lt;'Input Data'!$I$17,infinity,'Input Data'!$I$11*'Input Data'!$I$13+LOOKUP($A444-'Input Data'!$I$17+$C$1,$A$5:$A$505,AK$5:AK$505))-AJ444)</f>
        <v>15</v>
      </c>
      <c r="AJ444" s="11">
        <f t="shared" si="192"/>
        <v>5429.6953333333786</v>
      </c>
      <c r="AK444" s="34">
        <f>IF($A444&lt;'Input Data'!$I$16,0,LOOKUP($A444-'Input Data'!$I$16,$A$5:$A$505,AJ$5:AJ$505))</f>
        <v>5429.6953333333786</v>
      </c>
      <c r="AL444" s="17">
        <f>MIN('Input Data'!$I$12*LOOKUP($A444,'Input Data'!$B$58:$B$62,'Input Data'!$J$58:$J$62)/3600*$C$1,IF($A444&lt;'Input Data'!$I$16,0,LOOKUP($A444-'Input Data'!$I$16+$C$1,$A$5:$A$505,AJ$5:AJ$505)-AK444))</f>
        <v>0</v>
      </c>
    </row>
    <row r="445" spans="1:38" x14ac:dyDescent="0.3">
      <c r="A445" s="9">
        <f t="shared" si="174"/>
        <v>4400</v>
      </c>
      <c r="B445" s="10">
        <f>MIN('Input Data'!$C$12*LOOKUP($A445,'Input Data'!$B$58:$B$62,'Input Data'!$D$58:$D$62)/3600*$C$1,IF($A445&lt;'Input Data'!$C$17,infinity,'Input Data'!$C$11*'Input Data'!$C$13+LOOKUP($A445-'Input Data'!$C$17+$C$1,$A$5:$A$505,$D$5:$D$505))-C445)</f>
        <v>22.222222222222221</v>
      </c>
      <c r="C445" s="11">
        <f>C444+LOOKUP($A444,'Input Data'!$D$23:$D$27,'Input Data'!$F$23:$F$27)*$C$1/3600</f>
        <v>5535.5000000000518</v>
      </c>
      <c r="D445" s="11">
        <f t="shared" si="175"/>
        <v>5535.5000000000518</v>
      </c>
      <c r="E445" s="9">
        <f>MIN('Input Data'!$C$12*LOOKUP($A445,'Input Data'!$B$58:$B$62,'Input Data'!$D$58:$D$62)/3600*$C$1,IF($A445&lt;'Input Data'!$C$16,0,LOOKUP($A445-'Input Data'!$C$16+$C$1,$A$5:$A$505,C$5:C$505)-D445))</f>
        <v>0</v>
      </c>
      <c r="F445" s="10">
        <f>LOOKUP($A445,'Input Data'!$C$33:$C$37,'Input Data'!$E$33:$E$37)</f>
        <v>0</v>
      </c>
      <c r="G445" s="11">
        <f t="shared" si="176"/>
        <v>1</v>
      </c>
      <c r="H445" s="11">
        <f t="shared" si="194"/>
        <v>0</v>
      </c>
      <c r="I445" s="12">
        <f t="shared" si="178"/>
        <v>0</v>
      </c>
      <c r="J445" s="7">
        <f>MIN('Input Data'!$D$12*LOOKUP($A445,'Input Data'!$B$58:$B$62,'Input Data'!$E$58:$E$62)/3600*$C$1,IF($A445&lt;'Input Data'!$D$17,infinity,'Input Data'!$D$11*'Input Data'!$D$13+LOOKUP($A445-'Input Data'!$D$17+$C$1,$A$5:$A$505,$L$5:$L$505)-K445))</f>
        <v>5.5555555555555554</v>
      </c>
      <c r="K445" s="11">
        <f t="shared" si="179"/>
        <v>0</v>
      </c>
      <c r="L445" s="11">
        <f>IF($A445&lt;'Input Data'!$D$16,0,LOOKUP($A445-'Input Data'!$D$16,$A$5:$A$505,$K$5:$K$505))</f>
        <v>0</v>
      </c>
      <c r="M445" s="7">
        <f>MIN('Input Data'!$E$12*LOOKUP($A445,'Input Data'!$B$58:$B$62,'Input Data'!$F$58:$F$62)/3600*$C$1,IF($A445&lt;'Input Data'!$E$17,infinity,'Input Data'!$E$11*'Input Data'!$E$13+LOOKUP($A445-'Input Data'!$E$17+$C$1,$A$5:$A$505,$O$5:$O$505))-N445)</f>
        <v>22.222222222222221</v>
      </c>
      <c r="N445" s="11">
        <f t="shared" si="180"/>
        <v>5535.5000000000518</v>
      </c>
      <c r="O445" s="11">
        <f t="shared" si="181"/>
        <v>5535.5000000000518</v>
      </c>
      <c r="P445" s="9">
        <f>MIN('Input Data'!$E$12*LOOKUP($A445,'Input Data'!$B$58:$B$62,'Input Data'!$F$58:$F$62)/3600*$C$1,IF($A445&lt;'Input Data'!$E$16,0,LOOKUP($A445-'Input Data'!$E$16+$C$1,$A$5:$A$505,N$5:N$505)-O445))</f>
        <v>0</v>
      </c>
      <c r="Q445" s="10">
        <f>LOOKUP($A445,'Input Data'!$C$33:$C$37,'Input Data'!$F$33:$F$37)</f>
        <v>0</v>
      </c>
      <c r="R445" s="34">
        <f t="shared" si="182"/>
        <v>1</v>
      </c>
      <c r="S445" s="8">
        <f t="shared" si="183"/>
        <v>0</v>
      </c>
      <c r="T445" s="11">
        <f t="shared" si="184"/>
        <v>0</v>
      </c>
      <c r="U445" s="7">
        <f>MIN('Input Data'!$F$12*LOOKUP($A445,'Input Data'!$B$58:$B$62,'Input Data'!$G$58:$G$62)/3600*$C$1,IF($A445&lt;'Input Data'!$F$17,infinity,'Input Data'!$F$11*'Input Data'!$F$13+LOOKUP($A445-'Input Data'!$F$17+$C$1,$A$5:$A$505,$W$5:$W$505)-V445))</f>
        <v>5.5555555555555554</v>
      </c>
      <c r="V445" s="11">
        <f t="shared" si="185"/>
        <v>105.80466666666806</v>
      </c>
      <c r="W445" s="11">
        <f>IF($A445&lt;'Input Data'!$F$16,0,LOOKUP($A445-'Input Data'!$F$16,$A$5:$A$505,$V$5:$V$505))</f>
        <v>105.80466666666806</v>
      </c>
      <c r="X445" s="7">
        <f>MIN('Input Data'!$G$12*LOOKUP($A445,'Input Data'!$B$58:$B$62,'Input Data'!$H$58:$H$62)/3600*$C$1,IF($A445&lt;'Input Data'!$G$17,infinity,'Input Data'!$G$11*'Input Data'!$G$13+LOOKUP($A445-'Input Data'!$G$17+$C$1,$A$5:$A$505,$Z$5:$Z$505)-Y445))</f>
        <v>22.222222222222221</v>
      </c>
      <c r="Y445" s="11">
        <f t="shared" si="186"/>
        <v>5429.6953333333786</v>
      </c>
      <c r="Z445" s="11">
        <f t="shared" si="187"/>
        <v>5429.6953333333786</v>
      </c>
      <c r="AA445" s="9">
        <f>MIN('Input Data'!$G$12*LOOKUP($A445,'Input Data'!$B$58:$B$62,'Input Data'!$H$58:$H$62)/3600*$C$1,IF($A445&lt;'Input Data'!$G$16,0,LOOKUP($A445-'Input Data'!$G$16+$C$1,$A$5:$A$505,Y$5:Y$505)-Z445))</f>
        <v>0</v>
      </c>
      <c r="AB445" s="10">
        <f>LOOKUP($A445,'Input Data'!$C$33:$C$37,'Input Data'!$G$33:$G$37)</f>
        <v>0</v>
      </c>
      <c r="AC445" s="11">
        <f t="shared" si="188"/>
        <v>1</v>
      </c>
      <c r="AD445" s="11">
        <f t="shared" si="189"/>
        <v>0</v>
      </c>
      <c r="AE445" s="12">
        <f t="shared" si="190"/>
        <v>0</v>
      </c>
      <c r="AF445" s="7">
        <f>MIN('Input Data'!$H$12*LOOKUP($A445,'Input Data'!$B$58:$B$62,'Input Data'!$I$58:$I$62)/3600*$C$1,IF($A445&lt;'Input Data'!$H$17,infinity,'Input Data'!$H$11*'Input Data'!$H$13+LOOKUP($A445-'Input Data'!$H$17+$C$1,$A$5:$A$505,AH$5:AH$505)-AG445))</f>
        <v>5.5555555555555554</v>
      </c>
      <c r="AG445" s="11">
        <f t="shared" si="191"/>
        <v>0</v>
      </c>
      <c r="AH445" s="11">
        <f>IF($A445&lt;'Input Data'!$H$16,0,LOOKUP($A445-'Input Data'!$H$16,$A$5:$A$505,AG$5:AG$505))</f>
        <v>0</v>
      </c>
      <c r="AI445" s="7">
        <f>MIN('Input Data'!$I$12*LOOKUP($A445,'Input Data'!$B$58:$B$62,'Input Data'!$J$58:$J$62)/3600*$C$1,IF($A445&lt;'Input Data'!$I$17,infinity,'Input Data'!$I$11*'Input Data'!$I$13+LOOKUP($A445-'Input Data'!$I$17+$C$1,$A$5:$A$505,AK$5:AK$505))-AJ445)</f>
        <v>15</v>
      </c>
      <c r="AJ445" s="11">
        <f t="shared" si="192"/>
        <v>5429.6953333333786</v>
      </c>
      <c r="AK445" s="34">
        <f>IF($A445&lt;'Input Data'!$I$16,0,LOOKUP($A445-'Input Data'!$I$16,$A$5:$A$505,AJ$5:AJ$505))</f>
        <v>5429.6953333333786</v>
      </c>
      <c r="AL445" s="17">
        <f>MIN('Input Data'!$I$12*LOOKUP($A445,'Input Data'!$B$58:$B$62,'Input Data'!$J$58:$J$62)/3600*$C$1,IF($A445&lt;'Input Data'!$I$16,0,LOOKUP($A445-'Input Data'!$I$16+$C$1,$A$5:$A$505,AJ$5:AJ$505)-AK445))</f>
        <v>0</v>
      </c>
    </row>
    <row r="446" spans="1:38" x14ac:dyDescent="0.3">
      <c r="A446" s="9">
        <f t="shared" si="174"/>
        <v>4410</v>
      </c>
      <c r="B446" s="10">
        <f>MIN('Input Data'!$C$12*LOOKUP($A446,'Input Data'!$B$58:$B$62,'Input Data'!$D$58:$D$62)/3600*$C$1,IF($A446&lt;'Input Data'!$C$17,infinity,'Input Data'!$C$11*'Input Data'!$C$13+LOOKUP($A446-'Input Data'!$C$17+$C$1,$A$5:$A$505,$D$5:$D$505))-C446)</f>
        <v>22.222222222222221</v>
      </c>
      <c r="C446" s="11">
        <f>C445+LOOKUP($A445,'Input Data'!$D$23:$D$27,'Input Data'!$F$23:$F$27)*$C$1/3600</f>
        <v>5535.5000000000518</v>
      </c>
      <c r="D446" s="11">
        <f t="shared" si="175"/>
        <v>5535.5000000000518</v>
      </c>
      <c r="E446" s="9">
        <f>MIN('Input Data'!$C$12*LOOKUP($A446,'Input Data'!$B$58:$B$62,'Input Data'!$D$58:$D$62)/3600*$C$1,IF($A446&lt;'Input Data'!$C$16,0,LOOKUP($A446-'Input Data'!$C$16+$C$1,$A$5:$A$505,C$5:C$505)-D446))</f>
        <v>0</v>
      </c>
      <c r="F446" s="10">
        <f>LOOKUP($A446,'Input Data'!$C$33:$C$37,'Input Data'!$E$33:$E$37)</f>
        <v>0</v>
      </c>
      <c r="G446" s="11">
        <f t="shared" si="176"/>
        <v>1</v>
      </c>
      <c r="H446" s="11">
        <f t="shared" si="194"/>
        <v>0</v>
      </c>
      <c r="I446" s="12">
        <f t="shared" si="178"/>
        <v>0</v>
      </c>
      <c r="J446" s="7">
        <f>MIN('Input Data'!$D$12*LOOKUP($A446,'Input Data'!$B$58:$B$62,'Input Data'!$E$58:$E$62)/3600*$C$1,IF($A446&lt;'Input Data'!$D$17,infinity,'Input Data'!$D$11*'Input Data'!$D$13+LOOKUP($A446-'Input Data'!$D$17+$C$1,$A$5:$A$505,$L$5:$L$505)-K446))</f>
        <v>5.5555555555555554</v>
      </c>
      <c r="K446" s="11">
        <f t="shared" si="179"/>
        <v>0</v>
      </c>
      <c r="L446" s="11">
        <f>IF($A446&lt;'Input Data'!$D$16,0,LOOKUP($A446-'Input Data'!$D$16,$A$5:$A$505,$K$5:$K$505))</f>
        <v>0</v>
      </c>
      <c r="M446" s="7">
        <f>MIN('Input Data'!$E$12*LOOKUP($A446,'Input Data'!$B$58:$B$62,'Input Data'!$F$58:$F$62)/3600*$C$1,IF($A446&lt;'Input Data'!$E$17,infinity,'Input Data'!$E$11*'Input Data'!$E$13+LOOKUP($A446-'Input Data'!$E$17+$C$1,$A$5:$A$505,$O$5:$O$505))-N446)</f>
        <v>22.222222222222221</v>
      </c>
      <c r="N446" s="11">
        <f t="shared" si="180"/>
        <v>5535.5000000000518</v>
      </c>
      <c r="O446" s="11">
        <f t="shared" si="181"/>
        <v>5535.5000000000518</v>
      </c>
      <c r="P446" s="9">
        <f>MIN('Input Data'!$E$12*LOOKUP($A446,'Input Data'!$B$58:$B$62,'Input Data'!$F$58:$F$62)/3600*$C$1,IF($A446&lt;'Input Data'!$E$16,0,LOOKUP($A446-'Input Data'!$E$16+$C$1,$A$5:$A$505,N$5:N$505)-O446))</f>
        <v>0</v>
      </c>
      <c r="Q446" s="10">
        <f>LOOKUP($A446,'Input Data'!$C$33:$C$37,'Input Data'!$F$33:$F$37)</f>
        <v>0</v>
      </c>
      <c r="R446" s="34">
        <f t="shared" si="182"/>
        <v>1</v>
      </c>
      <c r="S446" s="8">
        <f t="shared" si="183"/>
        <v>0</v>
      </c>
      <c r="T446" s="11">
        <f t="shared" si="184"/>
        <v>0</v>
      </c>
      <c r="U446" s="7">
        <f>MIN('Input Data'!$F$12*LOOKUP($A446,'Input Data'!$B$58:$B$62,'Input Data'!$G$58:$G$62)/3600*$C$1,IF($A446&lt;'Input Data'!$F$17,infinity,'Input Data'!$F$11*'Input Data'!$F$13+LOOKUP($A446-'Input Data'!$F$17+$C$1,$A$5:$A$505,$W$5:$W$505)-V446))</f>
        <v>5.5555555555555554</v>
      </c>
      <c r="V446" s="11">
        <f t="shared" si="185"/>
        <v>105.80466666666806</v>
      </c>
      <c r="W446" s="11">
        <f>IF($A446&lt;'Input Data'!$F$16,0,LOOKUP($A446-'Input Data'!$F$16,$A$5:$A$505,$V$5:$V$505))</f>
        <v>105.80466666666806</v>
      </c>
      <c r="X446" s="7">
        <f>MIN('Input Data'!$G$12*LOOKUP($A446,'Input Data'!$B$58:$B$62,'Input Data'!$H$58:$H$62)/3600*$C$1,IF($A446&lt;'Input Data'!$G$17,infinity,'Input Data'!$G$11*'Input Data'!$G$13+LOOKUP($A446-'Input Data'!$G$17+$C$1,$A$5:$A$505,$Z$5:$Z$505)-Y446))</f>
        <v>22.222222222222221</v>
      </c>
      <c r="Y446" s="11">
        <f t="shared" si="186"/>
        <v>5429.6953333333786</v>
      </c>
      <c r="Z446" s="11">
        <f t="shared" si="187"/>
        <v>5429.6953333333786</v>
      </c>
      <c r="AA446" s="9">
        <f>MIN('Input Data'!$G$12*LOOKUP($A446,'Input Data'!$B$58:$B$62,'Input Data'!$H$58:$H$62)/3600*$C$1,IF($A446&lt;'Input Data'!$G$16,0,LOOKUP($A446-'Input Data'!$G$16+$C$1,$A$5:$A$505,Y$5:Y$505)-Z446))</f>
        <v>0</v>
      </c>
      <c r="AB446" s="10">
        <f>LOOKUP($A446,'Input Data'!$C$33:$C$37,'Input Data'!$G$33:$G$37)</f>
        <v>0</v>
      </c>
      <c r="AC446" s="11">
        <f t="shared" si="188"/>
        <v>1</v>
      </c>
      <c r="AD446" s="11">
        <f t="shared" si="189"/>
        <v>0</v>
      </c>
      <c r="AE446" s="12">
        <f t="shared" si="190"/>
        <v>0</v>
      </c>
      <c r="AF446" s="7">
        <f>MIN('Input Data'!$H$12*LOOKUP($A446,'Input Data'!$B$58:$B$62,'Input Data'!$I$58:$I$62)/3600*$C$1,IF($A446&lt;'Input Data'!$H$17,infinity,'Input Data'!$H$11*'Input Data'!$H$13+LOOKUP($A446-'Input Data'!$H$17+$C$1,$A$5:$A$505,AH$5:AH$505)-AG446))</f>
        <v>5.5555555555555554</v>
      </c>
      <c r="AG446" s="11">
        <f t="shared" si="191"/>
        <v>0</v>
      </c>
      <c r="AH446" s="11">
        <f>IF($A446&lt;'Input Data'!$H$16,0,LOOKUP($A446-'Input Data'!$H$16,$A$5:$A$505,AG$5:AG$505))</f>
        <v>0</v>
      </c>
      <c r="AI446" s="7">
        <f>MIN('Input Data'!$I$12*LOOKUP($A446,'Input Data'!$B$58:$B$62,'Input Data'!$J$58:$J$62)/3600*$C$1,IF($A446&lt;'Input Data'!$I$17,infinity,'Input Data'!$I$11*'Input Data'!$I$13+LOOKUP($A446-'Input Data'!$I$17+$C$1,$A$5:$A$505,AK$5:AK$505))-AJ446)</f>
        <v>15</v>
      </c>
      <c r="AJ446" s="11">
        <f t="shared" si="192"/>
        <v>5429.6953333333786</v>
      </c>
      <c r="AK446" s="34">
        <f>IF($A446&lt;'Input Data'!$I$16,0,LOOKUP($A446-'Input Data'!$I$16,$A$5:$A$505,AJ$5:AJ$505))</f>
        <v>5429.6953333333786</v>
      </c>
      <c r="AL446" s="17">
        <f>MIN('Input Data'!$I$12*LOOKUP($A446,'Input Data'!$B$58:$B$62,'Input Data'!$J$58:$J$62)/3600*$C$1,IF($A446&lt;'Input Data'!$I$16,0,LOOKUP($A446-'Input Data'!$I$16+$C$1,$A$5:$A$505,AJ$5:AJ$505)-AK446))</f>
        <v>0</v>
      </c>
    </row>
    <row r="447" spans="1:38" x14ac:dyDescent="0.3">
      <c r="A447" s="9">
        <f t="shared" si="174"/>
        <v>4420</v>
      </c>
      <c r="B447" s="10">
        <f>MIN('Input Data'!$C$12*LOOKUP($A447,'Input Data'!$B$58:$B$62,'Input Data'!$D$58:$D$62)/3600*$C$1,IF($A447&lt;'Input Data'!$C$17,infinity,'Input Data'!$C$11*'Input Data'!$C$13+LOOKUP($A447-'Input Data'!$C$17+$C$1,$A$5:$A$505,$D$5:$D$505))-C447)</f>
        <v>22.222222222222221</v>
      </c>
      <c r="C447" s="11">
        <f>C446+LOOKUP($A446,'Input Data'!$D$23:$D$27,'Input Data'!$F$23:$F$27)*$C$1/3600</f>
        <v>5535.5000000000518</v>
      </c>
      <c r="D447" s="11">
        <f t="shared" si="175"/>
        <v>5535.5000000000518</v>
      </c>
      <c r="E447" s="9">
        <f>MIN('Input Data'!$C$12*LOOKUP($A447,'Input Data'!$B$58:$B$62,'Input Data'!$D$58:$D$62)/3600*$C$1,IF($A447&lt;'Input Data'!$C$16,0,LOOKUP($A447-'Input Data'!$C$16+$C$1,$A$5:$A$505,C$5:C$505)-D447))</f>
        <v>0</v>
      </c>
      <c r="F447" s="10">
        <f>LOOKUP($A447,'Input Data'!$C$33:$C$37,'Input Data'!$E$33:$E$37)</f>
        <v>0</v>
      </c>
      <c r="G447" s="11">
        <f t="shared" si="176"/>
        <v>1</v>
      </c>
      <c r="H447" s="11">
        <f t="shared" si="194"/>
        <v>0</v>
      </c>
      <c r="I447" s="12">
        <f t="shared" si="178"/>
        <v>0</v>
      </c>
      <c r="J447" s="7">
        <f>MIN('Input Data'!$D$12*LOOKUP($A447,'Input Data'!$B$58:$B$62,'Input Data'!$E$58:$E$62)/3600*$C$1,IF($A447&lt;'Input Data'!$D$17,infinity,'Input Data'!$D$11*'Input Data'!$D$13+LOOKUP($A447-'Input Data'!$D$17+$C$1,$A$5:$A$505,$L$5:$L$505)-K447))</f>
        <v>5.5555555555555554</v>
      </c>
      <c r="K447" s="11">
        <f t="shared" si="179"/>
        <v>0</v>
      </c>
      <c r="L447" s="11">
        <f>IF($A447&lt;'Input Data'!$D$16,0,LOOKUP($A447-'Input Data'!$D$16,$A$5:$A$505,$K$5:$K$505))</f>
        <v>0</v>
      </c>
      <c r="M447" s="7">
        <f>MIN('Input Data'!$E$12*LOOKUP($A447,'Input Data'!$B$58:$B$62,'Input Data'!$F$58:$F$62)/3600*$C$1,IF($A447&lt;'Input Data'!$E$17,infinity,'Input Data'!$E$11*'Input Data'!$E$13+LOOKUP($A447-'Input Data'!$E$17+$C$1,$A$5:$A$505,$O$5:$O$505))-N447)</f>
        <v>22.222222222222221</v>
      </c>
      <c r="N447" s="11">
        <f t="shared" si="180"/>
        <v>5535.5000000000518</v>
      </c>
      <c r="O447" s="11">
        <f t="shared" si="181"/>
        <v>5535.5000000000518</v>
      </c>
      <c r="P447" s="9">
        <f>MIN('Input Data'!$E$12*LOOKUP($A447,'Input Data'!$B$58:$B$62,'Input Data'!$F$58:$F$62)/3600*$C$1,IF($A447&lt;'Input Data'!$E$16,0,LOOKUP($A447-'Input Data'!$E$16+$C$1,$A$5:$A$505,N$5:N$505)-O447))</f>
        <v>0</v>
      </c>
      <c r="Q447" s="10">
        <f>LOOKUP($A447,'Input Data'!$C$33:$C$37,'Input Data'!$F$33:$F$37)</f>
        <v>0</v>
      </c>
      <c r="R447" s="34">
        <f t="shared" si="182"/>
        <v>1</v>
      </c>
      <c r="S447" s="8">
        <f t="shared" si="183"/>
        <v>0</v>
      </c>
      <c r="T447" s="11">
        <f t="shared" si="184"/>
        <v>0</v>
      </c>
      <c r="U447" s="7">
        <f>MIN('Input Data'!$F$12*LOOKUP($A447,'Input Data'!$B$58:$B$62,'Input Data'!$G$58:$G$62)/3600*$C$1,IF($A447&lt;'Input Data'!$F$17,infinity,'Input Data'!$F$11*'Input Data'!$F$13+LOOKUP($A447-'Input Data'!$F$17+$C$1,$A$5:$A$505,$W$5:$W$505)-V447))</f>
        <v>5.5555555555555554</v>
      </c>
      <c r="V447" s="11">
        <f t="shared" si="185"/>
        <v>105.80466666666806</v>
      </c>
      <c r="W447" s="11">
        <f>IF($A447&lt;'Input Data'!$F$16,0,LOOKUP($A447-'Input Data'!$F$16,$A$5:$A$505,$V$5:$V$505))</f>
        <v>105.80466666666806</v>
      </c>
      <c r="X447" s="7">
        <f>MIN('Input Data'!$G$12*LOOKUP($A447,'Input Data'!$B$58:$B$62,'Input Data'!$H$58:$H$62)/3600*$C$1,IF($A447&lt;'Input Data'!$G$17,infinity,'Input Data'!$G$11*'Input Data'!$G$13+LOOKUP($A447-'Input Data'!$G$17+$C$1,$A$5:$A$505,$Z$5:$Z$505)-Y447))</f>
        <v>22.222222222222221</v>
      </c>
      <c r="Y447" s="11">
        <f t="shared" si="186"/>
        <v>5429.6953333333786</v>
      </c>
      <c r="Z447" s="11">
        <f t="shared" si="187"/>
        <v>5429.6953333333786</v>
      </c>
      <c r="AA447" s="9">
        <f>MIN('Input Data'!$G$12*LOOKUP($A447,'Input Data'!$B$58:$B$62,'Input Data'!$H$58:$H$62)/3600*$C$1,IF($A447&lt;'Input Data'!$G$16,0,LOOKUP($A447-'Input Data'!$G$16+$C$1,$A$5:$A$505,Y$5:Y$505)-Z447))</f>
        <v>0</v>
      </c>
      <c r="AB447" s="10">
        <f>LOOKUP($A447,'Input Data'!$C$33:$C$37,'Input Data'!$G$33:$G$37)</f>
        <v>0</v>
      </c>
      <c r="AC447" s="11">
        <f t="shared" si="188"/>
        <v>1</v>
      </c>
      <c r="AD447" s="11">
        <f t="shared" si="189"/>
        <v>0</v>
      </c>
      <c r="AE447" s="12">
        <f t="shared" si="190"/>
        <v>0</v>
      </c>
      <c r="AF447" s="7">
        <f>MIN('Input Data'!$H$12*LOOKUP($A447,'Input Data'!$B$58:$B$62,'Input Data'!$I$58:$I$62)/3600*$C$1,IF($A447&lt;'Input Data'!$H$17,infinity,'Input Data'!$H$11*'Input Data'!$H$13+LOOKUP($A447-'Input Data'!$H$17+$C$1,$A$5:$A$505,AH$5:AH$505)-AG447))</f>
        <v>5.5555555555555554</v>
      </c>
      <c r="AG447" s="11">
        <f t="shared" si="191"/>
        <v>0</v>
      </c>
      <c r="AH447" s="11">
        <f>IF($A447&lt;'Input Data'!$H$16,0,LOOKUP($A447-'Input Data'!$H$16,$A$5:$A$505,AG$5:AG$505))</f>
        <v>0</v>
      </c>
      <c r="AI447" s="7">
        <f>MIN('Input Data'!$I$12*LOOKUP($A447,'Input Data'!$B$58:$B$62,'Input Data'!$J$58:$J$62)/3600*$C$1,IF($A447&lt;'Input Data'!$I$17,infinity,'Input Data'!$I$11*'Input Data'!$I$13+LOOKUP($A447-'Input Data'!$I$17+$C$1,$A$5:$A$505,AK$5:AK$505))-AJ447)</f>
        <v>15</v>
      </c>
      <c r="AJ447" s="11">
        <f t="shared" si="192"/>
        <v>5429.6953333333786</v>
      </c>
      <c r="AK447" s="34">
        <f>IF($A447&lt;'Input Data'!$I$16,0,LOOKUP($A447-'Input Data'!$I$16,$A$5:$A$505,AJ$5:AJ$505))</f>
        <v>5429.6953333333786</v>
      </c>
      <c r="AL447" s="17">
        <f>MIN('Input Data'!$I$12*LOOKUP($A447,'Input Data'!$B$58:$B$62,'Input Data'!$J$58:$J$62)/3600*$C$1,IF($A447&lt;'Input Data'!$I$16,0,LOOKUP($A447-'Input Data'!$I$16+$C$1,$A$5:$A$505,AJ$5:AJ$505)-AK447))</f>
        <v>0</v>
      </c>
    </row>
    <row r="448" spans="1:38" x14ac:dyDescent="0.3">
      <c r="A448" s="9">
        <f t="shared" ref="A448:A455" si="195">A447+$C$1</f>
        <v>4430</v>
      </c>
      <c r="B448" s="10">
        <f>MIN('Input Data'!$C$12*LOOKUP($A448,'Input Data'!$B$58:$B$62,'Input Data'!$D$58:$D$62)/3600*$C$1,IF($A448&lt;'Input Data'!$C$17,infinity,'Input Data'!$C$11*'Input Data'!$C$13+LOOKUP($A448-'Input Data'!$C$17+$C$1,$A$5:$A$505,$D$5:$D$505))-C448)</f>
        <v>22.222222222222221</v>
      </c>
      <c r="C448" s="11">
        <f>C447+LOOKUP($A447,'Input Data'!$D$23:$D$27,'Input Data'!$F$23:$F$27)*$C$1/3600</f>
        <v>5535.5000000000518</v>
      </c>
      <c r="D448" s="11">
        <f t="shared" ref="D448:D455" si="196">D447+H447+I447</f>
        <v>5535.5000000000518</v>
      </c>
      <c r="E448" s="9">
        <f>MIN('Input Data'!$C$12*LOOKUP($A448,'Input Data'!$B$58:$B$62,'Input Data'!$D$58:$D$62)/3600*$C$1,IF($A448&lt;'Input Data'!$C$16,0,LOOKUP($A448-'Input Data'!$C$16+$C$1,$A$5:$A$505,C$5:C$505)-D448))</f>
        <v>0</v>
      </c>
      <c r="F448" s="10">
        <f>LOOKUP($A448,'Input Data'!$C$33:$C$37,'Input Data'!$E$33:$E$37)</f>
        <v>0</v>
      </c>
      <c r="G448" s="11">
        <f t="shared" ref="G448:G455" si="197">MIN(1,J448/(MAX(epsilon,E448*F448)),M448/(MAX(epsilon,E448*(1-F448))))</f>
        <v>1</v>
      </c>
      <c r="H448" s="11">
        <f t="shared" ref="H448:H450" si="198">E448*F448*G448</f>
        <v>0</v>
      </c>
      <c r="I448" s="12">
        <f t="shared" ref="I448:I455" si="199">E448*(1-F448)*G448</f>
        <v>0</v>
      </c>
      <c r="J448" s="7">
        <f>MIN('Input Data'!$D$12*LOOKUP($A448,'Input Data'!$B$58:$B$62,'Input Data'!$E$58:$E$62)/3600*$C$1,IF($A448&lt;'Input Data'!$D$17,infinity,'Input Data'!$D$11*'Input Data'!$D$13+LOOKUP($A448-'Input Data'!$D$17+$C$1,$A$5:$A$505,$L$5:$L$505)-K448))</f>
        <v>5.5555555555555554</v>
      </c>
      <c r="K448" s="11">
        <f t="shared" ref="K448:K455" si="200">K447+H447</f>
        <v>0</v>
      </c>
      <c r="L448" s="11">
        <f>IF($A448&lt;'Input Data'!$D$16,0,LOOKUP($A448-'Input Data'!$D$16,$A$5:$A$505,$K$5:$K$505))</f>
        <v>0</v>
      </c>
      <c r="M448" s="7">
        <f>MIN('Input Data'!$E$12*LOOKUP($A448,'Input Data'!$B$58:$B$62,'Input Data'!$F$58:$F$62)/3600*$C$1,IF($A448&lt;'Input Data'!$E$17,infinity,'Input Data'!$E$11*'Input Data'!$E$13+LOOKUP($A448-'Input Data'!$E$17+$C$1,$A$5:$A$505,$O$5:$O$505))-N448)</f>
        <v>22.222222222222221</v>
      </c>
      <c r="N448" s="11">
        <f t="shared" ref="N448:N455" si="201">N447+I447</f>
        <v>5535.5000000000518</v>
      </c>
      <c r="O448" s="11">
        <f t="shared" ref="O448:O455" si="202">O447+S447+T447</f>
        <v>5535.5000000000518</v>
      </c>
      <c r="P448" s="9">
        <f>MIN('Input Data'!$E$12*LOOKUP($A448,'Input Data'!$B$58:$B$62,'Input Data'!$F$58:$F$62)/3600*$C$1,IF($A448&lt;'Input Data'!$E$16,0,LOOKUP($A448-'Input Data'!$E$16+$C$1,$A$5:$A$505,N$5:N$505)-O448))</f>
        <v>0</v>
      </c>
      <c r="Q448" s="10">
        <f>LOOKUP($A448,'Input Data'!$C$33:$C$37,'Input Data'!$F$33:$F$37)</f>
        <v>0</v>
      </c>
      <c r="R448" s="34">
        <f t="shared" ref="R448:R455" si="203">MIN(1,U448/(MAX(epsilon,P448*Q448)),X448/(MAX(epsilon,P448*(1-Q448))))</f>
        <v>1</v>
      </c>
      <c r="S448" s="11">
        <f t="shared" ref="S448:S455" si="204">P448*Q448*R448</f>
        <v>0</v>
      </c>
      <c r="T448" s="11">
        <f t="shared" ref="T448:T455" si="205">P448*(1-Q448)*R448</f>
        <v>0</v>
      </c>
      <c r="U448" s="7">
        <f>MIN('Input Data'!$F$12*LOOKUP($A448,'Input Data'!$B$58:$B$62,'Input Data'!$G$58:$G$62)/3600*$C$1,IF($A448&lt;'Input Data'!$F$17,infinity,'Input Data'!$F$11*'Input Data'!$F$13+LOOKUP($A448-'Input Data'!$F$17+$C$1,$A$5:$A$505,$W$5:$W$505)-V448))</f>
        <v>5.5555555555555554</v>
      </c>
      <c r="V448" s="11">
        <f t="shared" ref="V448:V455" si="206">V447+S447</f>
        <v>105.80466666666806</v>
      </c>
      <c r="W448" s="11">
        <f>IF($A448&lt;'Input Data'!$F$16,0,LOOKUP($A448-'Input Data'!$F$16,$A$5:$A$505,$V$5:$V$505))</f>
        <v>105.80466666666806</v>
      </c>
      <c r="X448" s="7">
        <f>MIN('Input Data'!$G$12*LOOKUP($A448,'Input Data'!$B$58:$B$62,'Input Data'!$H$58:$H$62)/3600*$C$1,IF($A448&lt;'Input Data'!$G$17,infinity,'Input Data'!$G$11*'Input Data'!$G$13+LOOKUP($A448-'Input Data'!$G$17+$C$1,$A$5:$A$505,$Z$5:$Z$505)-Y448))</f>
        <v>22.222222222222221</v>
      </c>
      <c r="Y448" s="11">
        <f t="shared" ref="Y448:Y455" si="207">Y447+T447</f>
        <v>5429.6953333333786</v>
      </c>
      <c r="Z448" s="11">
        <f t="shared" ref="Z448:Z455" si="208">Z447+AD447+AE447</f>
        <v>5429.6953333333786</v>
      </c>
      <c r="AA448" s="9">
        <f>MIN('Input Data'!$G$12*LOOKUP($A448,'Input Data'!$B$58:$B$62,'Input Data'!$H$58:$H$62)/3600*$C$1,IF($A448&lt;'Input Data'!$G$16,0,LOOKUP($A448-'Input Data'!$G$16+$C$1,$A$5:$A$505,Y$5:Y$505)-Z448))</f>
        <v>0</v>
      </c>
      <c r="AB448" s="10">
        <f>LOOKUP($A448,'Input Data'!$C$33:$C$37,'Input Data'!$G$33:$G$37)</f>
        <v>0</v>
      </c>
      <c r="AC448" s="11">
        <f t="shared" ref="AC448:AC455" si="209">MIN(1,AF448/(MAX(epsilon,AA448*AB448)),AI448/(MAX(epsilon,AA448*(1-AB448))))</f>
        <v>1</v>
      </c>
      <c r="AD448" s="11">
        <f t="shared" ref="AD448:AD455" si="210">AA448*AB448*AC448</f>
        <v>0</v>
      </c>
      <c r="AE448" s="12">
        <f t="shared" ref="AE448:AE455" si="211">AA448*(1-AB448)*AC448</f>
        <v>0</v>
      </c>
      <c r="AF448" s="7">
        <f>MIN('Input Data'!$H$12*LOOKUP($A448,'Input Data'!$B$58:$B$62,'Input Data'!$I$58:$I$62)/3600*$C$1,IF($A448&lt;'Input Data'!$H$17,infinity,'Input Data'!$H$11*'Input Data'!$H$13+LOOKUP($A448-'Input Data'!$H$17+$C$1,$A$5:$A$505,AH$5:AH$505)-AG448))</f>
        <v>5.5555555555555554</v>
      </c>
      <c r="AG448" s="11">
        <f t="shared" ref="AG448:AG455" si="212">AG447+AD447</f>
        <v>0</v>
      </c>
      <c r="AH448" s="11">
        <f>IF($A448&lt;'Input Data'!$H$16,0,LOOKUP($A448-'Input Data'!$H$16,$A$5:$A$505,AG$5:AG$505))</f>
        <v>0</v>
      </c>
      <c r="AI448" s="7">
        <f>MIN('Input Data'!$I$12*LOOKUP($A448,'Input Data'!$B$58:$B$62,'Input Data'!$J$58:$J$62)/3600*$C$1,IF($A448&lt;'Input Data'!$I$17,infinity,'Input Data'!$I$11*'Input Data'!$I$13+LOOKUP($A448-'Input Data'!$I$17+$C$1,$A$5:$A$505,AK$5:AK$505))-AJ448)</f>
        <v>15</v>
      </c>
      <c r="AJ448" s="11">
        <f t="shared" ref="AJ448:AJ455" si="213">AJ447+AE447</f>
        <v>5429.6953333333786</v>
      </c>
      <c r="AK448" s="34">
        <f>IF($A448&lt;'Input Data'!$I$16,0,LOOKUP($A448-'Input Data'!$I$16,$A$5:$A$505,AJ$5:AJ$505))</f>
        <v>5429.6953333333786</v>
      </c>
      <c r="AL448" s="17">
        <f>MIN('Input Data'!$I$12*LOOKUP($A448,'Input Data'!$B$58:$B$62,'Input Data'!$J$58:$J$62)/3600*$C$1,IF($A448&lt;'Input Data'!$I$16,0,LOOKUP($A448-'Input Data'!$I$16+$C$1,$A$5:$A$505,AJ$5:AJ$505)-AK448))</f>
        <v>0</v>
      </c>
    </row>
    <row r="449" spans="1:38" x14ac:dyDescent="0.3">
      <c r="A449" s="9">
        <f t="shared" si="195"/>
        <v>4440</v>
      </c>
      <c r="B449" s="10">
        <f>MIN('Input Data'!$C$12*LOOKUP($A449,'Input Data'!$B$58:$B$62,'Input Data'!$D$58:$D$62)/3600*$C$1,IF($A449&lt;'Input Data'!$C$17,infinity,'Input Data'!$C$11*'Input Data'!$C$13+LOOKUP($A449-'Input Data'!$C$17+$C$1,$A$5:$A$505,$D$5:$D$505))-C449)</f>
        <v>22.222222222222221</v>
      </c>
      <c r="C449" s="11">
        <f>C448+LOOKUP($A448,'Input Data'!$D$23:$D$27,'Input Data'!$F$23:$F$27)*$C$1/3600</f>
        <v>5535.5000000000518</v>
      </c>
      <c r="D449" s="11">
        <f t="shared" si="196"/>
        <v>5535.5000000000518</v>
      </c>
      <c r="E449" s="9">
        <f>MIN('Input Data'!$C$12*LOOKUP($A449,'Input Data'!$B$58:$B$62,'Input Data'!$D$58:$D$62)/3600*$C$1,IF($A449&lt;'Input Data'!$C$16,0,LOOKUP($A449-'Input Data'!$C$16+$C$1,$A$5:$A$505,C$5:C$505)-D449))</f>
        <v>0</v>
      </c>
      <c r="F449" s="10">
        <f>LOOKUP($A449,'Input Data'!$C$33:$C$37,'Input Data'!$E$33:$E$37)</f>
        <v>0</v>
      </c>
      <c r="G449" s="11">
        <f t="shared" si="197"/>
        <v>1</v>
      </c>
      <c r="H449" s="11">
        <f t="shared" si="198"/>
        <v>0</v>
      </c>
      <c r="I449" s="12">
        <f t="shared" si="199"/>
        <v>0</v>
      </c>
      <c r="J449" s="7">
        <f>MIN('Input Data'!$D$12*LOOKUP($A449,'Input Data'!$B$58:$B$62,'Input Data'!$E$58:$E$62)/3600*$C$1,IF($A449&lt;'Input Data'!$D$17,infinity,'Input Data'!$D$11*'Input Data'!$D$13+LOOKUP($A449-'Input Data'!$D$17+$C$1,$A$5:$A$505,$L$5:$L$505)-K449))</f>
        <v>5.5555555555555554</v>
      </c>
      <c r="K449" s="11">
        <f t="shared" si="200"/>
        <v>0</v>
      </c>
      <c r="L449" s="11">
        <f>IF($A449&lt;'Input Data'!$D$16,0,LOOKUP($A449-'Input Data'!$D$16,$A$5:$A$505,$K$5:$K$505))</f>
        <v>0</v>
      </c>
      <c r="M449" s="7">
        <f>MIN('Input Data'!$E$12*LOOKUP($A449,'Input Data'!$B$58:$B$62,'Input Data'!$F$58:$F$62)/3600*$C$1,IF($A449&lt;'Input Data'!$E$17,infinity,'Input Data'!$E$11*'Input Data'!$E$13+LOOKUP($A449-'Input Data'!$E$17+$C$1,$A$5:$A$505,$O$5:$O$505))-N449)</f>
        <v>22.222222222222221</v>
      </c>
      <c r="N449" s="11">
        <f t="shared" si="201"/>
        <v>5535.5000000000518</v>
      </c>
      <c r="O449" s="11">
        <f t="shared" si="202"/>
        <v>5535.5000000000518</v>
      </c>
      <c r="P449" s="9">
        <f>MIN('Input Data'!$E$12*LOOKUP($A449,'Input Data'!$B$58:$B$62,'Input Data'!$F$58:$F$62)/3600*$C$1,IF($A449&lt;'Input Data'!$E$16,0,LOOKUP($A449-'Input Data'!$E$16+$C$1,$A$5:$A$505,N$5:N$505)-O449))</f>
        <v>0</v>
      </c>
      <c r="Q449" s="10">
        <f>LOOKUP($A449,'Input Data'!$C$33:$C$37,'Input Data'!$F$33:$F$37)</f>
        <v>0</v>
      </c>
      <c r="R449" s="34">
        <f t="shared" si="203"/>
        <v>1</v>
      </c>
      <c r="S449" s="8">
        <f t="shared" si="204"/>
        <v>0</v>
      </c>
      <c r="T449" s="11">
        <f t="shared" si="205"/>
        <v>0</v>
      </c>
      <c r="U449" s="7">
        <f>MIN('Input Data'!$F$12*LOOKUP($A449,'Input Data'!$B$58:$B$62,'Input Data'!$G$58:$G$62)/3600*$C$1,IF($A449&lt;'Input Data'!$F$17,infinity,'Input Data'!$F$11*'Input Data'!$F$13+LOOKUP($A449-'Input Data'!$F$17+$C$1,$A$5:$A$505,$W$5:$W$505)-V449))</f>
        <v>5.5555555555555554</v>
      </c>
      <c r="V449" s="11">
        <f t="shared" si="206"/>
        <v>105.80466666666806</v>
      </c>
      <c r="W449" s="11">
        <f>IF($A449&lt;'Input Data'!$F$16,0,LOOKUP($A449-'Input Data'!$F$16,$A$5:$A$505,$V$5:$V$505))</f>
        <v>105.80466666666806</v>
      </c>
      <c r="X449" s="7">
        <f>MIN('Input Data'!$G$12*LOOKUP($A449,'Input Data'!$B$58:$B$62,'Input Data'!$H$58:$H$62)/3600*$C$1,IF($A449&lt;'Input Data'!$G$17,infinity,'Input Data'!$G$11*'Input Data'!$G$13+LOOKUP($A449-'Input Data'!$G$17+$C$1,$A$5:$A$505,$Z$5:$Z$505)-Y449))</f>
        <v>22.222222222222221</v>
      </c>
      <c r="Y449" s="11">
        <f t="shared" si="207"/>
        <v>5429.6953333333786</v>
      </c>
      <c r="Z449" s="11">
        <f t="shared" si="208"/>
        <v>5429.6953333333786</v>
      </c>
      <c r="AA449" s="9">
        <f>MIN('Input Data'!$G$12*LOOKUP($A449,'Input Data'!$B$58:$B$62,'Input Data'!$H$58:$H$62)/3600*$C$1,IF($A449&lt;'Input Data'!$G$16,0,LOOKUP($A449-'Input Data'!$G$16+$C$1,$A$5:$A$505,Y$5:Y$505)-Z449))</f>
        <v>0</v>
      </c>
      <c r="AB449" s="10">
        <f>LOOKUP($A449,'Input Data'!$C$33:$C$37,'Input Data'!$G$33:$G$37)</f>
        <v>0</v>
      </c>
      <c r="AC449" s="11">
        <f t="shared" si="209"/>
        <v>1</v>
      </c>
      <c r="AD449" s="11">
        <f t="shared" si="210"/>
        <v>0</v>
      </c>
      <c r="AE449" s="12">
        <f t="shared" si="211"/>
        <v>0</v>
      </c>
      <c r="AF449" s="7">
        <f>MIN('Input Data'!$H$12*LOOKUP($A449,'Input Data'!$B$58:$B$62,'Input Data'!$I$58:$I$62)/3600*$C$1,IF($A449&lt;'Input Data'!$H$17,infinity,'Input Data'!$H$11*'Input Data'!$H$13+LOOKUP($A449-'Input Data'!$H$17+$C$1,$A$5:$A$505,AH$5:AH$505)-AG449))</f>
        <v>5.5555555555555554</v>
      </c>
      <c r="AG449" s="11">
        <f t="shared" si="212"/>
        <v>0</v>
      </c>
      <c r="AH449" s="11">
        <f>IF($A449&lt;'Input Data'!$H$16,0,LOOKUP($A449-'Input Data'!$H$16,$A$5:$A$505,AG$5:AG$505))</f>
        <v>0</v>
      </c>
      <c r="AI449" s="7">
        <f>MIN('Input Data'!$I$12*LOOKUP($A449,'Input Data'!$B$58:$B$62,'Input Data'!$J$58:$J$62)/3600*$C$1,IF($A449&lt;'Input Data'!$I$17,infinity,'Input Data'!$I$11*'Input Data'!$I$13+LOOKUP($A449-'Input Data'!$I$17+$C$1,$A$5:$A$505,AK$5:AK$505))-AJ449)</f>
        <v>15</v>
      </c>
      <c r="AJ449" s="11">
        <f t="shared" si="213"/>
        <v>5429.6953333333786</v>
      </c>
      <c r="AK449" s="34">
        <f>IF($A449&lt;'Input Data'!$I$16,0,LOOKUP($A449-'Input Data'!$I$16,$A$5:$A$505,AJ$5:AJ$505))</f>
        <v>5429.6953333333786</v>
      </c>
      <c r="AL449" s="17">
        <f>MIN('Input Data'!$I$12*LOOKUP($A449,'Input Data'!$B$58:$B$62,'Input Data'!$J$58:$J$62)/3600*$C$1,IF($A449&lt;'Input Data'!$I$16,0,LOOKUP($A449-'Input Data'!$I$16+$C$1,$A$5:$A$505,AJ$5:AJ$505)-AK449))</f>
        <v>0</v>
      </c>
    </row>
    <row r="450" spans="1:38" x14ac:dyDescent="0.3">
      <c r="A450" s="9">
        <f t="shared" si="195"/>
        <v>4450</v>
      </c>
      <c r="B450" s="10">
        <f>MIN('Input Data'!$C$12*LOOKUP($A450,'Input Data'!$B$58:$B$62,'Input Data'!$D$58:$D$62)/3600*$C$1,IF($A450&lt;'Input Data'!$C$17,infinity,'Input Data'!$C$11*'Input Data'!$C$13+LOOKUP($A450-'Input Data'!$C$17+$C$1,$A$5:$A$505,$D$5:$D$505))-C450)</f>
        <v>22.222222222222221</v>
      </c>
      <c r="C450" s="11">
        <f>C449+LOOKUP($A449,'Input Data'!$D$23:$D$27,'Input Data'!$F$23:$F$27)*$C$1/3600</f>
        <v>5535.5000000000518</v>
      </c>
      <c r="D450" s="11">
        <f t="shared" si="196"/>
        <v>5535.5000000000518</v>
      </c>
      <c r="E450" s="9">
        <f>MIN('Input Data'!$C$12*LOOKUP($A450,'Input Data'!$B$58:$B$62,'Input Data'!$D$58:$D$62)/3600*$C$1,IF($A450&lt;'Input Data'!$C$16,0,LOOKUP($A450-'Input Data'!$C$16+$C$1,$A$5:$A$505,C$5:C$505)-D450))</f>
        <v>0</v>
      </c>
      <c r="F450" s="10">
        <f>LOOKUP($A450,'Input Data'!$C$33:$C$37,'Input Data'!$E$33:$E$37)</f>
        <v>0</v>
      </c>
      <c r="G450" s="11">
        <f t="shared" si="197"/>
        <v>1</v>
      </c>
      <c r="H450" s="11">
        <f t="shared" si="198"/>
        <v>0</v>
      </c>
      <c r="I450" s="12">
        <f t="shared" si="199"/>
        <v>0</v>
      </c>
      <c r="J450" s="7">
        <f>MIN('Input Data'!$D$12*LOOKUP($A450,'Input Data'!$B$58:$B$62,'Input Data'!$E$58:$E$62)/3600*$C$1,IF($A450&lt;'Input Data'!$D$17,infinity,'Input Data'!$D$11*'Input Data'!$D$13+LOOKUP($A450-'Input Data'!$D$17+$C$1,$A$5:$A$505,$L$5:$L$505)-K450))</f>
        <v>5.5555555555555554</v>
      </c>
      <c r="K450" s="11">
        <f t="shared" si="200"/>
        <v>0</v>
      </c>
      <c r="L450" s="11">
        <f>IF($A450&lt;'Input Data'!$D$16,0,LOOKUP($A450-'Input Data'!$D$16,$A$5:$A$505,$K$5:$K$505))</f>
        <v>0</v>
      </c>
      <c r="M450" s="7">
        <f>MIN('Input Data'!$E$12*LOOKUP($A450,'Input Data'!$B$58:$B$62,'Input Data'!$F$58:$F$62)/3600*$C$1,IF($A450&lt;'Input Data'!$E$17,infinity,'Input Data'!$E$11*'Input Data'!$E$13+LOOKUP($A450-'Input Data'!$E$17+$C$1,$A$5:$A$505,$O$5:$O$505))-N450)</f>
        <v>22.222222222222221</v>
      </c>
      <c r="N450" s="11">
        <f t="shared" si="201"/>
        <v>5535.5000000000518</v>
      </c>
      <c r="O450" s="11">
        <f t="shared" si="202"/>
        <v>5535.5000000000518</v>
      </c>
      <c r="P450" s="9">
        <f>MIN('Input Data'!$E$12*LOOKUP($A450,'Input Data'!$B$58:$B$62,'Input Data'!$F$58:$F$62)/3600*$C$1,IF($A450&lt;'Input Data'!$E$16,0,LOOKUP($A450-'Input Data'!$E$16+$C$1,$A$5:$A$505,N$5:N$505)-O450))</f>
        <v>0</v>
      </c>
      <c r="Q450" s="10">
        <f>LOOKUP($A450,'Input Data'!$C$33:$C$37,'Input Data'!$F$33:$F$37)</f>
        <v>0</v>
      </c>
      <c r="R450" s="34">
        <f t="shared" si="203"/>
        <v>1</v>
      </c>
      <c r="S450" s="8">
        <f t="shared" si="204"/>
        <v>0</v>
      </c>
      <c r="T450" s="11">
        <f t="shared" si="205"/>
        <v>0</v>
      </c>
      <c r="U450" s="7">
        <f>MIN('Input Data'!$F$12*LOOKUP($A450,'Input Data'!$B$58:$B$62,'Input Data'!$G$58:$G$62)/3600*$C$1,IF($A450&lt;'Input Data'!$F$17,infinity,'Input Data'!$F$11*'Input Data'!$F$13+LOOKUP($A450-'Input Data'!$F$17+$C$1,$A$5:$A$505,$W$5:$W$505)-V450))</f>
        <v>5.5555555555555554</v>
      </c>
      <c r="V450" s="11">
        <f t="shared" si="206"/>
        <v>105.80466666666806</v>
      </c>
      <c r="W450" s="11">
        <f>IF($A450&lt;'Input Data'!$F$16,0,LOOKUP($A450-'Input Data'!$F$16,$A$5:$A$505,$V$5:$V$505))</f>
        <v>105.80466666666806</v>
      </c>
      <c r="X450" s="7">
        <f>MIN('Input Data'!$G$12*LOOKUP($A450,'Input Data'!$B$58:$B$62,'Input Data'!$H$58:$H$62)/3600*$C$1,IF($A450&lt;'Input Data'!$G$17,infinity,'Input Data'!$G$11*'Input Data'!$G$13+LOOKUP($A450-'Input Data'!$G$17+$C$1,$A$5:$A$505,$Z$5:$Z$505)-Y450))</f>
        <v>22.222222222222221</v>
      </c>
      <c r="Y450" s="11">
        <f t="shared" si="207"/>
        <v>5429.6953333333786</v>
      </c>
      <c r="Z450" s="11">
        <f t="shared" si="208"/>
        <v>5429.6953333333786</v>
      </c>
      <c r="AA450" s="9">
        <f>MIN('Input Data'!$G$12*LOOKUP($A450,'Input Data'!$B$58:$B$62,'Input Data'!$H$58:$H$62)/3600*$C$1,IF($A450&lt;'Input Data'!$G$16,0,LOOKUP($A450-'Input Data'!$G$16+$C$1,$A$5:$A$505,Y$5:Y$505)-Z450))</f>
        <v>0</v>
      </c>
      <c r="AB450" s="10">
        <f>LOOKUP($A450,'Input Data'!$C$33:$C$37,'Input Data'!$G$33:$G$37)</f>
        <v>0</v>
      </c>
      <c r="AC450" s="11">
        <f t="shared" si="209"/>
        <v>1</v>
      </c>
      <c r="AD450" s="11">
        <f t="shared" si="210"/>
        <v>0</v>
      </c>
      <c r="AE450" s="12">
        <f t="shared" si="211"/>
        <v>0</v>
      </c>
      <c r="AF450" s="7">
        <f>MIN('Input Data'!$H$12*LOOKUP($A450,'Input Data'!$B$58:$B$62,'Input Data'!$I$58:$I$62)/3600*$C$1,IF($A450&lt;'Input Data'!$H$17,infinity,'Input Data'!$H$11*'Input Data'!$H$13+LOOKUP($A450-'Input Data'!$H$17+$C$1,$A$5:$A$505,AH$5:AH$505)-AG450))</f>
        <v>5.5555555555555554</v>
      </c>
      <c r="AG450" s="11">
        <f t="shared" si="212"/>
        <v>0</v>
      </c>
      <c r="AH450" s="11">
        <f>IF($A450&lt;'Input Data'!$H$16,0,LOOKUP($A450-'Input Data'!$H$16,$A$5:$A$505,AG$5:AG$505))</f>
        <v>0</v>
      </c>
      <c r="AI450" s="7">
        <f>MIN('Input Data'!$I$12*LOOKUP($A450,'Input Data'!$B$58:$B$62,'Input Data'!$J$58:$J$62)/3600*$C$1,IF($A450&lt;'Input Data'!$I$17,infinity,'Input Data'!$I$11*'Input Data'!$I$13+LOOKUP($A450-'Input Data'!$I$17+$C$1,$A$5:$A$505,AK$5:AK$505))-AJ450)</f>
        <v>15</v>
      </c>
      <c r="AJ450" s="11">
        <f t="shared" si="213"/>
        <v>5429.6953333333786</v>
      </c>
      <c r="AK450" s="34">
        <f>IF($A450&lt;'Input Data'!$I$16,0,LOOKUP($A450-'Input Data'!$I$16,$A$5:$A$505,AJ$5:AJ$505))</f>
        <v>5429.6953333333786</v>
      </c>
      <c r="AL450" s="17">
        <f>MIN('Input Data'!$I$12*LOOKUP($A450,'Input Data'!$B$58:$B$62,'Input Data'!$J$58:$J$62)/3600*$C$1,IF($A450&lt;'Input Data'!$I$16,0,LOOKUP($A450-'Input Data'!$I$16+$C$1,$A$5:$A$505,AJ$5:AJ$505)-AK450))</f>
        <v>0</v>
      </c>
    </row>
    <row r="451" spans="1:38" x14ac:dyDescent="0.3">
      <c r="A451" s="9">
        <f t="shared" si="195"/>
        <v>4460</v>
      </c>
      <c r="B451" s="10">
        <f>MIN('Input Data'!$C$12*LOOKUP($A451,'Input Data'!$B$58:$B$62,'Input Data'!$D$58:$D$62)/3600*$C$1,IF($A451&lt;'Input Data'!$C$17,infinity,'Input Data'!$C$11*'Input Data'!$C$13+LOOKUP($A451-'Input Data'!$C$17+$C$1,$A$5:$A$505,$D$5:$D$505))-C451)</f>
        <v>22.222222222222221</v>
      </c>
      <c r="C451" s="11">
        <f>C450+LOOKUP($A450,'Input Data'!$D$23:$D$27,'Input Data'!$F$23:$F$27)*$C$1/3600</f>
        <v>5535.5000000000518</v>
      </c>
      <c r="D451" s="11">
        <f t="shared" si="196"/>
        <v>5535.5000000000518</v>
      </c>
      <c r="E451" s="9">
        <f>MIN('Input Data'!$C$12*LOOKUP($A451,'Input Data'!$B$58:$B$62,'Input Data'!$D$58:$D$62)/3600*$C$1,IF($A451&lt;'Input Data'!$C$16,0,LOOKUP($A451-'Input Data'!$C$16+$C$1,$A$5:$A$505,C$5:C$505)-D451))</f>
        <v>0</v>
      </c>
      <c r="F451" s="10">
        <f>LOOKUP($A451,'Input Data'!$C$33:$C$37,'Input Data'!$E$33:$E$37)</f>
        <v>0</v>
      </c>
      <c r="G451" s="11">
        <f t="shared" si="197"/>
        <v>1</v>
      </c>
      <c r="H451" s="11">
        <f>E451*F451*G451</f>
        <v>0</v>
      </c>
      <c r="I451" s="12">
        <f t="shared" si="199"/>
        <v>0</v>
      </c>
      <c r="J451" s="7">
        <f>MIN('Input Data'!$D$12*LOOKUP($A451,'Input Data'!$B$58:$B$62,'Input Data'!$E$58:$E$62)/3600*$C$1,IF($A451&lt;'Input Data'!$D$17,infinity,'Input Data'!$D$11*'Input Data'!$D$13+LOOKUP($A451-'Input Data'!$D$17+$C$1,$A$5:$A$505,$L$5:$L$505)-K451))</f>
        <v>5.5555555555555554</v>
      </c>
      <c r="K451" s="11">
        <f t="shared" si="200"/>
        <v>0</v>
      </c>
      <c r="L451" s="11">
        <f>IF($A451&lt;'Input Data'!$D$16,0,LOOKUP($A451-'Input Data'!$D$16,$A$5:$A$505,$K$5:$K$505))</f>
        <v>0</v>
      </c>
      <c r="M451" s="7">
        <f>MIN('Input Data'!$E$12*LOOKUP($A451,'Input Data'!$B$58:$B$62,'Input Data'!$F$58:$F$62)/3600*$C$1,IF($A451&lt;'Input Data'!$E$17,infinity,'Input Data'!$E$11*'Input Data'!$E$13+LOOKUP($A451-'Input Data'!$E$17+$C$1,$A$5:$A$505,$O$5:$O$505))-N451)</f>
        <v>22.222222222222221</v>
      </c>
      <c r="N451" s="11">
        <f t="shared" si="201"/>
        <v>5535.5000000000518</v>
      </c>
      <c r="O451" s="11">
        <f t="shared" si="202"/>
        <v>5535.5000000000518</v>
      </c>
      <c r="P451" s="9">
        <f>MIN('Input Data'!$E$12*LOOKUP($A451,'Input Data'!$B$58:$B$62,'Input Data'!$F$58:$F$62)/3600*$C$1,IF($A451&lt;'Input Data'!$E$16,0,LOOKUP($A451-'Input Data'!$E$16+$C$1,$A$5:$A$505,N$5:N$505)-O451))</f>
        <v>0</v>
      </c>
      <c r="Q451" s="10">
        <f>LOOKUP($A451,'Input Data'!$C$33:$C$37,'Input Data'!$F$33:$F$37)</f>
        <v>0</v>
      </c>
      <c r="R451" s="34">
        <f t="shared" si="203"/>
        <v>1</v>
      </c>
      <c r="S451" s="8">
        <f t="shared" si="204"/>
        <v>0</v>
      </c>
      <c r="T451" s="11">
        <f t="shared" si="205"/>
        <v>0</v>
      </c>
      <c r="U451" s="7">
        <f>MIN('Input Data'!$F$12*LOOKUP($A451,'Input Data'!$B$58:$B$62,'Input Data'!$G$58:$G$62)/3600*$C$1,IF($A451&lt;'Input Data'!$F$17,infinity,'Input Data'!$F$11*'Input Data'!$F$13+LOOKUP($A451-'Input Data'!$F$17+$C$1,$A$5:$A$505,$W$5:$W$505)-V451))</f>
        <v>5.5555555555555554</v>
      </c>
      <c r="V451" s="11">
        <f t="shared" si="206"/>
        <v>105.80466666666806</v>
      </c>
      <c r="W451" s="11">
        <f>IF($A451&lt;'Input Data'!$F$16,0,LOOKUP($A451-'Input Data'!$F$16,$A$5:$A$505,$V$5:$V$505))</f>
        <v>105.80466666666806</v>
      </c>
      <c r="X451" s="7">
        <f>MIN('Input Data'!$G$12*LOOKUP($A451,'Input Data'!$B$58:$B$62,'Input Data'!$H$58:$H$62)/3600*$C$1,IF($A451&lt;'Input Data'!$G$17,infinity,'Input Data'!$G$11*'Input Data'!$G$13+LOOKUP($A451-'Input Data'!$G$17+$C$1,$A$5:$A$505,$Z$5:$Z$505)-Y451))</f>
        <v>22.222222222222221</v>
      </c>
      <c r="Y451" s="11">
        <f t="shared" si="207"/>
        <v>5429.6953333333786</v>
      </c>
      <c r="Z451" s="11">
        <f t="shared" si="208"/>
        <v>5429.6953333333786</v>
      </c>
      <c r="AA451" s="9">
        <f>MIN('Input Data'!$G$12*LOOKUP($A451,'Input Data'!$B$58:$B$62,'Input Data'!$H$58:$H$62)/3600*$C$1,IF($A451&lt;'Input Data'!$G$16,0,LOOKUP($A451-'Input Data'!$G$16+$C$1,$A$5:$A$505,Y$5:Y$505)-Z451))</f>
        <v>0</v>
      </c>
      <c r="AB451" s="10">
        <f>LOOKUP($A451,'Input Data'!$C$33:$C$37,'Input Data'!$G$33:$G$37)</f>
        <v>0</v>
      </c>
      <c r="AC451" s="11">
        <f t="shared" si="209"/>
        <v>1</v>
      </c>
      <c r="AD451" s="11">
        <f t="shared" si="210"/>
        <v>0</v>
      </c>
      <c r="AE451" s="12">
        <f t="shared" si="211"/>
        <v>0</v>
      </c>
      <c r="AF451" s="7">
        <f>MIN('Input Data'!$H$12*LOOKUP($A451,'Input Data'!$B$58:$B$62,'Input Data'!$I$58:$I$62)/3600*$C$1,IF($A451&lt;'Input Data'!$H$17,infinity,'Input Data'!$H$11*'Input Data'!$H$13+LOOKUP($A451-'Input Data'!$H$17+$C$1,$A$5:$A$505,AH$5:AH$505)-AG451))</f>
        <v>5.5555555555555554</v>
      </c>
      <c r="AG451" s="11">
        <f t="shared" si="212"/>
        <v>0</v>
      </c>
      <c r="AH451" s="11">
        <f>IF($A451&lt;'Input Data'!$H$16,0,LOOKUP($A451-'Input Data'!$H$16,$A$5:$A$505,AG$5:AG$505))</f>
        <v>0</v>
      </c>
      <c r="AI451" s="7">
        <f>MIN('Input Data'!$I$12*LOOKUP($A451,'Input Data'!$B$58:$B$62,'Input Data'!$J$58:$J$62)/3600*$C$1,IF($A451&lt;'Input Data'!$I$17,infinity,'Input Data'!$I$11*'Input Data'!$I$13+LOOKUP($A451-'Input Data'!$I$17+$C$1,$A$5:$A$505,AK$5:AK$505))-AJ451)</f>
        <v>15</v>
      </c>
      <c r="AJ451" s="11">
        <f t="shared" si="213"/>
        <v>5429.6953333333786</v>
      </c>
      <c r="AK451" s="34">
        <f>IF($A451&lt;'Input Data'!$I$16,0,LOOKUP($A451-'Input Data'!$I$16,$A$5:$A$505,AJ$5:AJ$505))</f>
        <v>5429.6953333333786</v>
      </c>
      <c r="AL451" s="17">
        <f>MIN('Input Data'!$I$12*LOOKUP($A451,'Input Data'!$B$58:$B$62,'Input Data'!$J$58:$J$62)/3600*$C$1,IF($A451&lt;'Input Data'!$I$16,0,LOOKUP($A451-'Input Data'!$I$16+$C$1,$A$5:$A$505,AJ$5:AJ$505)-AK451))</f>
        <v>0</v>
      </c>
    </row>
    <row r="452" spans="1:38" x14ac:dyDescent="0.3">
      <c r="A452" s="9">
        <f t="shared" si="195"/>
        <v>4470</v>
      </c>
      <c r="B452" s="10">
        <f>MIN('Input Data'!$C$12*LOOKUP($A452,'Input Data'!$B$58:$B$62,'Input Data'!$D$58:$D$62)/3600*$C$1,IF($A452&lt;'Input Data'!$C$17,infinity,'Input Data'!$C$11*'Input Data'!$C$13+LOOKUP($A452-'Input Data'!$C$17+$C$1,$A$5:$A$505,$D$5:$D$505))-C452)</f>
        <v>22.222222222222221</v>
      </c>
      <c r="C452" s="11">
        <f>C451+LOOKUP($A451,'Input Data'!$D$23:$D$27,'Input Data'!$F$23:$F$27)*$C$1/3600</f>
        <v>5535.5000000000518</v>
      </c>
      <c r="D452" s="11">
        <f t="shared" si="196"/>
        <v>5535.5000000000518</v>
      </c>
      <c r="E452" s="9">
        <f>MIN('Input Data'!$C$12*LOOKUP($A452,'Input Data'!$B$58:$B$62,'Input Data'!$D$58:$D$62)/3600*$C$1,IF($A452&lt;'Input Data'!$C$16,0,LOOKUP($A452-'Input Data'!$C$16+$C$1,$A$5:$A$505,C$5:C$505)-D452))</f>
        <v>0</v>
      </c>
      <c r="F452" s="10">
        <f>LOOKUP($A452,'Input Data'!$C$33:$C$37,'Input Data'!$E$33:$E$37)</f>
        <v>0</v>
      </c>
      <c r="G452" s="11">
        <f t="shared" si="197"/>
        <v>1</v>
      </c>
      <c r="H452" s="11">
        <f t="shared" ref="H452" si="214">E452*F452*G452</f>
        <v>0</v>
      </c>
      <c r="I452" s="12">
        <f t="shared" si="199"/>
        <v>0</v>
      </c>
      <c r="J452" s="7">
        <f>MIN('Input Data'!$D$12*LOOKUP($A452,'Input Data'!$B$58:$B$62,'Input Data'!$E$58:$E$62)/3600*$C$1,IF($A452&lt;'Input Data'!$D$17,infinity,'Input Data'!$D$11*'Input Data'!$D$13+LOOKUP($A452-'Input Data'!$D$17+$C$1,$A$5:$A$505,$L$5:$L$505)-K452))</f>
        <v>5.5555555555555554</v>
      </c>
      <c r="K452" s="11">
        <f t="shared" si="200"/>
        <v>0</v>
      </c>
      <c r="L452" s="11">
        <f>IF($A452&lt;'Input Data'!$D$16,0,LOOKUP($A452-'Input Data'!$D$16,$A$5:$A$505,$K$5:$K$505))</f>
        <v>0</v>
      </c>
      <c r="M452" s="7">
        <f>MIN('Input Data'!$E$12*LOOKUP($A452,'Input Data'!$B$58:$B$62,'Input Data'!$F$58:$F$62)/3600*$C$1,IF($A452&lt;'Input Data'!$E$17,infinity,'Input Data'!$E$11*'Input Data'!$E$13+LOOKUP($A452-'Input Data'!$E$17+$C$1,$A$5:$A$505,$O$5:$O$505))-N452)</f>
        <v>22.222222222222221</v>
      </c>
      <c r="N452" s="11">
        <f t="shared" si="201"/>
        <v>5535.5000000000518</v>
      </c>
      <c r="O452" s="11">
        <f t="shared" si="202"/>
        <v>5535.5000000000518</v>
      </c>
      <c r="P452" s="9">
        <f>MIN('Input Data'!$E$12*LOOKUP($A452,'Input Data'!$B$58:$B$62,'Input Data'!$F$58:$F$62)/3600*$C$1,IF($A452&lt;'Input Data'!$E$16,0,LOOKUP($A452-'Input Data'!$E$16+$C$1,$A$5:$A$505,N$5:N$505)-O452))</f>
        <v>0</v>
      </c>
      <c r="Q452" s="10">
        <f>LOOKUP($A452,'Input Data'!$C$33:$C$37,'Input Data'!$F$33:$F$37)</f>
        <v>0</v>
      </c>
      <c r="R452" s="34">
        <f t="shared" si="203"/>
        <v>1</v>
      </c>
      <c r="S452" s="8">
        <f t="shared" si="204"/>
        <v>0</v>
      </c>
      <c r="T452" s="11">
        <f t="shared" si="205"/>
        <v>0</v>
      </c>
      <c r="U452" s="7">
        <f>MIN('Input Data'!$F$12*LOOKUP($A452,'Input Data'!$B$58:$B$62,'Input Data'!$G$58:$G$62)/3600*$C$1,IF($A452&lt;'Input Data'!$F$17,infinity,'Input Data'!$F$11*'Input Data'!$F$13+LOOKUP($A452-'Input Data'!$F$17+$C$1,$A$5:$A$505,$W$5:$W$505)-V452))</f>
        <v>5.5555555555555554</v>
      </c>
      <c r="V452" s="11">
        <f t="shared" si="206"/>
        <v>105.80466666666806</v>
      </c>
      <c r="W452" s="11">
        <f>IF($A452&lt;'Input Data'!$F$16,0,LOOKUP($A452-'Input Data'!$F$16,$A$5:$A$505,$V$5:$V$505))</f>
        <v>105.80466666666806</v>
      </c>
      <c r="X452" s="7">
        <f>MIN('Input Data'!$G$12*LOOKUP($A452,'Input Data'!$B$58:$B$62,'Input Data'!$H$58:$H$62)/3600*$C$1,IF($A452&lt;'Input Data'!$G$17,infinity,'Input Data'!$G$11*'Input Data'!$G$13+LOOKUP($A452-'Input Data'!$G$17+$C$1,$A$5:$A$505,$Z$5:$Z$505)-Y452))</f>
        <v>22.222222222222221</v>
      </c>
      <c r="Y452" s="11">
        <f t="shared" si="207"/>
        <v>5429.6953333333786</v>
      </c>
      <c r="Z452" s="11">
        <f t="shared" si="208"/>
        <v>5429.6953333333786</v>
      </c>
      <c r="AA452" s="9">
        <f>MIN('Input Data'!$G$12*LOOKUP($A452,'Input Data'!$B$58:$B$62,'Input Data'!$H$58:$H$62)/3600*$C$1,IF($A452&lt;'Input Data'!$G$16,0,LOOKUP($A452-'Input Data'!$G$16+$C$1,$A$5:$A$505,Y$5:Y$505)-Z452))</f>
        <v>0</v>
      </c>
      <c r="AB452" s="10">
        <f>LOOKUP($A452,'Input Data'!$C$33:$C$37,'Input Data'!$G$33:$G$37)</f>
        <v>0</v>
      </c>
      <c r="AC452" s="11">
        <f t="shared" si="209"/>
        <v>1</v>
      </c>
      <c r="AD452" s="11">
        <f t="shared" si="210"/>
        <v>0</v>
      </c>
      <c r="AE452" s="12">
        <f t="shared" si="211"/>
        <v>0</v>
      </c>
      <c r="AF452" s="7">
        <f>MIN('Input Data'!$H$12*LOOKUP($A452,'Input Data'!$B$58:$B$62,'Input Data'!$I$58:$I$62)/3600*$C$1,IF($A452&lt;'Input Data'!$H$17,infinity,'Input Data'!$H$11*'Input Data'!$H$13+LOOKUP($A452-'Input Data'!$H$17+$C$1,$A$5:$A$505,AH$5:AH$505)-AG452))</f>
        <v>5.5555555555555554</v>
      </c>
      <c r="AG452" s="11">
        <f t="shared" si="212"/>
        <v>0</v>
      </c>
      <c r="AH452" s="11">
        <f>IF($A452&lt;'Input Data'!$H$16,0,LOOKUP($A452-'Input Data'!$H$16,$A$5:$A$505,AG$5:AG$505))</f>
        <v>0</v>
      </c>
      <c r="AI452" s="7">
        <f>MIN('Input Data'!$I$12*LOOKUP($A452,'Input Data'!$B$58:$B$62,'Input Data'!$J$58:$J$62)/3600*$C$1,IF($A452&lt;'Input Data'!$I$17,infinity,'Input Data'!$I$11*'Input Data'!$I$13+LOOKUP($A452-'Input Data'!$I$17+$C$1,$A$5:$A$505,AK$5:AK$505))-AJ452)</f>
        <v>15</v>
      </c>
      <c r="AJ452" s="11">
        <f t="shared" si="213"/>
        <v>5429.6953333333786</v>
      </c>
      <c r="AK452" s="34">
        <f>IF($A452&lt;'Input Data'!$I$16,0,LOOKUP($A452-'Input Data'!$I$16,$A$5:$A$505,AJ$5:AJ$505))</f>
        <v>5429.6953333333786</v>
      </c>
      <c r="AL452" s="17">
        <f>MIN('Input Data'!$I$12*LOOKUP($A452,'Input Data'!$B$58:$B$62,'Input Data'!$J$58:$J$62)/3600*$C$1,IF($A452&lt;'Input Data'!$I$16,0,LOOKUP($A452-'Input Data'!$I$16+$C$1,$A$5:$A$505,AJ$5:AJ$505)-AK452))</f>
        <v>0</v>
      </c>
    </row>
    <row r="453" spans="1:38" x14ac:dyDescent="0.3">
      <c r="A453" s="9">
        <f t="shared" si="195"/>
        <v>4480</v>
      </c>
      <c r="B453" s="10">
        <f>MIN('Input Data'!$C$12*LOOKUP($A453,'Input Data'!$B$58:$B$62,'Input Data'!$D$58:$D$62)/3600*$C$1,IF($A453&lt;'Input Data'!$C$17,infinity,'Input Data'!$C$11*'Input Data'!$C$13+LOOKUP($A453-'Input Data'!$C$17+$C$1,$A$5:$A$505,$D$5:$D$505))-C453)</f>
        <v>22.222222222222221</v>
      </c>
      <c r="C453" s="11">
        <f>C452+LOOKUP($A452,'Input Data'!$D$23:$D$27,'Input Data'!$F$23:$F$27)*$C$1/3600</f>
        <v>5535.5000000000518</v>
      </c>
      <c r="D453" s="11">
        <f t="shared" si="196"/>
        <v>5535.5000000000518</v>
      </c>
      <c r="E453" s="9">
        <f>MIN('Input Data'!$C$12*LOOKUP($A453,'Input Data'!$B$58:$B$62,'Input Data'!$D$58:$D$62)/3600*$C$1,IF($A453&lt;'Input Data'!$C$16,0,LOOKUP($A453-'Input Data'!$C$16+$C$1,$A$5:$A$505,C$5:C$505)-D453))</f>
        <v>0</v>
      </c>
      <c r="F453" s="10">
        <f>LOOKUP($A453,'Input Data'!$C$33:$C$37,'Input Data'!$E$33:$E$37)</f>
        <v>0</v>
      </c>
      <c r="G453" s="11">
        <f t="shared" si="197"/>
        <v>1</v>
      </c>
      <c r="H453" s="11">
        <f>E453*F453*G453</f>
        <v>0</v>
      </c>
      <c r="I453" s="12">
        <f t="shared" si="199"/>
        <v>0</v>
      </c>
      <c r="J453" s="7">
        <f>MIN('Input Data'!$D$12*LOOKUP($A453,'Input Data'!$B$58:$B$62,'Input Data'!$E$58:$E$62)/3600*$C$1,IF($A453&lt;'Input Data'!$D$17,infinity,'Input Data'!$D$11*'Input Data'!$D$13+LOOKUP($A453-'Input Data'!$D$17+$C$1,$A$5:$A$505,$L$5:$L$505)-K453))</f>
        <v>5.5555555555555554</v>
      </c>
      <c r="K453" s="11">
        <f t="shared" si="200"/>
        <v>0</v>
      </c>
      <c r="L453" s="11">
        <f>IF($A453&lt;'Input Data'!$D$16,0,LOOKUP($A453-'Input Data'!$D$16,$A$5:$A$505,$K$5:$K$505))</f>
        <v>0</v>
      </c>
      <c r="M453" s="7">
        <f>MIN('Input Data'!$E$12*LOOKUP($A453,'Input Data'!$B$58:$B$62,'Input Data'!$F$58:$F$62)/3600*$C$1,IF($A453&lt;'Input Data'!$E$17,infinity,'Input Data'!$E$11*'Input Data'!$E$13+LOOKUP($A453-'Input Data'!$E$17+$C$1,$A$5:$A$505,$O$5:$O$505))-N453)</f>
        <v>22.222222222222221</v>
      </c>
      <c r="N453" s="11">
        <f t="shared" si="201"/>
        <v>5535.5000000000518</v>
      </c>
      <c r="O453" s="11">
        <f t="shared" si="202"/>
        <v>5535.5000000000518</v>
      </c>
      <c r="P453" s="9">
        <f>MIN('Input Data'!$E$12*LOOKUP($A453,'Input Data'!$B$58:$B$62,'Input Data'!$F$58:$F$62)/3600*$C$1,IF($A453&lt;'Input Data'!$E$16,0,LOOKUP($A453-'Input Data'!$E$16+$C$1,$A$5:$A$505,N$5:N$505)-O453))</f>
        <v>0</v>
      </c>
      <c r="Q453" s="10">
        <f>LOOKUP($A453,'Input Data'!$C$33:$C$37,'Input Data'!$F$33:$F$37)</f>
        <v>0</v>
      </c>
      <c r="R453" s="34">
        <f t="shared" si="203"/>
        <v>1</v>
      </c>
      <c r="S453" s="8">
        <f t="shared" si="204"/>
        <v>0</v>
      </c>
      <c r="T453" s="11">
        <f t="shared" si="205"/>
        <v>0</v>
      </c>
      <c r="U453" s="7">
        <f>MIN('Input Data'!$F$12*LOOKUP($A453,'Input Data'!$B$58:$B$62,'Input Data'!$G$58:$G$62)/3600*$C$1,IF($A453&lt;'Input Data'!$F$17,infinity,'Input Data'!$F$11*'Input Data'!$F$13+LOOKUP($A453-'Input Data'!$F$17+$C$1,$A$5:$A$505,$W$5:$W$505)-V453))</f>
        <v>5.5555555555555554</v>
      </c>
      <c r="V453" s="11">
        <f t="shared" si="206"/>
        <v>105.80466666666806</v>
      </c>
      <c r="W453" s="11">
        <f>IF($A453&lt;'Input Data'!$F$16,0,LOOKUP($A453-'Input Data'!$F$16,$A$5:$A$505,$V$5:$V$505))</f>
        <v>105.80466666666806</v>
      </c>
      <c r="X453" s="7">
        <f>MIN('Input Data'!$G$12*LOOKUP($A453,'Input Data'!$B$58:$B$62,'Input Data'!$H$58:$H$62)/3600*$C$1,IF($A453&lt;'Input Data'!$G$17,infinity,'Input Data'!$G$11*'Input Data'!$G$13+LOOKUP($A453-'Input Data'!$G$17+$C$1,$A$5:$A$505,$Z$5:$Z$505)-Y453))</f>
        <v>22.222222222222221</v>
      </c>
      <c r="Y453" s="11">
        <f t="shared" si="207"/>
        <v>5429.6953333333786</v>
      </c>
      <c r="Z453" s="11">
        <f t="shared" si="208"/>
        <v>5429.6953333333786</v>
      </c>
      <c r="AA453" s="9">
        <f>MIN('Input Data'!$G$12*LOOKUP($A453,'Input Data'!$B$58:$B$62,'Input Data'!$H$58:$H$62)/3600*$C$1,IF($A453&lt;'Input Data'!$G$16,0,LOOKUP($A453-'Input Data'!$G$16+$C$1,$A$5:$A$505,Y$5:Y$505)-Z453))</f>
        <v>0</v>
      </c>
      <c r="AB453" s="10">
        <f>LOOKUP($A453,'Input Data'!$C$33:$C$37,'Input Data'!$G$33:$G$37)</f>
        <v>0</v>
      </c>
      <c r="AC453" s="11">
        <f t="shared" si="209"/>
        <v>1</v>
      </c>
      <c r="AD453" s="11">
        <f t="shared" si="210"/>
        <v>0</v>
      </c>
      <c r="AE453" s="12">
        <f t="shared" si="211"/>
        <v>0</v>
      </c>
      <c r="AF453" s="7">
        <f>MIN('Input Data'!$H$12*LOOKUP($A453,'Input Data'!$B$58:$B$62,'Input Data'!$I$58:$I$62)/3600*$C$1,IF($A453&lt;'Input Data'!$H$17,infinity,'Input Data'!$H$11*'Input Data'!$H$13+LOOKUP($A453-'Input Data'!$H$17+$C$1,$A$5:$A$505,AH$5:AH$505)-AG453))</f>
        <v>5.5555555555555554</v>
      </c>
      <c r="AG453" s="11">
        <f t="shared" si="212"/>
        <v>0</v>
      </c>
      <c r="AH453" s="11">
        <f>IF($A453&lt;'Input Data'!$H$16,0,LOOKUP($A453-'Input Data'!$H$16,$A$5:$A$505,AG$5:AG$505))</f>
        <v>0</v>
      </c>
      <c r="AI453" s="7">
        <f>MIN('Input Data'!$I$12*LOOKUP($A453,'Input Data'!$B$58:$B$62,'Input Data'!$J$58:$J$62)/3600*$C$1,IF($A453&lt;'Input Data'!$I$17,infinity,'Input Data'!$I$11*'Input Data'!$I$13+LOOKUP($A453-'Input Data'!$I$17+$C$1,$A$5:$A$505,AK$5:AK$505))-AJ453)</f>
        <v>15</v>
      </c>
      <c r="AJ453" s="11">
        <f t="shared" si="213"/>
        <v>5429.6953333333786</v>
      </c>
      <c r="AK453" s="34">
        <f>IF($A453&lt;'Input Data'!$I$16,0,LOOKUP($A453-'Input Data'!$I$16,$A$5:$A$505,AJ$5:AJ$505))</f>
        <v>5429.6953333333786</v>
      </c>
      <c r="AL453" s="17">
        <f>MIN('Input Data'!$I$12*LOOKUP($A453,'Input Data'!$B$58:$B$62,'Input Data'!$J$58:$J$62)/3600*$C$1,IF($A453&lt;'Input Data'!$I$16,0,LOOKUP($A453-'Input Data'!$I$16+$C$1,$A$5:$A$505,AJ$5:AJ$505)-AK453))</f>
        <v>0</v>
      </c>
    </row>
    <row r="454" spans="1:38" x14ac:dyDescent="0.3">
      <c r="A454" s="9">
        <f t="shared" si="195"/>
        <v>4490</v>
      </c>
      <c r="B454" s="10">
        <f>MIN('Input Data'!$C$12*LOOKUP($A454,'Input Data'!$B$58:$B$62,'Input Data'!$D$58:$D$62)/3600*$C$1,IF($A454&lt;'Input Data'!$C$17,infinity,'Input Data'!$C$11*'Input Data'!$C$13+LOOKUP($A454-'Input Data'!$C$17+$C$1,$A$5:$A$505,$D$5:$D$505))-C454)</f>
        <v>22.222222222222221</v>
      </c>
      <c r="C454" s="11">
        <f>C453+LOOKUP($A453,'Input Data'!$D$23:$D$27,'Input Data'!$F$23:$F$27)*$C$1/3600</f>
        <v>5535.5000000000518</v>
      </c>
      <c r="D454" s="11">
        <f t="shared" si="196"/>
        <v>5535.5000000000518</v>
      </c>
      <c r="E454" s="9">
        <f>MIN('Input Data'!$C$12*LOOKUP($A454,'Input Data'!$B$58:$B$62,'Input Data'!$D$58:$D$62)/3600*$C$1,IF($A454&lt;'Input Data'!$C$16,0,LOOKUP($A454-'Input Data'!$C$16+$C$1,$A$5:$A$505,C$5:C$505)-D454))</f>
        <v>0</v>
      </c>
      <c r="F454" s="10">
        <f>LOOKUP($A454,'Input Data'!$C$33:$C$37,'Input Data'!$E$33:$E$37)</f>
        <v>0</v>
      </c>
      <c r="G454" s="11">
        <f t="shared" si="197"/>
        <v>1</v>
      </c>
      <c r="H454" s="11">
        <f t="shared" ref="H454:H455" si="215">E454*F454*G454</f>
        <v>0</v>
      </c>
      <c r="I454" s="12">
        <f t="shared" si="199"/>
        <v>0</v>
      </c>
      <c r="J454" s="7">
        <f>MIN('Input Data'!$D$12*LOOKUP($A454,'Input Data'!$B$58:$B$62,'Input Data'!$E$58:$E$62)/3600*$C$1,IF($A454&lt;'Input Data'!$D$17,infinity,'Input Data'!$D$11*'Input Data'!$D$13+LOOKUP($A454-'Input Data'!$D$17+$C$1,$A$5:$A$505,$L$5:$L$505)-K454))</f>
        <v>5.5555555555555554</v>
      </c>
      <c r="K454" s="11">
        <f t="shared" si="200"/>
        <v>0</v>
      </c>
      <c r="L454" s="11">
        <f>IF($A454&lt;'Input Data'!$D$16,0,LOOKUP($A454-'Input Data'!$D$16,$A$5:$A$505,$K$5:$K$505))</f>
        <v>0</v>
      </c>
      <c r="M454" s="7">
        <f>MIN('Input Data'!$E$12*LOOKUP($A454,'Input Data'!$B$58:$B$62,'Input Data'!$F$58:$F$62)/3600*$C$1,IF($A454&lt;'Input Data'!$E$17,infinity,'Input Data'!$E$11*'Input Data'!$E$13+LOOKUP($A454-'Input Data'!$E$17+$C$1,$A$5:$A$505,$O$5:$O$505))-N454)</f>
        <v>22.222222222222221</v>
      </c>
      <c r="N454" s="11">
        <f t="shared" si="201"/>
        <v>5535.5000000000518</v>
      </c>
      <c r="O454" s="11">
        <f t="shared" si="202"/>
        <v>5535.5000000000518</v>
      </c>
      <c r="P454" s="9">
        <f>MIN('Input Data'!$E$12*LOOKUP($A454,'Input Data'!$B$58:$B$62,'Input Data'!$F$58:$F$62)/3600*$C$1,IF($A454&lt;'Input Data'!$E$16,0,LOOKUP($A454-'Input Data'!$E$16+$C$1,$A$5:$A$505,N$5:N$505)-O454))</f>
        <v>0</v>
      </c>
      <c r="Q454" s="10">
        <f>LOOKUP($A454,'Input Data'!$C$33:$C$37,'Input Data'!$F$33:$F$37)</f>
        <v>0</v>
      </c>
      <c r="R454" s="34">
        <f t="shared" si="203"/>
        <v>1</v>
      </c>
      <c r="S454" s="8">
        <f t="shared" si="204"/>
        <v>0</v>
      </c>
      <c r="T454" s="11">
        <f t="shared" si="205"/>
        <v>0</v>
      </c>
      <c r="U454" s="7">
        <f>MIN('Input Data'!$F$12*LOOKUP($A454,'Input Data'!$B$58:$B$62,'Input Data'!$G$58:$G$62)/3600*$C$1,IF($A454&lt;'Input Data'!$F$17,infinity,'Input Data'!$F$11*'Input Data'!$F$13+LOOKUP($A454-'Input Data'!$F$17+$C$1,$A$5:$A$505,$W$5:$W$505)-V454))</f>
        <v>5.5555555555555554</v>
      </c>
      <c r="V454" s="11">
        <f t="shared" si="206"/>
        <v>105.80466666666806</v>
      </c>
      <c r="W454" s="11">
        <f>IF($A454&lt;'Input Data'!$F$16,0,LOOKUP($A454-'Input Data'!$F$16,$A$5:$A$505,$V$5:$V$505))</f>
        <v>105.80466666666806</v>
      </c>
      <c r="X454" s="7">
        <f>MIN('Input Data'!$G$12*LOOKUP($A454,'Input Data'!$B$58:$B$62,'Input Data'!$H$58:$H$62)/3600*$C$1,IF($A454&lt;'Input Data'!$G$17,infinity,'Input Data'!$G$11*'Input Data'!$G$13+LOOKUP($A454-'Input Data'!$G$17+$C$1,$A$5:$A$505,$Z$5:$Z$505)-Y454))</f>
        <v>22.222222222222221</v>
      </c>
      <c r="Y454" s="11">
        <f t="shared" si="207"/>
        <v>5429.6953333333786</v>
      </c>
      <c r="Z454" s="11">
        <f t="shared" si="208"/>
        <v>5429.6953333333786</v>
      </c>
      <c r="AA454" s="9">
        <f>MIN('Input Data'!$G$12*LOOKUP($A454,'Input Data'!$B$58:$B$62,'Input Data'!$H$58:$H$62)/3600*$C$1,IF($A454&lt;'Input Data'!$G$16,0,LOOKUP($A454-'Input Data'!$G$16+$C$1,$A$5:$A$505,Y$5:Y$505)-Z454))</f>
        <v>0</v>
      </c>
      <c r="AB454" s="10">
        <f>LOOKUP($A454,'Input Data'!$C$33:$C$37,'Input Data'!$G$33:$G$37)</f>
        <v>0</v>
      </c>
      <c r="AC454" s="11">
        <f t="shared" si="209"/>
        <v>1</v>
      </c>
      <c r="AD454" s="11">
        <f t="shared" si="210"/>
        <v>0</v>
      </c>
      <c r="AE454" s="12">
        <f t="shared" si="211"/>
        <v>0</v>
      </c>
      <c r="AF454" s="7">
        <f>MIN('Input Data'!$H$12*LOOKUP($A454,'Input Data'!$B$58:$B$62,'Input Data'!$I$58:$I$62)/3600*$C$1,IF($A454&lt;'Input Data'!$H$17,infinity,'Input Data'!$H$11*'Input Data'!$H$13+LOOKUP($A454-'Input Data'!$H$17+$C$1,$A$5:$A$505,AH$5:AH$505)-AG454))</f>
        <v>5.5555555555555554</v>
      </c>
      <c r="AG454" s="11">
        <f t="shared" si="212"/>
        <v>0</v>
      </c>
      <c r="AH454" s="11">
        <f>IF($A454&lt;'Input Data'!$H$16,0,LOOKUP($A454-'Input Data'!$H$16,$A$5:$A$505,AG$5:AG$505))</f>
        <v>0</v>
      </c>
      <c r="AI454" s="7">
        <f>MIN('Input Data'!$I$12*LOOKUP($A454,'Input Data'!$B$58:$B$62,'Input Data'!$J$58:$J$62)/3600*$C$1,IF($A454&lt;'Input Data'!$I$17,infinity,'Input Data'!$I$11*'Input Data'!$I$13+LOOKUP($A454-'Input Data'!$I$17+$C$1,$A$5:$A$505,AK$5:AK$505))-AJ454)</f>
        <v>15</v>
      </c>
      <c r="AJ454" s="11">
        <f t="shared" si="213"/>
        <v>5429.6953333333786</v>
      </c>
      <c r="AK454" s="34">
        <f>IF($A454&lt;'Input Data'!$I$16,0,LOOKUP($A454-'Input Data'!$I$16,$A$5:$A$505,AJ$5:AJ$505))</f>
        <v>5429.6953333333786</v>
      </c>
      <c r="AL454" s="17">
        <f>MIN('Input Data'!$I$12*LOOKUP($A454,'Input Data'!$B$58:$B$62,'Input Data'!$J$58:$J$62)/3600*$C$1,IF($A454&lt;'Input Data'!$I$16,0,LOOKUP($A454-'Input Data'!$I$16+$C$1,$A$5:$A$505,AJ$5:AJ$505)-AK454))</f>
        <v>0</v>
      </c>
    </row>
    <row r="455" spans="1:38" x14ac:dyDescent="0.3">
      <c r="A455" s="9">
        <f t="shared" si="195"/>
        <v>4500</v>
      </c>
      <c r="B455" s="10">
        <f>MIN('Input Data'!$C$12*LOOKUP($A455,'Input Data'!$B$58:$B$62,'Input Data'!$D$58:$D$62)/3600*$C$1,IF($A455&lt;'Input Data'!$C$17,infinity,'Input Data'!$C$11*'Input Data'!$C$13+LOOKUP($A455-'Input Data'!$C$17+$C$1,$A$5:$A$505,$D$5:$D$505))-C455)</f>
        <v>22.222222222222221</v>
      </c>
      <c r="C455" s="11">
        <f>C454+LOOKUP($A454,'Input Data'!$D$23:$D$27,'Input Data'!$F$23:$F$27)*$C$1/3600</f>
        <v>5535.5000000000518</v>
      </c>
      <c r="D455" s="11">
        <f t="shared" si="196"/>
        <v>5535.5000000000518</v>
      </c>
      <c r="E455" s="9">
        <f>MIN('Input Data'!$C$12*LOOKUP($A455,'Input Data'!$B$58:$B$62,'Input Data'!$D$58:$D$62)/3600*$C$1,IF($A455&lt;'Input Data'!$C$16,0,LOOKUP($A455-'Input Data'!$C$16+$C$1,$A$5:$A$505,C$5:C$505)-D455))</f>
        <v>0</v>
      </c>
      <c r="F455" s="10">
        <f>LOOKUP($A455,'Input Data'!$C$33:$C$37,'Input Data'!$E$33:$E$37)</f>
        <v>0</v>
      </c>
      <c r="G455" s="11">
        <f t="shared" si="197"/>
        <v>1</v>
      </c>
      <c r="H455" s="11">
        <f t="shared" si="215"/>
        <v>0</v>
      </c>
      <c r="I455" s="12">
        <f t="shared" si="199"/>
        <v>0</v>
      </c>
      <c r="J455" s="7">
        <f>MIN('Input Data'!$D$12*LOOKUP($A455,'Input Data'!$B$58:$B$62,'Input Data'!$E$58:$E$62)/3600*$C$1,IF($A455&lt;'Input Data'!$D$17,infinity,'Input Data'!$D$11*'Input Data'!$D$13+LOOKUP($A455-'Input Data'!$D$17+$C$1,$A$5:$A$505,$L$5:$L$505)-K455))</f>
        <v>5.5555555555555554</v>
      </c>
      <c r="K455" s="11">
        <f t="shared" si="200"/>
        <v>0</v>
      </c>
      <c r="L455" s="11">
        <f>IF($A455&lt;'Input Data'!$D$16,0,LOOKUP($A455-'Input Data'!$D$16,$A$5:$A$505,$K$5:$K$505))</f>
        <v>0</v>
      </c>
      <c r="M455" s="7">
        <f>MIN('Input Data'!$E$12*LOOKUP($A455,'Input Data'!$B$58:$B$62,'Input Data'!$F$58:$F$62)/3600*$C$1,IF($A455&lt;'Input Data'!$E$17,infinity,'Input Data'!$E$11*'Input Data'!$E$13+LOOKUP($A455-'Input Data'!$E$17+$C$1,$A$5:$A$505,$O$5:$O$505))-N455)</f>
        <v>22.222222222222221</v>
      </c>
      <c r="N455" s="11">
        <f t="shared" si="201"/>
        <v>5535.5000000000518</v>
      </c>
      <c r="O455" s="11">
        <f t="shared" si="202"/>
        <v>5535.5000000000518</v>
      </c>
      <c r="P455" s="9">
        <f>MIN('Input Data'!$E$12*LOOKUP($A455,'Input Data'!$B$58:$B$62,'Input Data'!$F$58:$F$62)/3600*$C$1,IF($A455&lt;'Input Data'!$E$16,0,LOOKUP($A455-'Input Data'!$E$16+$C$1,$A$5:$A$505,N$5:N$505)-O455))</f>
        <v>0</v>
      </c>
      <c r="Q455" s="10">
        <f>LOOKUP($A455,'Input Data'!$C$33:$C$37,'Input Data'!$F$33:$F$37)</f>
        <v>0</v>
      </c>
      <c r="R455" s="34">
        <f t="shared" si="203"/>
        <v>1</v>
      </c>
      <c r="S455" s="8">
        <f t="shared" si="204"/>
        <v>0</v>
      </c>
      <c r="T455" s="11">
        <f t="shared" si="205"/>
        <v>0</v>
      </c>
      <c r="U455" s="7">
        <f>MIN('Input Data'!$F$12*LOOKUP($A455,'Input Data'!$B$58:$B$62,'Input Data'!$G$58:$G$62)/3600*$C$1,IF($A455&lt;'Input Data'!$F$17,infinity,'Input Data'!$F$11*'Input Data'!$F$13+LOOKUP($A455-'Input Data'!$F$17+$C$1,$A$5:$A$505,$W$5:$W$505)-V455))</f>
        <v>5.5555555555555554</v>
      </c>
      <c r="V455" s="11">
        <f t="shared" si="206"/>
        <v>105.80466666666806</v>
      </c>
      <c r="W455" s="11">
        <f>IF($A455&lt;'Input Data'!$F$16,0,LOOKUP($A455-'Input Data'!$F$16,$A$5:$A$505,$V$5:$V$505))</f>
        <v>105.80466666666806</v>
      </c>
      <c r="X455" s="7">
        <f>MIN('Input Data'!$G$12*LOOKUP($A455,'Input Data'!$B$58:$B$62,'Input Data'!$H$58:$H$62)/3600*$C$1,IF($A455&lt;'Input Data'!$G$17,infinity,'Input Data'!$G$11*'Input Data'!$G$13+LOOKUP($A455-'Input Data'!$G$17+$C$1,$A$5:$A$505,$Z$5:$Z$505)-Y455))</f>
        <v>22.222222222222221</v>
      </c>
      <c r="Y455" s="11">
        <f t="shared" si="207"/>
        <v>5429.6953333333786</v>
      </c>
      <c r="Z455" s="11">
        <f t="shared" si="208"/>
        <v>5429.6953333333786</v>
      </c>
      <c r="AA455" s="9">
        <f>MIN('Input Data'!$G$12*LOOKUP($A455,'Input Data'!$B$58:$B$62,'Input Data'!$H$58:$H$62)/3600*$C$1,IF($A455&lt;'Input Data'!$G$16,0,LOOKUP($A455-'Input Data'!$G$16+$C$1,$A$5:$A$505,Y$5:Y$505)-Z455))</f>
        <v>0</v>
      </c>
      <c r="AB455" s="10">
        <f>LOOKUP($A455,'Input Data'!$C$33:$C$37,'Input Data'!$G$33:$G$37)</f>
        <v>0</v>
      </c>
      <c r="AC455" s="11">
        <f t="shared" si="209"/>
        <v>1</v>
      </c>
      <c r="AD455" s="11">
        <f t="shared" si="210"/>
        <v>0</v>
      </c>
      <c r="AE455" s="12">
        <f t="shared" si="211"/>
        <v>0</v>
      </c>
      <c r="AF455" s="7">
        <f>MIN('Input Data'!$H$12*LOOKUP($A455,'Input Data'!$B$58:$B$62,'Input Data'!$I$58:$I$62)/3600*$C$1,IF($A455&lt;'Input Data'!$H$17,infinity,'Input Data'!$H$11*'Input Data'!$H$13+LOOKUP($A455-'Input Data'!$H$17+$C$1,$A$5:$A$505,AH$5:AH$505)-AG455))</f>
        <v>5.5555555555555554</v>
      </c>
      <c r="AG455" s="11">
        <f t="shared" si="212"/>
        <v>0</v>
      </c>
      <c r="AH455" s="11">
        <f>IF($A455&lt;'Input Data'!$H$16,0,LOOKUP($A455-'Input Data'!$H$16,$A$5:$A$505,AG$5:AG$505))</f>
        <v>0</v>
      </c>
      <c r="AI455" s="7">
        <f>MIN('Input Data'!$I$12*LOOKUP($A455,'Input Data'!$B$58:$B$62,'Input Data'!$J$58:$J$62)/3600*$C$1,IF($A455&lt;'Input Data'!$I$17,infinity,'Input Data'!$I$11*'Input Data'!$I$13+LOOKUP($A455-'Input Data'!$I$17+$C$1,$A$5:$A$505,AK$5:AK$505))-AJ455)</f>
        <v>15</v>
      </c>
      <c r="AJ455" s="11">
        <f t="shared" si="213"/>
        <v>5429.6953333333786</v>
      </c>
      <c r="AK455" s="34">
        <f>IF($A455&lt;'Input Data'!$I$16,0,LOOKUP($A455-'Input Data'!$I$16,$A$5:$A$505,AJ$5:AJ$505))</f>
        <v>5429.6953333333786</v>
      </c>
      <c r="AL455" s="17">
        <f>MIN('Input Data'!$I$12*LOOKUP($A455,'Input Data'!$B$58:$B$62,'Input Data'!$J$58:$J$62)/3600*$C$1,IF($A455&lt;'Input Data'!$I$16,0,LOOKUP($A455-'Input Data'!$I$16+$C$1,$A$5:$A$505,AJ$5:AJ$505)-AK455))</f>
        <v>0</v>
      </c>
    </row>
    <row r="456" spans="1:38" x14ac:dyDescent="0.3">
      <c r="A456" s="9">
        <f t="shared" ref="A456:A505" si="216">A455+$C$1</f>
        <v>4510</v>
      </c>
      <c r="B456" s="10">
        <f>MIN('Input Data'!$C$12*LOOKUP($A456,'Input Data'!$B$58:$B$62,'Input Data'!$D$58:$D$62)/3600*$C$1,IF($A456&lt;'Input Data'!$C$17,infinity,'Input Data'!$C$11*'Input Data'!$C$13+LOOKUP($A456-'Input Data'!$C$17+$C$1,$A$5:$A$505,$D$5:$D$505))-C456)</f>
        <v>22.222222222222221</v>
      </c>
      <c r="C456" s="11">
        <f>C455+LOOKUP($A455,'Input Data'!$D$23:$D$27,'Input Data'!$F$23:$F$27)*$C$1/3600</f>
        <v>5535.5000000000518</v>
      </c>
      <c r="D456" s="11">
        <f t="shared" ref="D456:D505" si="217">D455+H455+I455</f>
        <v>5535.5000000000518</v>
      </c>
      <c r="E456" s="9">
        <f>MIN('Input Data'!$C$12*LOOKUP($A456,'Input Data'!$B$58:$B$62,'Input Data'!$D$58:$D$62)/3600*$C$1,IF($A456&lt;'Input Data'!$C$16,0,LOOKUP($A456-'Input Data'!$C$16+$C$1,$A$5:$A$505,C$5:C$505)-D456))</f>
        <v>0</v>
      </c>
      <c r="F456" s="10">
        <f>LOOKUP($A456,'Input Data'!$C$33:$C$37,'Input Data'!$E$33:$E$37)</f>
        <v>0</v>
      </c>
      <c r="G456" s="11">
        <f t="shared" ref="G456:G505" si="218">MIN(1,J456/(MAX(epsilon,E456*F456)),M456/(MAX(epsilon,E456*(1-F456))))</f>
        <v>1</v>
      </c>
      <c r="H456" s="11">
        <f t="shared" ref="H456:H458" si="219">E456*F456*G456</f>
        <v>0</v>
      </c>
      <c r="I456" s="12">
        <f t="shared" ref="I456:I505" si="220">E456*(1-F456)*G456</f>
        <v>0</v>
      </c>
      <c r="J456" s="7">
        <f>MIN('Input Data'!$D$12*LOOKUP($A456,'Input Data'!$B$58:$B$62,'Input Data'!$E$58:$E$62)/3600*$C$1,IF($A456&lt;'Input Data'!$D$17,infinity,'Input Data'!$D$11*'Input Data'!$D$13+LOOKUP($A456-'Input Data'!$D$17+$C$1,$A$5:$A$505,$L$5:$L$505)-K456))</f>
        <v>5.5555555555555554</v>
      </c>
      <c r="K456" s="11">
        <f t="shared" ref="K456:K505" si="221">K455+H455</f>
        <v>0</v>
      </c>
      <c r="L456" s="11">
        <f>IF($A456&lt;'Input Data'!$D$16,0,LOOKUP($A456-'Input Data'!$D$16,$A$5:$A$505,$K$5:$K$505))</f>
        <v>0</v>
      </c>
      <c r="M456" s="7">
        <f>MIN('Input Data'!$E$12*LOOKUP($A456,'Input Data'!$B$58:$B$62,'Input Data'!$F$58:$F$62)/3600*$C$1,IF($A456&lt;'Input Data'!$E$17,infinity,'Input Data'!$E$11*'Input Data'!$E$13+LOOKUP($A456-'Input Data'!$E$17+$C$1,$A$5:$A$505,$O$5:$O$505))-N456)</f>
        <v>22.222222222222221</v>
      </c>
      <c r="N456" s="11">
        <f t="shared" ref="N456:N505" si="222">N455+I455</f>
        <v>5535.5000000000518</v>
      </c>
      <c r="O456" s="11">
        <f t="shared" ref="O456:O505" si="223">O455+S455+T455</f>
        <v>5535.5000000000518</v>
      </c>
      <c r="P456" s="9">
        <f>MIN('Input Data'!$E$12*LOOKUP($A456,'Input Data'!$B$58:$B$62,'Input Data'!$F$58:$F$62)/3600*$C$1,IF($A456&lt;'Input Data'!$E$16,0,LOOKUP($A456-'Input Data'!$E$16+$C$1,$A$5:$A$505,N$5:N$505)-O456))</f>
        <v>0</v>
      </c>
      <c r="Q456" s="10">
        <f>LOOKUP($A456,'Input Data'!$C$33:$C$37,'Input Data'!$F$33:$F$37)</f>
        <v>0</v>
      </c>
      <c r="R456" s="34">
        <f t="shared" ref="R456:R505" si="224">MIN(1,U456/(MAX(epsilon,P456*Q456)),X456/(MAX(epsilon,P456*(1-Q456))))</f>
        <v>1</v>
      </c>
      <c r="S456" s="11">
        <f t="shared" ref="S456:S505" si="225">P456*Q456*R456</f>
        <v>0</v>
      </c>
      <c r="T456" s="11">
        <f t="shared" ref="T456:T505" si="226">P456*(1-Q456)*R456</f>
        <v>0</v>
      </c>
      <c r="U456" s="7">
        <f>MIN('Input Data'!$F$12*LOOKUP($A456,'Input Data'!$B$58:$B$62,'Input Data'!$G$58:$G$62)/3600*$C$1,IF($A456&lt;'Input Data'!$F$17,infinity,'Input Data'!$F$11*'Input Data'!$F$13+LOOKUP($A456-'Input Data'!$F$17+$C$1,$A$5:$A$505,$W$5:$W$505)-V456))</f>
        <v>5.5555555555555554</v>
      </c>
      <c r="V456" s="11">
        <f t="shared" ref="V456:V505" si="227">V455+S455</f>
        <v>105.80466666666806</v>
      </c>
      <c r="W456" s="11">
        <f>IF($A456&lt;'Input Data'!$F$16,0,LOOKUP($A456-'Input Data'!$F$16,$A$5:$A$505,$V$5:$V$505))</f>
        <v>105.80466666666806</v>
      </c>
      <c r="X456" s="7">
        <f>MIN('Input Data'!$G$12*LOOKUP($A456,'Input Data'!$B$58:$B$62,'Input Data'!$H$58:$H$62)/3600*$C$1,IF($A456&lt;'Input Data'!$G$17,infinity,'Input Data'!$G$11*'Input Data'!$G$13+LOOKUP($A456-'Input Data'!$G$17+$C$1,$A$5:$A$505,$Z$5:$Z$505)-Y456))</f>
        <v>22.222222222222221</v>
      </c>
      <c r="Y456" s="11">
        <f t="shared" ref="Y456:Y505" si="228">Y455+T455</f>
        <v>5429.6953333333786</v>
      </c>
      <c r="Z456" s="11">
        <f t="shared" ref="Z456:Z505" si="229">Z455+AD455+AE455</f>
        <v>5429.6953333333786</v>
      </c>
      <c r="AA456" s="9">
        <f>MIN('Input Data'!$G$12*LOOKUP($A456,'Input Data'!$B$58:$B$62,'Input Data'!$H$58:$H$62)/3600*$C$1,IF($A456&lt;'Input Data'!$G$16,0,LOOKUP($A456-'Input Data'!$G$16+$C$1,$A$5:$A$505,Y$5:Y$505)-Z456))</f>
        <v>0</v>
      </c>
      <c r="AB456" s="10">
        <f>LOOKUP($A456,'Input Data'!$C$33:$C$37,'Input Data'!$G$33:$G$37)</f>
        <v>0</v>
      </c>
      <c r="AC456" s="11">
        <f t="shared" ref="AC456:AC505" si="230">MIN(1,AF456/(MAX(epsilon,AA456*AB456)),AI456/(MAX(epsilon,AA456*(1-AB456))))</f>
        <v>1</v>
      </c>
      <c r="AD456" s="11">
        <f t="shared" ref="AD456:AD505" si="231">AA456*AB456*AC456</f>
        <v>0</v>
      </c>
      <c r="AE456" s="12">
        <f t="shared" ref="AE456:AE505" si="232">AA456*(1-AB456)*AC456</f>
        <v>0</v>
      </c>
      <c r="AF456" s="7">
        <f>MIN('Input Data'!$H$12*LOOKUP($A456,'Input Data'!$B$58:$B$62,'Input Data'!$I$58:$I$62)/3600*$C$1,IF($A456&lt;'Input Data'!$H$17,infinity,'Input Data'!$H$11*'Input Data'!$H$13+LOOKUP($A456-'Input Data'!$H$17+$C$1,$A$5:$A$505,AH$5:AH$505)-AG456))</f>
        <v>5.5555555555555554</v>
      </c>
      <c r="AG456" s="11">
        <f t="shared" ref="AG456:AG505" si="233">AG455+AD455</f>
        <v>0</v>
      </c>
      <c r="AH456" s="11">
        <f>IF($A456&lt;'Input Data'!$H$16,0,LOOKUP($A456-'Input Data'!$H$16,$A$5:$A$505,AG$5:AG$505))</f>
        <v>0</v>
      </c>
      <c r="AI456" s="7">
        <f>MIN('Input Data'!$I$12*LOOKUP($A456,'Input Data'!$B$58:$B$62,'Input Data'!$J$58:$J$62)/3600*$C$1,IF($A456&lt;'Input Data'!$I$17,infinity,'Input Data'!$I$11*'Input Data'!$I$13+LOOKUP($A456-'Input Data'!$I$17+$C$1,$A$5:$A$505,AK$5:AK$505))-AJ456)</f>
        <v>15</v>
      </c>
      <c r="AJ456" s="11">
        <f t="shared" ref="AJ456:AJ505" si="234">AJ455+AE455</f>
        <v>5429.6953333333786</v>
      </c>
      <c r="AK456" s="34">
        <f>IF($A456&lt;'Input Data'!$I$16,0,LOOKUP($A456-'Input Data'!$I$16,$A$5:$A$505,AJ$5:AJ$505))</f>
        <v>5429.6953333333786</v>
      </c>
      <c r="AL456" s="17">
        <f>MIN('Input Data'!$I$12*LOOKUP($A456,'Input Data'!$B$58:$B$62,'Input Data'!$J$58:$J$62)/3600*$C$1,IF($A456&lt;'Input Data'!$I$16,0,LOOKUP($A456-'Input Data'!$I$16+$C$1,$A$5:$A$505,AJ$5:AJ$505)-AK456))</f>
        <v>0</v>
      </c>
    </row>
    <row r="457" spans="1:38" x14ac:dyDescent="0.3">
      <c r="A457" s="9">
        <f t="shared" si="216"/>
        <v>4520</v>
      </c>
      <c r="B457" s="10">
        <f>MIN('Input Data'!$C$12*LOOKUP($A457,'Input Data'!$B$58:$B$62,'Input Data'!$D$58:$D$62)/3600*$C$1,IF($A457&lt;'Input Data'!$C$17,infinity,'Input Data'!$C$11*'Input Data'!$C$13+LOOKUP($A457-'Input Data'!$C$17+$C$1,$A$5:$A$505,$D$5:$D$505))-C457)</f>
        <v>22.222222222222221</v>
      </c>
      <c r="C457" s="11">
        <f>C456+LOOKUP($A456,'Input Data'!$D$23:$D$27,'Input Data'!$F$23:$F$27)*$C$1/3600</f>
        <v>5535.5000000000518</v>
      </c>
      <c r="D457" s="11">
        <f t="shared" si="217"/>
        <v>5535.5000000000518</v>
      </c>
      <c r="E457" s="9">
        <f>MIN('Input Data'!$C$12*LOOKUP($A457,'Input Data'!$B$58:$B$62,'Input Data'!$D$58:$D$62)/3600*$C$1,IF($A457&lt;'Input Data'!$C$16,0,LOOKUP($A457-'Input Data'!$C$16+$C$1,$A$5:$A$505,C$5:C$505)-D457))</f>
        <v>0</v>
      </c>
      <c r="F457" s="10">
        <f>LOOKUP($A457,'Input Data'!$C$33:$C$37,'Input Data'!$E$33:$E$37)</f>
        <v>0</v>
      </c>
      <c r="G457" s="11">
        <f t="shared" si="218"/>
        <v>1</v>
      </c>
      <c r="H457" s="11">
        <f t="shared" si="219"/>
        <v>0</v>
      </c>
      <c r="I457" s="12">
        <f t="shared" si="220"/>
        <v>0</v>
      </c>
      <c r="J457" s="7">
        <f>MIN('Input Data'!$D$12*LOOKUP($A457,'Input Data'!$B$58:$B$62,'Input Data'!$E$58:$E$62)/3600*$C$1,IF($A457&lt;'Input Data'!$D$17,infinity,'Input Data'!$D$11*'Input Data'!$D$13+LOOKUP($A457-'Input Data'!$D$17+$C$1,$A$5:$A$505,$L$5:$L$505)-K457))</f>
        <v>5.5555555555555554</v>
      </c>
      <c r="K457" s="11">
        <f t="shared" si="221"/>
        <v>0</v>
      </c>
      <c r="L457" s="11">
        <f>IF($A457&lt;'Input Data'!$D$16,0,LOOKUP($A457-'Input Data'!$D$16,$A$5:$A$505,$K$5:$K$505))</f>
        <v>0</v>
      </c>
      <c r="M457" s="7">
        <f>MIN('Input Data'!$E$12*LOOKUP($A457,'Input Data'!$B$58:$B$62,'Input Data'!$F$58:$F$62)/3600*$C$1,IF($A457&lt;'Input Data'!$E$17,infinity,'Input Data'!$E$11*'Input Data'!$E$13+LOOKUP($A457-'Input Data'!$E$17+$C$1,$A$5:$A$505,$O$5:$O$505))-N457)</f>
        <v>22.222222222222221</v>
      </c>
      <c r="N457" s="11">
        <f t="shared" si="222"/>
        <v>5535.5000000000518</v>
      </c>
      <c r="O457" s="11">
        <f t="shared" si="223"/>
        <v>5535.5000000000518</v>
      </c>
      <c r="P457" s="9">
        <f>MIN('Input Data'!$E$12*LOOKUP($A457,'Input Data'!$B$58:$B$62,'Input Data'!$F$58:$F$62)/3600*$C$1,IF($A457&lt;'Input Data'!$E$16,0,LOOKUP($A457-'Input Data'!$E$16+$C$1,$A$5:$A$505,N$5:N$505)-O457))</f>
        <v>0</v>
      </c>
      <c r="Q457" s="10">
        <f>LOOKUP($A457,'Input Data'!$C$33:$C$37,'Input Data'!$F$33:$F$37)</f>
        <v>0</v>
      </c>
      <c r="R457" s="34">
        <f t="shared" si="224"/>
        <v>1</v>
      </c>
      <c r="S457" s="8">
        <f t="shared" si="225"/>
        <v>0</v>
      </c>
      <c r="T457" s="11">
        <f t="shared" si="226"/>
        <v>0</v>
      </c>
      <c r="U457" s="7">
        <f>MIN('Input Data'!$F$12*LOOKUP($A457,'Input Data'!$B$58:$B$62,'Input Data'!$G$58:$G$62)/3600*$C$1,IF($A457&lt;'Input Data'!$F$17,infinity,'Input Data'!$F$11*'Input Data'!$F$13+LOOKUP($A457-'Input Data'!$F$17+$C$1,$A$5:$A$505,$W$5:$W$505)-V457))</f>
        <v>5.5555555555555554</v>
      </c>
      <c r="V457" s="11">
        <f t="shared" si="227"/>
        <v>105.80466666666806</v>
      </c>
      <c r="W457" s="11">
        <f>IF($A457&lt;'Input Data'!$F$16,0,LOOKUP($A457-'Input Data'!$F$16,$A$5:$A$505,$V$5:$V$505))</f>
        <v>105.80466666666806</v>
      </c>
      <c r="X457" s="7">
        <f>MIN('Input Data'!$G$12*LOOKUP($A457,'Input Data'!$B$58:$B$62,'Input Data'!$H$58:$H$62)/3600*$C$1,IF($A457&lt;'Input Data'!$G$17,infinity,'Input Data'!$G$11*'Input Data'!$G$13+LOOKUP($A457-'Input Data'!$G$17+$C$1,$A$5:$A$505,$Z$5:$Z$505)-Y457))</f>
        <v>22.222222222222221</v>
      </c>
      <c r="Y457" s="11">
        <f t="shared" si="228"/>
        <v>5429.6953333333786</v>
      </c>
      <c r="Z457" s="11">
        <f t="shared" si="229"/>
        <v>5429.6953333333786</v>
      </c>
      <c r="AA457" s="9">
        <f>MIN('Input Data'!$G$12*LOOKUP($A457,'Input Data'!$B$58:$B$62,'Input Data'!$H$58:$H$62)/3600*$C$1,IF($A457&lt;'Input Data'!$G$16,0,LOOKUP($A457-'Input Data'!$G$16+$C$1,$A$5:$A$505,Y$5:Y$505)-Z457))</f>
        <v>0</v>
      </c>
      <c r="AB457" s="10">
        <f>LOOKUP($A457,'Input Data'!$C$33:$C$37,'Input Data'!$G$33:$G$37)</f>
        <v>0</v>
      </c>
      <c r="AC457" s="11">
        <f t="shared" si="230"/>
        <v>1</v>
      </c>
      <c r="AD457" s="11">
        <f t="shared" si="231"/>
        <v>0</v>
      </c>
      <c r="AE457" s="12">
        <f t="shared" si="232"/>
        <v>0</v>
      </c>
      <c r="AF457" s="7">
        <f>MIN('Input Data'!$H$12*LOOKUP($A457,'Input Data'!$B$58:$B$62,'Input Data'!$I$58:$I$62)/3600*$C$1,IF($A457&lt;'Input Data'!$H$17,infinity,'Input Data'!$H$11*'Input Data'!$H$13+LOOKUP($A457-'Input Data'!$H$17+$C$1,$A$5:$A$505,AH$5:AH$505)-AG457))</f>
        <v>5.5555555555555554</v>
      </c>
      <c r="AG457" s="11">
        <f t="shared" si="233"/>
        <v>0</v>
      </c>
      <c r="AH457" s="11">
        <f>IF($A457&lt;'Input Data'!$H$16,0,LOOKUP($A457-'Input Data'!$H$16,$A$5:$A$505,AG$5:AG$505))</f>
        <v>0</v>
      </c>
      <c r="AI457" s="7">
        <f>MIN('Input Data'!$I$12*LOOKUP($A457,'Input Data'!$B$58:$B$62,'Input Data'!$J$58:$J$62)/3600*$C$1,IF($A457&lt;'Input Data'!$I$17,infinity,'Input Data'!$I$11*'Input Data'!$I$13+LOOKUP($A457-'Input Data'!$I$17+$C$1,$A$5:$A$505,AK$5:AK$505))-AJ457)</f>
        <v>15</v>
      </c>
      <c r="AJ457" s="11">
        <f t="shared" si="234"/>
        <v>5429.6953333333786</v>
      </c>
      <c r="AK457" s="34">
        <f>IF($A457&lt;'Input Data'!$I$16,0,LOOKUP($A457-'Input Data'!$I$16,$A$5:$A$505,AJ$5:AJ$505))</f>
        <v>5429.6953333333786</v>
      </c>
      <c r="AL457" s="17">
        <f>MIN('Input Data'!$I$12*LOOKUP($A457,'Input Data'!$B$58:$B$62,'Input Data'!$J$58:$J$62)/3600*$C$1,IF($A457&lt;'Input Data'!$I$16,0,LOOKUP($A457-'Input Data'!$I$16+$C$1,$A$5:$A$505,AJ$5:AJ$505)-AK457))</f>
        <v>0</v>
      </c>
    </row>
    <row r="458" spans="1:38" x14ac:dyDescent="0.3">
      <c r="A458" s="9">
        <f t="shared" si="216"/>
        <v>4530</v>
      </c>
      <c r="B458" s="10">
        <f>MIN('Input Data'!$C$12*LOOKUP($A458,'Input Data'!$B$58:$B$62,'Input Data'!$D$58:$D$62)/3600*$C$1,IF($A458&lt;'Input Data'!$C$17,infinity,'Input Data'!$C$11*'Input Data'!$C$13+LOOKUP($A458-'Input Data'!$C$17+$C$1,$A$5:$A$505,$D$5:$D$505))-C458)</f>
        <v>22.222222222222221</v>
      </c>
      <c r="C458" s="11">
        <f>C457+LOOKUP($A457,'Input Data'!$D$23:$D$27,'Input Data'!$F$23:$F$27)*$C$1/3600</f>
        <v>5535.5000000000518</v>
      </c>
      <c r="D458" s="11">
        <f t="shared" si="217"/>
        <v>5535.5000000000518</v>
      </c>
      <c r="E458" s="9">
        <f>MIN('Input Data'!$C$12*LOOKUP($A458,'Input Data'!$B$58:$B$62,'Input Data'!$D$58:$D$62)/3600*$C$1,IF($A458&lt;'Input Data'!$C$16,0,LOOKUP($A458-'Input Data'!$C$16+$C$1,$A$5:$A$505,C$5:C$505)-D458))</f>
        <v>0</v>
      </c>
      <c r="F458" s="10">
        <f>LOOKUP($A458,'Input Data'!$C$33:$C$37,'Input Data'!$E$33:$E$37)</f>
        <v>0</v>
      </c>
      <c r="G458" s="11">
        <f t="shared" si="218"/>
        <v>1</v>
      </c>
      <c r="H458" s="11">
        <f t="shared" si="219"/>
        <v>0</v>
      </c>
      <c r="I458" s="12">
        <f t="shared" si="220"/>
        <v>0</v>
      </c>
      <c r="J458" s="7">
        <f>MIN('Input Data'!$D$12*LOOKUP($A458,'Input Data'!$B$58:$B$62,'Input Data'!$E$58:$E$62)/3600*$C$1,IF($A458&lt;'Input Data'!$D$17,infinity,'Input Data'!$D$11*'Input Data'!$D$13+LOOKUP($A458-'Input Data'!$D$17+$C$1,$A$5:$A$505,$L$5:$L$505)-K458))</f>
        <v>5.5555555555555554</v>
      </c>
      <c r="K458" s="11">
        <f t="shared" si="221"/>
        <v>0</v>
      </c>
      <c r="L458" s="11">
        <f>IF($A458&lt;'Input Data'!$D$16,0,LOOKUP($A458-'Input Data'!$D$16,$A$5:$A$505,$K$5:$K$505))</f>
        <v>0</v>
      </c>
      <c r="M458" s="7">
        <f>MIN('Input Data'!$E$12*LOOKUP($A458,'Input Data'!$B$58:$B$62,'Input Data'!$F$58:$F$62)/3600*$C$1,IF($A458&lt;'Input Data'!$E$17,infinity,'Input Data'!$E$11*'Input Data'!$E$13+LOOKUP($A458-'Input Data'!$E$17+$C$1,$A$5:$A$505,$O$5:$O$505))-N458)</f>
        <v>22.222222222222221</v>
      </c>
      <c r="N458" s="11">
        <f t="shared" si="222"/>
        <v>5535.5000000000518</v>
      </c>
      <c r="O458" s="11">
        <f t="shared" si="223"/>
        <v>5535.5000000000518</v>
      </c>
      <c r="P458" s="9">
        <f>MIN('Input Data'!$E$12*LOOKUP($A458,'Input Data'!$B$58:$B$62,'Input Data'!$F$58:$F$62)/3600*$C$1,IF($A458&lt;'Input Data'!$E$16,0,LOOKUP($A458-'Input Data'!$E$16+$C$1,$A$5:$A$505,N$5:N$505)-O458))</f>
        <v>0</v>
      </c>
      <c r="Q458" s="10">
        <f>LOOKUP($A458,'Input Data'!$C$33:$C$37,'Input Data'!$F$33:$F$37)</f>
        <v>0</v>
      </c>
      <c r="R458" s="34">
        <f t="shared" si="224"/>
        <v>1</v>
      </c>
      <c r="S458" s="8">
        <f t="shared" si="225"/>
        <v>0</v>
      </c>
      <c r="T458" s="11">
        <f t="shared" si="226"/>
        <v>0</v>
      </c>
      <c r="U458" s="7">
        <f>MIN('Input Data'!$F$12*LOOKUP($A458,'Input Data'!$B$58:$B$62,'Input Data'!$G$58:$G$62)/3600*$C$1,IF($A458&lt;'Input Data'!$F$17,infinity,'Input Data'!$F$11*'Input Data'!$F$13+LOOKUP($A458-'Input Data'!$F$17+$C$1,$A$5:$A$505,$W$5:$W$505)-V458))</f>
        <v>5.5555555555555554</v>
      </c>
      <c r="V458" s="11">
        <f t="shared" si="227"/>
        <v>105.80466666666806</v>
      </c>
      <c r="W458" s="11">
        <f>IF($A458&lt;'Input Data'!$F$16,0,LOOKUP($A458-'Input Data'!$F$16,$A$5:$A$505,$V$5:$V$505))</f>
        <v>105.80466666666806</v>
      </c>
      <c r="X458" s="7">
        <f>MIN('Input Data'!$G$12*LOOKUP($A458,'Input Data'!$B$58:$B$62,'Input Data'!$H$58:$H$62)/3600*$C$1,IF($A458&lt;'Input Data'!$G$17,infinity,'Input Data'!$G$11*'Input Data'!$G$13+LOOKUP($A458-'Input Data'!$G$17+$C$1,$A$5:$A$505,$Z$5:$Z$505)-Y458))</f>
        <v>22.222222222222221</v>
      </c>
      <c r="Y458" s="11">
        <f t="shared" si="228"/>
        <v>5429.6953333333786</v>
      </c>
      <c r="Z458" s="11">
        <f t="shared" si="229"/>
        <v>5429.6953333333786</v>
      </c>
      <c r="AA458" s="9">
        <f>MIN('Input Data'!$G$12*LOOKUP($A458,'Input Data'!$B$58:$B$62,'Input Data'!$H$58:$H$62)/3600*$C$1,IF($A458&lt;'Input Data'!$G$16,0,LOOKUP($A458-'Input Data'!$G$16+$C$1,$A$5:$A$505,Y$5:Y$505)-Z458))</f>
        <v>0</v>
      </c>
      <c r="AB458" s="10">
        <f>LOOKUP($A458,'Input Data'!$C$33:$C$37,'Input Data'!$G$33:$G$37)</f>
        <v>0</v>
      </c>
      <c r="AC458" s="11">
        <f t="shared" si="230"/>
        <v>1</v>
      </c>
      <c r="AD458" s="11">
        <f t="shared" si="231"/>
        <v>0</v>
      </c>
      <c r="AE458" s="12">
        <f t="shared" si="232"/>
        <v>0</v>
      </c>
      <c r="AF458" s="7">
        <f>MIN('Input Data'!$H$12*LOOKUP($A458,'Input Data'!$B$58:$B$62,'Input Data'!$I$58:$I$62)/3600*$C$1,IF($A458&lt;'Input Data'!$H$17,infinity,'Input Data'!$H$11*'Input Data'!$H$13+LOOKUP($A458-'Input Data'!$H$17+$C$1,$A$5:$A$505,AH$5:AH$505)-AG458))</f>
        <v>5.5555555555555554</v>
      </c>
      <c r="AG458" s="11">
        <f t="shared" si="233"/>
        <v>0</v>
      </c>
      <c r="AH458" s="11">
        <f>IF($A458&lt;'Input Data'!$H$16,0,LOOKUP($A458-'Input Data'!$H$16,$A$5:$A$505,AG$5:AG$505))</f>
        <v>0</v>
      </c>
      <c r="AI458" s="7">
        <f>MIN('Input Data'!$I$12*LOOKUP($A458,'Input Data'!$B$58:$B$62,'Input Data'!$J$58:$J$62)/3600*$C$1,IF($A458&lt;'Input Data'!$I$17,infinity,'Input Data'!$I$11*'Input Data'!$I$13+LOOKUP($A458-'Input Data'!$I$17+$C$1,$A$5:$A$505,AK$5:AK$505))-AJ458)</f>
        <v>15</v>
      </c>
      <c r="AJ458" s="11">
        <f t="shared" si="234"/>
        <v>5429.6953333333786</v>
      </c>
      <c r="AK458" s="34">
        <f>IF($A458&lt;'Input Data'!$I$16,0,LOOKUP($A458-'Input Data'!$I$16,$A$5:$A$505,AJ$5:AJ$505))</f>
        <v>5429.6953333333786</v>
      </c>
      <c r="AL458" s="17">
        <f>MIN('Input Data'!$I$12*LOOKUP($A458,'Input Data'!$B$58:$B$62,'Input Data'!$J$58:$J$62)/3600*$C$1,IF($A458&lt;'Input Data'!$I$16,0,LOOKUP($A458-'Input Data'!$I$16+$C$1,$A$5:$A$505,AJ$5:AJ$505)-AK458))</f>
        <v>0</v>
      </c>
    </row>
    <row r="459" spans="1:38" x14ac:dyDescent="0.3">
      <c r="A459" s="9">
        <f t="shared" si="216"/>
        <v>4540</v>
      </c>
      <c r="B459" s="10">
        <f>MIN('Input Data'!$C$12*LOOKUP($A459,'Input Data'!$B$58:$B$62,'Input Data'!$D$58:$D$62)/3600*$C$1,IF($A459&lt;'Input Data'!$C$17,infinity,'Input Data'!$C$11*'Input Data'!$C$13+LOOKUP($A459-'Input Data'!$C$17+$C$1,$A$5:$A$505,$D$5:$D$505))-C459)</f>
        <v>22.222222222222221</v>
      </c>
      <c r="C459" s="11">
        <f>C458+LOOKUP($A458,'Input Data'!$D$23:$D$27,'Input Data'!$F$23:$F$27)*$C$1/3600</f>
        <v>5535.5000000000518</v>
      </c>
      <c r="D459" s="11">
        <f t="shared" si="217"/>
        <v>5535.5000000000518</v>
      </c>
      <c r="E459" s="9">
        <f>MIN('Input Data'!$C$12*LOOKUP($A459,'Input Data'!$B$58:$B$62,'Input Data'!$D$58:$D$62)/3600*$C$1,IF($A459&lt;'Input Data'!$C$16,0,LOOKUP($A459-'Input Data'!$C$16+$C$1,$A$5:$A$505,C$5:C$505)-D459))</f>
        <v>0</v>
      </c>
      <c r="F459" s="10">
        <f>LOOKUP($A459,'Input Data'!$C$33:$C$37,'Input Data'!$E$33:$E$37)</f>
        <v>0</v>
      </c>
      <c r="G459" s="11">
        <f t="shared" si="218"/>
        <v>1</v>
      </c>
      <c r="H459" s="11">
        <f>E459*F459*G459</f>
        <v>0</v>
      </c>
      <c r="I459" s="12">
        <f t="shared" si="220"/>
        <v>0</v>
      </c>
      <c r="J459" s="7">
        <f>MIN('Input Data'!$D$12*LOOKUP($A459,'Input Data'!$B$58:$B$62,'Input Data'!$E$58:$E$62)/3600*$C$1,IF($A459&lt;'Input Data'!$D$17,infinity,'Input Data'!$D$11*'Input Data'!$D$13+LOOKUP($A459-'Input Data'!$D$17+$C$1,$A$5:$A$505,$L$5:$L$505)-K459))</f>
        <v>5.5555555555555554</v>
      </c>
      <c r="K459" s="11">
        <f t="shared" si="221"/>
        <v>0</v>
      </c>
      <c r="L459" s="11">
        <f>IF($A459&lt;'Input Data'!$D$16,0,LOOKUP($A459-'Input Data'!$D$16,$A$5:$A$505,$K$5:$K$505))</f>
        <v>0</v>
      </c>
      <c r="M459" s="7">
        <f>MIN('Input Data'!$E$12*LOOKUP($A459,'Input Data'!$B$58:$B$62,'Input Data'!$F$58:$F$62)/3600*$C$1,IF($A459&lt;'Input Data'!$E$17,infinity,'Input Data'!$E$11*'Input Data'!$E$13+LOOKUP($A459-'Input Data'!$E$17+$C$1,$A$5:$A$505,$O$5:$O$505))-N459)</f>
        <v>22.222222222222221</v>
      </c>
      <c r="N459" s="11">
        <f t="shared" si="222"/>
        <v>5535.5000000000518</v>
      </c>
      <c r="O459" s="11">
        <f t="shared" si="223"/>
        <v>5535.5000000000518</v>
      </c>
      <c r="P459" s="9">
        <f>MIN('Input Data'!$E$12*LOOKUP($A459,'Input Data'!$B$58:$B$62,'Input Data'!$F$58:$F$62)/3600*$C$1,IF($A459&lt;'Input Data'!$E$16,0,LOOKUP($A459-'Input Data'!$E$16+$C$1,$A$5:$A$505,N$5:N$505)-O459))</f>
        <v>0</v>
      </c>
      <c r="Q459" s="10">
        <f>LOOKUP($A459,'Input Data'!$C$33:$C$37,'Input Data'!$F$33:$F$37)</f>
        <v>0</v>
      </c>
      <c r="R459" s="34">
        <f t="shared" si="224"/>
        <v>1</v>
      </c>
      <c r="S459" s="8">
        <f t="shared" si="225"/>
        <v>0</v>
      </c>
      <c r="T459" s="11">
        <f t="shared" si="226"/>
        <v>0</v>
      </c>
      <c r="U459" s="7">
        <f>MIN('Input Data'!$F$12*LOOKUP($A459,'Input Data'!$B$58:$B$62,'Input Data'!$G$58:$G$62)/3600*$C$1,IF($A459&lt;'Input Data'!$F$17,infinity,'Input Data'!$F$11*'Input Data'!$F$13+LOOKUP($A459-'Input Data'!$F$17+$C$1,$A$5:$A$505,$W$5:$W$505)-V459))</f>
        <v>5.5555555555555554</v>
      </c>
      <c r="V459" s="11">
        <f t="shared" si="227"/>
        <v>105.80466666666806</v>
      </c>
      <c r="W459" s="11">
        <f>IF($A459&lt;'Input Data'!$F$16,0,LOOKUP($A459-'Input Data'!$F$16,$A$5:$A$505,$V$5:$V$505))</f>
        <v>105.80466666666806</v>
      </c>
      <c r="X459" s="7">
        <f>MIN('Input Data'!$G$12*LOOKUP($A459,'Input Data'!$B$58:$B$62,'Input Data'!$H$58:$H$62)/3600*$C$1,IF($A459&lt;'Input Data'!$G$17,infinity,'Input Data'!$G$11*'Input Data'!$G$13+LOOKUP($A459-'Input Data'!$G$17+$C$1,$A$5:$A$505,$Z$5:$Z$505)-Y459))</f>
        <v>22.222222222222221</v>
      </c>
      <c r="Y459" s="11">
        <f t="shared" si="228"/>
        <v>5429.6953333333786</v>
      </c>
      <c r="Z459" s="11">
        <f t="shared" si="229"/>
        <v>5429.6953333333786</v>
      </c>
      <c r="AA459" s="9">
        <f>MIN('Input Data'!$G$12*LOOKUP($A459,'Input Data'!$B$58:$B$62,'Input Data'!$H$58:$H$62)/3600*$C$1,IF($A459&lt;'Input Data'!$G$16,0,LOOKUP($A459-'Input Data'!$G$16+$C$1,$A$5:$A$505,Y$5:Y$505)-Z459))</f>
        <v>0</v>
      </c>
      <c r="AB459" s="10">
        <f>LOOKUP($A459,'Input Data'!$C$33:$C$37,'Input Data'!$G$33:$G$37)</f>
        <v>0</v>
      </c>
      <c r="AC459" s="11">
        <f t="shared" si="230"/>
        <v>1</v>
      </c>
      <c r="AD459" s="11">
        <f t="shared" si="231"/>
        <v>0</v>
      </c>
      <c r="AE459" s="12">
        <f t="shared" si="232"/>
        <v>0</v>
      </c>
      <c r="AF459" s="7">
        <f>MIN('Input Data'!$H$12*LOOKUP($A459,'Input Data'!$B$58:$B$62,'Input Data'!$I$58:$I$62)/3600*$C$1,IF($A459&lt;'Input Data'!$H$17,infinity,'Input Data'!$H$11*'Input Data'!$H$13+LOOKUP($A459-'Input Data'!$H$17+$C$1,$A$5:$A$505,AH$5:AH$505)-AG459))</f>
        <v>5.5555555555555554</v>
      </c>
      <c r="AG459" s="11">
        <f t="shared" si="233"/>
        <v>0</v>
      </c>
      <c r="AH459" s="11">
        <f>IF($A459&lt;'Input Data'!$H$16,0,LOOKUP($A459-'Input Data'!$H$16,$A$5:$A$505,AG$5:AG$505))</f>
        <v>0</v>
      </c>
      <c r="AI459" s="7">
        <f>MIN('Input Data'!$I$12*LOOKUP($A459,'Input Data'!$B$58:$B$62,'Input Data'!$J$58:$J$62)/3600*$C$1,IF($A459&lt;'Input Data'!$I$17,infinity,'Input Data'!$I$11*'Input Data'!$I$13+LOOKUP($A459-'Input Data'!$I$17+$C$1,$A$5:$A$505,AK$5:AK$505))-AJ459)</f>
        <v>15</v>
      </c>
      <c r="AJ459" s="11">
        <f t="shared" si="234"/>
        <v>5429.6953333333786</v>
      </c>
      <c r="AK459" s="34">
        <f>IF($A459&lt;'Input Data'!$I$16,0,LOOKUP($A459-'Input Data'!$I$16,$A$5:$A$505,AJ$5:AJ$505))</f>
        <v>5429.6953333333786</v>
      </c>
      <c r="AL459" s="17">
        <f>MIN('Input Data'!$I$12*LOOKUP($A459,'Input Data'!$B$58:$B$62,'Input Data'!$J$58:$J$62)/3600*$C$1,IF($A459&lt;'Input Data'!$I$16,0,LOOKUP($A459-'Input Data'!$I$16+$C$1,$A$5:$A$505,AJ$5:AJ$505)-AK459))</f>
        <v>0</v>
      </c>
    </row>
    <row r="460" spans="1:38" x14ac:dyDescent="0.3">
      <c r="A460" s="9">
        <f t="shared" si="216"/>
        <v>4550</v>
      </c>
      <c r="B460" s="10">
        <f>MIN('Input Data'!$C$12*LOOKUP($A460,'Input Data'!$B$58:$B$62,'Input Data'!$D$58:$D$62)/3600*$C$1,IF($A460&lt;'Input Data'!$C$17,infinity,'Input Data'!$C$11*'Input Data'!$C$13+LOOKUP($A460-'Input Data'!$C$17+$C$1,$A$5:$A$505,$D$5:$D$505))-C460)</f>
        <v>22.222222222222221</v>
      </c>
      <c r="C460" s="11">
        <f>C459+LOOKUP($A459,'Input Data'!$D$23:$D$27,'Input Data'!$F$23:$F$27)*$C$1/3600</f>
        <v>5535.5000000000518</v>
      </c>
      <c r="D460" s="11">
        <f t="shared" si="217"/>
        <v>5535.5000000000518</v>
      </c>
      <c r="E460" s="9">
        <f>MIN('Input Data'!$C$12*LOOKUP($A460,'Input Data'!$B$58:$B$62,'Input Data'!$D$58:$D$62)/3600*$C$1,IF($A460&lt;'Input Data'!$C$16,0,LOOKUP($A460-'Input Data'!$C$16+$C$1,$A$5:$A$505,C$5:C$505)-D460))</f>
        <v>0</v>
      </c>
      <c r="F460" s="10">
        <f>LOOKUP($A460,'Input Data'!$C$33:$C$37,'Input Data'!$E$33:$E$37)</f>
        <v>0</v>
      </c>
      <c r="G460" s="11">
        <f t="shared" si="218"/>
        <v>1</v>
      </c>
      <c r="H460" s="11">
        <f t="shared" ref="H460" si="235">E460*F460*G460</f>
        <v>0</v>
      </c>
      <c r="I460" s="12">
        <f t="shared" si="220"/>
        <v>0</v>
      </c>
      <c r="J460" s="7">
        <f>MIN('Input Data'!$D$12*LOOKUP($A460,'Input Data'!$B$58:$B$62,'Input Data'!$E$58:$E$62)/3600*$C$1,IF($A460&lt;'Input Data'!$D$17,infinity,'Input Data'!$D$11*'Input Data'!$D$13+LOOKUP($A460-'Input Data'!$D$17+$C$1,$A$5:$A$505,$L$5:$L$505)-K460))</f>
        <v>5.5555555555555554</v>
      </c>
      <c r="K460" s="11">
        <f t="shared" si="221"/>
        <v>0</v>
      </c>
      <c r="L460" s="11">
        <f>IF($A460&lt;'Input Data'!$D$16,0,LOOKUP($A460-'Input Data'!$D$16,$A$5:$A$505,$K$5:$K$505))</f>
        <v>0</v>
      </c>
      <c r="M460" s="7">
        <f>MIN('Input Data'!$E$12*LOOKUP($A460,'Input Data'!$B$58:$B$62,'Input Data'!$F$58:$F$62)/3600*$C$1,IF($A460&lt;'Input Data'!$E$17,infinity,'Input Data'!$E$11*'Input Data'!$E$13+LOOKUP($A460-'Input Data'!$E$17+$C$1,$A$5:$A$505,$O$5:$O$505))-N460)</f>
        <v>22.222222222222221</v>
      </c>
      <c r="N460" s="11">
        <f t="shared" si="222"/>
        <v>5535.5000000000518</v>
      </c>
      <c r="O460" s="11">
        <f t="shared" si="223"/>
        <v>5535.5000000000518</v>
      </c>
      <c r="P460" s="9">
        <f>MIN('Input Data'!$E$12*LOOKUP($A460,'Input Data'!$B$58:$B$62,'Input Data'!$F$58:$F$62)/3600*$C$1,IF($A460&lt;'Input Data'!$E$16,0,LOOKUP($A460-'Input Data'!$E$16+$C$1,$A$5:$A$505,N$5:N$505)-O460))</f>
        <v>0</v>
      </c>
      <c r="Q460" s="10">
        <f>LOOKUP($A460,'Input Data'!$C$33:$C$37,'Input Data'!$F$33:$F$37)</f>
        <v>0</v>
      </c>
      <c r="R460" s="34">
        <f t="shared" si="224"/>
        <v>1</v>
      </c>
      <c r="S460" s="8">
        <f t="shared" si="225"/>
        <v>0</v>
      </c>
      <c r="T460" s="11">
        <f t="shared" si="226"/>
        <v>0</v>
      </c>
      <c r="U460" s="7">
        <f>MIN('Input Data'!$F$12*LOOKUP($A460,'Input Data'!$B$58:$B$62,'Input Data'!$G$58:$G$62)/3600*$C$1,IF($A460&lt;'Input Data'!$F$17,infinity,'Input Data'!$F$11*'Input Data'!$F$13+LOOKUP($A460-'Input Data'!$F$17+$C$1,$A$5:$A$505,$W$5:$W$505)-V460))</f>
        <v>5.5555555555555554</v>
      </c>
      <c r="V460" s="11">
        <f t="shared" si="227"/>
        <v>105.80466666666806</v>
      </c>
      <c r="W460" s="11">
        <f>IF($A460&lt;'Input Data'!$F$16,0,LOOKUP($A460-'Input Data'!$F$16,$A$5:$A$505,$V$5:$V$505))</f>
        <v>105.80466666666806</v>
      </c>
      <c r="X460" s="7">
        <f>MIN('Input Data'!$G$12*LOOKUP($A460,'Input Data'!$B$58:$B$62,'Input Data'!$H$58:$H$62)/3600*$C$1,IF($A460&lt;'Input Data'!$G$17,infinity,'Input Data'!$G$11*'Input Data'!$G$13+LOOKUP($A460-'Input Data'!$G$17+$C$1,$A$5:$A$505,$Z$5:$Z$505)-Y460))</f>
        <v>22.222222222222221</v>
      </c>
      <c r="Y460" s="11">
        <f t="shared" si="228"/>
        <v>5429.6953333333786</v>
      </c>
      <c r="Z460" s="11">
        <f t="shared" si="229"/>
        <v>5429.6953333333786</v>
      </c>
      <c r="AA460" s="9">
        <f>MIN('Input Data'!$G$12*LOOKUP($A460,'Input Data'!$B$58:$B$62,'Input Data'!$H$58:$H$62)/3600*$C$1,IF($A460&lt;'Input Data'!$G$16,0,LOOKUP($A460-'Input Data'!$G$16+$C$1,$A$5:$A$505,Y$5:Y$505)-Z460))</f>
        <v>0</v>
      </c>
      <c r="AB460" s="10">
        <f>LOOKUP($A460,'Input Data'!$C$33:$C$37,'Input Data'!$G$33:$G$37)</f>
        <v>0</v>
      </c>
      <c r="AC460" s="11">
        <f t="shared" si="230"/>
        <v>1</v>
      </c>
      <c r="AD460" s="11">
        <f t="shared" si="231"/>
        <v>0</v>
      </c>
      <c r="AE460" s="12">
        <f t="shared" si="232"/>
        <v>0</v>
      </c>
      <c r="AF460" s="7">
        <f>MIN('Input Data'!$H$12*LOOKUP($A460,'Input Data'!$B$58:$B$62,'Input Data'!$I$58:$I$62)/3600*$C$1,IF($A460&lt;'Input Data'!$H$17,infinity,'Input Data'!$H$11*'Input Data'!$H$13+LOOKUP($A460-'Input Data'!$H$17+$C$1,$A$5:$A$505,AH$5:AH$505)-AG460))</f>
        <v>5.5555555555555554</v>
      </c>
      <c r="AG460" s="11">
        <f t="shared" si="233"/>
        <v>0</v>
      </c>
      <c r="AH460" s="11">
        <f>IF($A460&lt;'Input Data'!$H$16,0,LOOKUP($A460-'Input Data'!$H$16,$A$5:$A$505,AG$5:AG$505))</f>
        <v>0</v>
      </c>
      <c r="AI460" s="7">
        <f>MIN('Input Data'!$I$12*LOOKUP($A460,'Input Data'!$B$58:$B$62,'Input Data'!$J$58:$J$62)/3600*$C$1,IF($A460&lt;'Input Data'!$I$17,infinity,'Input Data'!$I$11*'Input Data'!$I$13+LOOKUP($A460-'Input Data'!$I$17+$C$1,$A$5:$A$505,AK$5:AK$505))-AJ460)</f>
        <v>15</v>
      </c>
      <c r="AJ460" s="11">
        <f t="shared" si="234"/>
        <v>5429.6953333333786</v>
      </c>
      <c r="AK460" s="34">
        <f>IF($A460&lt;'Input Data'!$I$16,0,LOOKUP($A460-'Input Data'!$I$16,$A$5:$A$505,AJ$5:AJ$505))</f>
        <v>5429.6953333333786</v>
      </c>
      <c r="AL460" s="17">
        <f>MIN('Input Data'!$I$12*LOOKUP($A460,'Input Data'!$B$58:$B$62,'Input Data'!$J$58:$J$62)/3600*$C$1,IF($A460&lt;'Input Data'!$I$16,0,LOOKUP($A460-'Input Data'!$I$16+$C$1,$A$5:$A$505,AJ$5:AJ$505)-AK460))</f>
        <v>0</v>
      </c>
    </row>
    <row r="461" spans="1:38" x14ac:dyDescent="0.3">
      <c r="A461" s="9">
        <f t="shared" si="216"/>
        <v>4560</v>
      </c>
      <c r="B461" s="10">
        <f>MIN('Input Data'!$C$12*LOOKUP($A461,'Input Data'!$B$58:$B$62,'Input Data'!$D$58:$D$62)/3600*$C$1,IF($A461&lt;'Input Data'!$C$17,infinity,'Input Data'!$C$11*'Input Data'!$C$13+LOOKUP($A461-'Input Data'!$C$17+$C$1,$A$5:$A$505,$D$5:$D$505))-C461)</f>
        <v>22.222222222222221</v>
      </c>
      <c r="C461" s="11">
        <f>C460+LOOKUP($A460,'Input Data'!$D$23:$D$27,'Input Data'!$F$23:$F$27)*$C$1/3600</f>
        <v>5535.5000000000518</v>
      </c>
      <c r="D461" s="11">
        <f t="shared" si="217"/>
        <v>5535.5000000000518</v>
      </c>
      <c r="E461" s="9">
        <f>MIN('Input Data'!$C$12*LOOKUP($A461,'Input Data'!$B$58:$B$62,'Input Data'!$D$58:$D$62)/3600*$C$1,IF($A461&lt;'Input Data'!$C$16,0,LOOKUP($A461-'Input Data'!$C$16+$C$1,$A$5:$A$505,C$5:C$505)-D461))</f>
        <v>0</v>
      </c>
      <c r="F461" s="10">
        <f>LOOKUP($A461,'Input Data'!$C$33:$C$37,'Input Data'!$E$33:$E$37)</f>
        <v>0</v>
      </c>
      <c r="G461" s="11">
        <f t="shared" si="218"/>
        <v>1</v>
      </c>
      <c r="H461" s="11">
        <f>E461*F461*G461</f>
        <v>0</v>
      </c>
      <c r="I461" s="12">
        <f t="shared" si="220"/>
        <v>0</v>
      </c>
      <c r="J461" s="7">
        <f>MIN('Input Data'!$D$12*LOOKUP($A461,'Input Data'!$B$58:$B$62,'Input Data'!$E$58:$E$62)/3600*$C$1,IF($A461&lt;'Input Data'!$D$17,infinity,'Input Data'!$D$11*'Input Data'!$D$13+LOOKUP($A461-'Input Data'!$D$17+$C$1,$A$5:$A$505,$L$5:$L$505)-K461))</f>
        <v>5.5555555555555554</v>
      </c>
      <c r="K461" s="11">
        <f t="shared" si="221"/>
        <v>0</v>
      </c>
      <c r="L461" s="11">
        <f>IF($A461&lt;'Input Data'!$D$16,0,LOOKUP($A461-'Input Data'!$D$16,$A$5:$A$505,$K$5:$K$505))</f>
        <v>0</v>
      </c>
      <c r="M461" s="7">
        <f>MIN('Input Data'!$E$12*LOOKUP($A461,'Input Data'!$B$58:$B$62,'Input Data'!$F$58:$F$62)/3600*$C$1,IF($A461&lt;'Input Data'!$E$17,infinity,'Input Data'!$E$11*'Input Data'!$E$13+LOOKUP($A461-'Input Data'!$E$17+$C$1,$A$5:$A$505,$O$5:$O$505))-N461)</f>
        <v>22.222222222222221</v>
      </c>
      <c r="N461" s="11">
        <f t="shared" si="222"/>
        <v>5535.5000000000518</v>
      </c>
      <c r="O461" s="11">
        <f t="shared" si="223"/>
        <v>5535.5000000000518</v>
      </c>
      <c r="P461" s="9">
        <f>MIN('Input Data'!$E$12*LOOKUP($A461,'Input Data'!$B$58:$B$62,'Input Data'!$F$58:$F$62)/3600*$C$1,IF($A461&lt;'Input Data'!$E$16,0,LOOKUP($A461-'Input Data'!$E$16+$C$1,$A$5:$A$505,N$5:N$505)-O461))</f>
        <v>0</v>
      </c>
      <c r="Q461" s="10">
        <f>LOOKUP($A461,'Input Data'!$C$33:$C$37,'Input Data'!$F$33:$F$37)</f>
        <v>0</v>
      </c>
      <c r="R461" s="34">
        <f t="shared" si="224"/>
        <v>1</v>
      </c>
      <c r="S461" s="8">
        <f t="shared" si="225"/>
        <v>0</v>
      </c>
      <c r="T461" s="11">
        <f t="shared" si="226"/>
        <v>0</v>
      </c>
      <c r="U461" s="7">
        <f>MIN('Input Data'!$F$12*LOOKUP($A461,'Input Data'!$B$58:$B$62,'Input Data'!$G$58:$G$62)/3600*$C$1,IF($A461&lt;'Input Data'!$F$17,infinity,'Input Data'!$F$11*'Input Data'!$F$13+LOOKUP($A461-'Input Data'!$F$17+$C$1,$A$5:$A$505,$W$5:$W$505)-V461))</f>
        <v>5.5555555555555554</v>
      </c>
      <c r="V461" s="11">
        <f t="shared" si="227"/>
        <v>105.80466666666806</v>
      </c>
      <c r="W461" s="11">
        <f>IF($A461&lt;'Input Data'!$F$16,0,LOOKUP($A461-'Input Data'!$F$16,$A$5:$A$505,$V$5:$V$505))</f>
        <v>105.80466666666806</v>
      </c>
      <c r="X461" s="7">
        <f>MIN('Input Data'!$G$12*LOOKUP($A461,'Input Data'!$B$58:$B$62,'Input Data'!$H$58:$H$62)/3600*$C$1,IF($A461&lt;'Input Data'!$G$17,infinity,'Input Data'!$G$11*'Input Data'!$G$13+LOOKUP($A461-'Input Data'!$G$17+$C$1,$A$5:$A$505,$Z$5:$Z$505)-Y461))</f>
        <v>22.222222222222221</v>
      </c>
      <c r="Y461" s="11">
        <f t="shared" si="228"/>
        <v>5429.6953333333786</v>
      </c>
      <c r="Z461" s="11">
        <f t="shared" si="229"/>
        <v>5429.6953333333786</v>
      </c>
      <c r="AA461" s="9">
        <f>MIN('Input Data'!$G$12*LOOKUP($A461,'Input Data'!$B$58:$B$62,'Input Data'!$H$58:$H$62)/3600*$C$1,IF($A461&lt;'Input Data'!$G$16,0,LOOKUP($A461-'Input Data'!$G$16+$C$1,$A$5:$A$505,Y$5:Y$505)-Z461))</f>
        <v>0</v>
      </c>
      <c r="AB461" s="10">
        <f>LOOKUP($A461,'Input Data'!$C$33:$C$37,'Input Data'!$G$33:$G$37)</f>
        <v>0</v>
      </c>
      <c r="AC461" s="11">
        <f t="shared" si="230"/>
        <v>1</v>
      </c>
      <c r="AD461" s="11">
        <f t="shared" si="231"/>
        <v>0</v>
      </c>
      <c r="AE461" s="12">
        <f t="shared" si="232"/>
        <v>0</v>
      </c>
      <c r="AF461" s="7">
        <f>MIN('Input Data'!$H$12*LOOKUP($A461,'Input Data'!$B$58:$B$62,'Input Data'!$I$58:$I$62)/3600*$C$1,IF($A461&lt;'Input Data'!$H$17,infinity,'Input Data'!$H$11*'Input Data'!$H$13+LOOKUP($A461-'Input Data'!$H$17+$C$1,$A$5:$A$505,AH$5:AH$505)-AG461))</f>
        <v>5.5555555555555554</v>
      </c>
      <c r="AG461" s="11">
        <f t="shared" si="233"/>
        <v>0</v>
      </c>
      <c r="AH461" s="11">
        <f>IF($A461&lt;'Input Data'!$H$16,0,LOOKUP($A461-'Input Data'!$H$16,$A$5:$A$505,AG$5:AG$505))</f>
        <v>0</v>
      </c>
      <c r="AI461" s="7">
        <f>MIN('Input Data'!$I$12*LOOKUP($A461,'Input Data'!$B$58:$B$62,'Input Data'!$J$58:$J$62)/3600*$C$1,IF($A461&lt;'Input Data'!$I$17,infinity,'Input Data'!$I$11*'Input Data'!$I$13+LOOKUP($A461-'Input Data'!$I$17+$C$1,$A$5:$A$505,AK$5:AK$505))-AJ461)</f>
        <v>15</v>
      </c>
      <c r="AJ461" s="11">
        <f t="shared" si="234"/>
        <v>5429.6953333333786</v>
      </c>
      <c r="AK461" s="34">
        <f>IF($A461&lt;'Input Data'!$I$16,0,LOOKUP($A461-'Input Data'!$I$16,$A$5:$A$505,AJ$5:AJ$505))</f>
        <v>5429.6953333333786</v>
      </c>
      <c r="AL461" s="17">
        <f>MIN('Input Data'!$I$12*LOOKUP($A461,'Input Data'!$B$58:$B$62,'Input Data'!$J$58:$J$62)/3600*$C$1,IF($A461&lt;'Input Data'!$I$16,0,LOOKUP($A461-'Input Data'!$I$16+$C$1,$A$5:$A$505,AJ$5:AJ$505)-AK461))</f>
        <v>0</v>
      </c>
    </row>
    <row r="462" spans="1:38" x14ac:dyDescent="0.3">
      <c r="A462" s="9">
        <f t="shared" si="216"/>
        <v>4570</v>
      </c>
      <c r="B462" s="10">
        <f>MIN('Input Data'!$C$12*LOOKUP($A462,'Input Data'!$B$58:$B$62,'Input Data'!$D$58:$D$62)/3600*$C$1,IF($A462&lt;'Input Data'!$C$17,infinity,'Input Data'!$C$11*'Input Data'!$C$13+LOOKUP($A462-'Input Data'!$C$17+$C$1,$A$5:$A$505,$D$5:$D$505))-C462)</f>
        <v>22.222222222222221</v>
      </c>
      <c r="C462" s="11">
        <f>C461+LOOKUP($A461,'Input Data'!$D$23:$D$27,'Input Data'!$F$23:$F$27)*$C$1/3600</f>
        <v>5535.5000000000518</v>
      </c>
      <c r="D462" s="11">
        <f t="shared" si="217"/>
        <v>5535.5000000000518</v>
      </c>
      <c r="E462" s="9">
        <f>MIN('Input Data'!$C$12*LOOKUP($A462,'Input Data'!$B$58:$B$62,'Input Data'!$D$58:$D$62)/3600*$C$1,IF($A462&lt;'Input Data'!$C$16,0,LOOKUP($A462-'Input Data'!$C$16+$C$1,$A$5:$A$505,C$5:C$505)-D462))</f>
        <v>0</v>
      </c>
      <c r="F462" s="10">
        <f>LOOKUP($A462,'Input Data'!$C$33:$C$37,'Input Data'!$E$33:$E$37)</f>
        <v>0</v>
      </c>
      <c r="G462" s="11">
        <f t="shared" si="218"/>
        <v>1</v>
      </c>
      <c r="H462" s="11">
        <f t="shared" ref="H462:H505" si="236">E462*F462*G462</f>
        <v>0</v>
      </c>
      <c r="I462" s="12">
        <f t="shared" si="220"/>
        <v>0</v>
      </c>
      <c r="J462" s="7">
        <f>MIN('Input Data'!$D$12*LOOKUP($A462,'Input Data'!$B$58:$B$62,'Input Data'!$E$58:$E$62)/3600*$C$1,IF($A462&lt;'Input Data'!$D$17,infinity,'Input Data'!$D$11*'Input Data'!$D$13+LOOKUP($A462-'Input Data'!$D$17+$C$1,$A$5:$A$505,$L$5:$L$505)-K462))</f>
        <v>5.5555555555555554</v>
      </c>
      <c r="K462" s="11">
        <f t="shared" si="221"/>
        <v>0</v>
      </c>
      <c r="L462" s="11">
        <f>IF($A462&lt;'Input Data'!$D$16,0,LOOKUP($A462-'Input Data'!$D$16,$A$5:$A$505,$K$5:$K$505))</f>
        <v>0</v>
      </c>
      <c r="M462" s="7">
        <f>MIN('Input Data'!$E$12*LOOKUP($A462,'Input Data'!$B$58:$B$62,'Input Data'!$F$58:$F$62)/3600*$C$1,IF($A462&lt;'Input Data'!$E$17,infinity,'Input Data'!$E$11*'Input Data'!$E$13+LOOKUP($A462-'Input Data'!$E$17+$C$1,$A$5:$A$505,$O$5:$O$505))-N462)</f>
        <v>22.222222222222221</v>
      </c>
      <c r="N462" s="11">
        <f t="shared" si="222"/>
        <v>5535.5000000000518</v>
      </c>
      <c r="O462" s="11">
        <f t="shared" si="223"/>
        <v>5535.5000000000518</v>
      </c>
      <c r="P462" s="9">
        <f>MIN('Input Data'!$E$12*LOOKUP($A462,'Input Data'!$B$58:$B$62,'Input Data'!$F$58:$F$62)/3600*$C$1,IF($A462&lt;'Input Data'!$E$16,0,LOOKUP($A462-'Input Data'!$E$16+$C$1,$A$5:$A$505,N$5:N$505)-O462))</f>
        <v>0</v>
      </c>
      <c r="Q462" s="10">
        <f>LOOKUP($A462,'Input Data'!$C$33:$C$37,'Input Data'!$F$33:$F$37)</f>
        <v>0</v>
      </c>
      <c r="R462" s="34">
        <f t="shared" si="224"/>
        <v>1</v>
      </c>
      <c r="S462" s="8">
        <f t="shared" si="225"/>
        <v>0</v>
      </c>
      <c r="T462" s="11">
        <f t="shared" si="226"/>
        <v>0</v>
      </c>
      <c r="U462" s="7">
        <f>MIN('Input Data'!$F$12*LOOKUP($A462,'Input Data'!$B$58:$B$62,'Input Data'!$G$58:$G$62)/3600*$C$1,IF($A462&lt;'Input Data'!$F$17,infinity,'Input Data'!$F$11*'Input Data'!$F$13+LOOKUP($A462-'Input Data'!$F$17+$C$1,$A$5:$A$505,$W$5:$W$505)-V462))</f>
        <v>5.5555555555555554</v>
      </c>
      <c r="V462" s="11">
        <f t="shared" si="227"/>
        <v>105.80466666666806</v>
      </c>
      <c r="W462" s="11">
        <f>IF($A462&lt;'Input Data'!$F$16,0,LOOKUP($A462-'Input Data'!$F$16,$A$5:$A$505,$V$5:$V$505))</f>
        <v>105.80466666666806</v>
      </c>
      <c r="X462" s="7">
        <f>MIN('Input Data'!$G$12*LOOKUP($A462,'Input Data'!$B$58:$B$62,'Input Data'!$H$58:$H$62)/3600*$C$1,IF($A462&lt;'Input Data'!$G$17,infinity,'Input Data'!$G$11*'Input Data'!$G$13+LOOKUP($A462-'Input Data'!$G$17+$C$1,$A$5:$A$505,$Z$5:$Z$505)-Y462))</f>
        <v>22.222222222222221</v>
      </c>
      <c r="Y462" s="11">
        <f t="shared" si="228"/>
        <v>5429.6953333333786</v>
      </c>
      <c r="Z462" s="11">
        <f t="shared" si="229"/>
        <v>5429.6953333333786</v>
      </c>
      <c r="AA462" s="9">
        <f>MIN('Input Data'!$G$12*LOOKUP($A462,'Input Data'!$B$58:$B$62,'Input Data'!$H$58:$H$62)/3600*$C$1,IF($A462&lt;'Input Data'!$G$16,0,LOOKUP($A462-'Input Data'!$G$16+$C$1,$A$5:$A$505,Y$5:Y$505)-Z462))</f>
        <v>0</v>
      </c>
      <c r="AB462" s="10">
        <f>LOOKUP($A462,'Input Data'!$C$33:$C$37,'Input Data'!$G$33:$G$37)</f>
        <v>0</v>
      </c>
      <c r="AC462" s="11">
        <f t="shared" si="230"/>
        <v>1</v>
      </c>
      <c r="AD462" s="11">
        <f t="shared" si="231"/>
        <v>0</v>
      </c>
      <c r="AE462" s="12">
        <f t="shared" si="232"/>
        <v>0</v>
      </c>
      <c r="AF462" s="7">
        <f>MIN('Input Data'!$H$12*LOOKUP($A462,'Input Data'!$B$58:$B$62,'Input Data'!$I$58:$I$62)/3600*$C$1,IF($A462&lt;'Input Data'!$H$17,infinity,'Input Data'!$H$11*'Input Data'!$H$13+LOOKUP($A462-'Input Data'!$H$17+$C$1,$A$5:$A$505,AH$5:AH$505)-AG462))</f>
        <v>5.5555555555555554</v>
      </c>
      <c r="AG462" s="11">
        <f t="shared" si="233"/>
        <v>0</v>
      </c>
      <c r="AH462" s="11">
        <f>IF($A462&lt;'Input Data'!$H$16,0,LOOKUP($A462-'Input Data'!$H$16,$A$5:$A$505,AG$5:AG$505))</f>
        <v>0</v>
      </c>
      <c r="AI462" s="7">
        <f>MIN('Input Data'!$I$12*LOOKUP($A462,'Input Data'!$B$58:$B$62,'Input Data'!$J$58:$J$62)/3600*$C$1,IF($A462&lt;'Input Data'!$I$17,infinity,'Input Data'!$I$11*'Input Data'!$I$13+LOOKUP($A462-'Input Data'!$I$17+$C$1,$A$5:$A$505,AK$5:AK$505))-AJ462)</f>
        <v>15</v>
      </c>
      <c r="AJ462" s="11">
        <f t="shared" si="234"/>
        <v>5429.6953333333786</v>
      </c>
      <c r="AK462" s="34">
        <f>IF($A462&lt;'Input Data'!$I$16,0,LOOKUP($A462-'Input Data'!$I$16,$A$5:$A$505,AJ$5:AJ$505))</f>
        <v>5429.6953333333786</v>
      </c>
      <c r="AL462" s="17">
        <f>MIN('Input Data'!$I$12*LOOKUP($A462,'Input Data'!$B$58:$B$62,'Input Data'!$J$58:$J$62)/3600*$C$1,IF($A462&lt;'Input Data'!$I$16,0,LOOKUP($A462-'Input Data'!$I$16+$C$1,$A$5:$A$505,AJ$5:AJ$505)-AK462))</f>
        <v>0</v>
      </c>
    </row>
    <row r="463" spans="1:38" x14ac:dyDescent="0.3">
      <c r="A463" s="9">
        <f t="shared" si="216"/>
        <v>4580</v>
      </c>
      <c r="B463" s="10">
        <f>MIN('Input Data'!$C$12*LOOKUP($A463,'Input Data'!$B$58:$B$62,'Input Data'!$D$58:$D$62)/3600*$C$1,IF($A463&lt;'Input Data'!$C$17,infinity,'Input Data'!$C$11*'Input Data'!$C$13+LOOKUP($A463-'Input Data'!$C$17+$C$1,$A$5:$A$505,$D$5:$D$505))-C463)</f>
        <v>22.222222222222221</v>
      </c>
      <c r="C463" s="11">
        <f>C462+LOOKUP($A462,'Input Data'!$D$23:$D$27,'Input Data'!$F$23:$F$27)*$C$1/3600</f>
        <v>5535.5000000000518</v>
      </c>
      <c r="D463" s="11">
        <f t="shared" si="217"/>
        <v>5535.5000000000518</v>
      </c>
      <c r="E463" s="9">
        <f>MIN('Input Data'!$C$12*LOOKUP($A463,'Input Data'!$B$58:$B$62,'Input Data'!$D$58:$D$62)/3600*$C$1,IF($A463&lt;'Input Data'!$C$16,0,LOOKUP($A463-'Input Data'!$C$16+$C$1,$A$5:$A$505,C$5:C$505)-D463))</f>
        <v>0</v>
      </c>
      <c r="F463" s="10">
        <f>LOOKUP($A463,'Input Data'!$C$33:$C$37,'Input Data'!$E$33:$E$37)</f>
        <v>0</v>
      </c>
      <c r="G463" s="11">
        <f t="shared" si="218"/>
        <v>1</v>
      </c>
      <c r="H463" s="11">
        <f t="shared" si="236"/>
        <v>0</v>
      </c>
      <c r="I463" s="12">
        <f t="shared" si="220"/>
        <v>0</v>
      </c>
      <c r="J463" s="7">
        <f>MIN('Input Data'!$D$12*LOOKUP($A463,'Input Data'!$B$58:$B$62,'Input Data'!$E$58:$E$62)/3600*$C$1,IF($A463&lt;'Input Data'!$D$17,infinity,'Input Data'!$D$11*'Input Data'!$D$13+LOOKUP($A463-'Input Data'!$D$17+$C$1,$A$5:$A$505,$L$5:$L$505)-K463))</f>
        <v>5.5555555555555554</v>
      </c>
      <c r="K463" s="11">
        <f t="shared" si="221"/>
        <v>0</v>
      </c>
      <c r="L463" s="11">
        <f>IF($A463&lt;'Input Data'!$D$16,0,LOOKUP($A463-'Input Data'!$D$16,$A$5:$A$505,$K$5:$K$505))</f>
        <v>0</v>
      </c>
      <c r="M463" s="7">
        <f>MIN('Input Data'!$E$12*LOOKUP($A463,'Input Data'!$B$58:$B$62,'Input Data'!$F$58:$F$62)/3600*$C$1,IF($A463&lt;'Input Data'!$E$17,infinity,'Input Data'!$E$11*'Input Data'!$E$13+LOOKUP($A463-'Input Data'!$E$17+$C$1,$A$5:$A$505,$O$5:$O$505))-N463)</f>
        <v>22.222222222222221</v>
      </c>
      <c r="N463" s="11">
        <f t="shared" si="222"/>
        <v>5535.5000000000518</v>
      </c>
      <c r="O463" s="11">
        <f t="shared" si="223"/>
        <v>5535.5000000000518</v>
      </c>
      <c r="P463" s="9">
        <f>MIN('Input Data'!$E$12*LOOKUP($A463,'Input Data'!$B$58:$B$62,'Input Data'!$F$58:$F$62)/3600*$C$1,IF($A463&lt;'Input Data'!$E$16,0,LOOKUP($A463-'Input Data'!$E$16+$C$1,$A$5:$A$505,N$5:N$505)-O463))</f>
        <v>0</v>
      </c>
      <c r="Q463" s="10">
        <f>LOOKUP($A463,'Input Data'!$C$33:$C$37,'Input Data'!$F$33:$F$37)</f>
        <v>0</v>
      </c>
      <c r="R463" s="34">
        <f t="shared" si="224"/>
        <v>1</v>
      </c>
      <c r="S463" s="8">
        <f t="shared" si="225"/>
        <v>0</v>
      </c>
      <c r="T463" s="11">
        <f t="shared" si="226"/>
        <v>0</v>
      </c>
      <c r="U463" s="7">
        <f>MIN('Input Data'!$F$12*LOOKUP($A463,'Input Data'!$B$58:$B$62,'Input Data'!$G$58:$G$62)/3600*$C$1,IF($A463&lt;'Input Data'!$F$17,infinity,'Input Data'!$F$11*'Input Data'!$F$13+LOOKUP($A463-'Input Data'!$F$17+$C$1,$A$5:$A$505,$W$5:$W$505)-V463))</f>
        <v>5.5555555555555554</v>
      </c>
      <c r="V463" s="11">
        <f t="shared" si="227"/>
        <v>105.80466666666806</v>
      </c>
      <c r="W463" s="11">
        <f>IF($A463&lt;'Input Data'!$F$16,0,LOOKUP($A463-'Input Data'!$F$16,$A$5:$A$505,$V$5:$V$505))</f>
        <v>105.80466666666806</v>
      </c>
      <c r="X463" s="7">
        <f>MIN('Input Data'!$G$12*LOOKUP($A463,'Input Data'!$B$58:$B$62,'Input Data'!$H$58:$H$62)/3600*$C$1,IF($A463&lt;'Input Data'!$G$17,infinity,'Input Data'!$G$11*'Input Data'!$G$13+LOOKUP($A463-'Input Data'!$G$17+$C$1,$A$5:$A$505,$Z$5:$Z$505)-Y463))</f>
        <v>22.222222222222221</v>
      </c>
      <c r="Y463" s="11">
        <f t="shared" si="228"/>
        <v>5429.6953333333786</v>
      </c>
      <c r="Z463" s="11">
        <f t="shared" si="229"/>
        <v>5429.6953333333786</v>
      </c>
      <c r="AA463" s="9">
        <f>MIN('Input Data'!$G$12*LOOKUP($A463,'Input Data'!$B$58:$B$62,'Input Data'!$H$58:$H$62)/3600*$C$1,IF($A463&lt;'Input Data'!$G$16,0,LOOKUP($A463-'Input Data'!$G$16+$C$1,$A$5:$A$505,Y$5:Y$505)-Z463))</f>
        <v>0</v>
      </c>
      <c r="AB463" s="10">
        <f>LOOKUP($A463,'Input Data'!$C$33:$C$37,'Input Data'!$G$33:$G$37)</f>
        <v>0</v>
      </c>
      <c r="AC463" s="11">
        <f t="shared" si="230"/>
        <v>1</v>
      </c>
      <c r="AD463" s="11">
        <f t="shared" si="231"/>
        <v>0</v>
      </c>
      <c r="AE463" s="12">
        <f t="shared" si="232"/>
        <v>0</v>
      </c>
      <c r="AF463" s="7">
        <f>MIN('Input Data'!$H$12*LOOKUP($A463,'Input Data'!$B$58:$B$62,'Input Data'!$I$58:$I$62)/3600*$C$1,IF($A463&lt;'Input Data'!$H$17,infinity,'Input Data'!$H$11*'Input Data'!$H$13+LOOKUP($A463-'Input Data'!$H$17+$C$1,$A$5:$A$505,AH$5:AH$505)-AG463))</f>
        <v>5.5555555555555554</v>
      </c>
      <c r="AG463" s="11">
        <f t="shared" si="233"/>
        <v>0</v>
      </c>
      <c r="AH463" s="11">
        <f>IF($A463&lt;'Input Data'!$H$16,0,LOOKUP($A463-'Input Data'!$H$16,$A$5:$A$505,AG$5:AG$505))</f>
        <v>0</v>
      </c>
      <c r="AI463" s="7">
        <f>MIN('Input Data'!$I$12*LOOKUP($A463,'Input Data'!$B$58:$B$62,'Input Data'!$J$58:$J$62)/3600*$C$1,IF($A463&lt;'Input Data'!$I$17,infinity,'Input Data'!$I$11*'Input Data'!$I$13+LOOKUP($A463-'Input Data'!$I$17+$C$1,$A$5:$A$505,AK$5:AK$505))-AJ463)</f>
        <v>15</v>
      </c>
      <c r="AJ463" s="11">
        <f t="shared" si="234"/>
        <v>5429.6953333333786</v>
      </c>
      <c r="AK463" s="34">
        <f>IF($A463&lt;'Input Data'!$I$16,0,LOOKUP($A463-'Input Data'!$I$16,$A$5:$A$505,AJ$5:AJ$505))</f>
        <v>5429.6953333333786</v>
      </c>
      <c r="AL463" s="17">
        <f>MIN('Input Data'!$I$12*LOOKUP($A463,'Input Data'!$B$58:$B$62,'Input Data'!$J$58:$J$62)/3600*$C$1,IF($A463&lt;'Input Data'!$I$16,0,LOOKUP($A463-'Input Data'!$I$16+$C$1,$A$5:$A$505,AJ$5:AJ$505)-AK463))</f>
        <v>0</v>
      </c>
    </row>
    <row r="464" spans="1:38" x14ac:dyDescent="0.3">
      <c r="A464" s="9">
        <f t="shared" si="216"/>
        <v>4590</v>
      </c>
      <c r="B464" s="10">
        <f>MIN('Input Data'!$C$12*LOOKUP($A464,'Input Data'!$B$58:$B$62,'Input Data'!$D$58:$D$62)/3600*$C$1,IF($A464&lt;'Input Data'!$C$17,infinity,'Input Data'!$C$11*'Input Data'!$C$13+LOOKUP($A464-'Input Data'!$C$17+$C$1,$A$5:$A$505,$D$5:$D$505))-C464)</f>
        <v>22.222222222222221</v>
      </c>
      <c r="C464" s="11">
        <f>C463+LOOKUP($A463,'Input Data'!$D$23:$D$27,'Input Data'!$F$23:$F$27)*$C$1/3600</f>
        <v>5535.5000000000518</v>
      </c>
      <c r="D464" s="11">
        <f t="shared" si="217"/>
        <v>5535.5000000000518</v>
      </c>
      <c r="E464" s="9">
        <f>MIN('Input Data'!$C$12*LOOKUP($A464,'Input Data'!$B$58:$B$62,'Input Data'!$D$58:$D$62)/3600*$C$1,IF($A464&lt;'Input Data'!$C$16,0,LOOKUP($A464-'Input Data'!$C$16+$C$1,$A$5:$A$505,C$5:C$505)-D464))</f>
        <v>0</v>
      </c>
      <c r="F464" s="10">
        <f>LOOKUP($A464,'Input Data'!$C$33:$C$37,'Input Data'!$E$33:$E$37)</f>
        <v>0</v>
      </c>
      <c r="G464" s="11">
        <f t="shared" si="218"/>
        <v>1</v>
      </c>
      <c r="H464" s="11">
        <f t="shared" si="236"/>
        <v>0</v>
      </c>
      <c r="I464" s="12">
        <f t="shared" si="220"/>
        <v>0</v>
      </c>
      <c r="J464" s="7">
        <f>MIN('Input Data'!$D$12*LOOKUP($A464,'Input Data'!$B$58:$B$62,'Input Data'!$E$58:$E$62)/3600*$C$1,IF($A464&lt;'Input Data'!$D$17,infinity,'Input Data'!$D$11*'Input Data'!$D$13+LOOKUP($A464-'Input Data'!$D$17+$C$1,$A$5:$A$505,$L$5:$L$505)-K464))</f>
        <v>5.5555555555555554</v>
      </c>
      <c r="K464" s="11">
        <f t="shared" si="221"/>
        <v>0</v>
      </c>
      <c r="L464" s="11">
        <f>IF($A464&lt;'Input Data'!$D$16,0,LOOKUP($A464-'Input Data'!$D$16,$A$5:$A$505,$K$5:$K$505))</f>
        <v>0</v>
      </c>
      <c r="M464" s="7">
        <f>MIN('Input Data'!$E$12*LOOKUP($A464,'Input Data'!$B$58:$B$62,'Input Data'!$F$58:$F$62)/3600*$C$1,IF($A464&lt;'Input Data'!$E$17,infinity,'Input Data'!$E$11*'Input Data'!$E$13+LOOKUP($A464-'Input Data'!$E$17+$C$1,$A$5:$A$505,$O$5:$O$505))-N464)</f>
        <v>22.222222222222221</v>
      </c>
      <c r="N464" s="11">
        <f t="shared" si="222"/>
        <v>5535.5000000000518</v>
      </c>
      <c r="O464" s="11">
        <f t="shared" si="223"/>
        <v>5535.5000000000518</v>
      </c>
      <c r="P464" s="9">
        <f>MIN('Input Data'!$E$12*LOOKUP($A464,'Input Data'!$B$58:$B$62,'Input Data'!$F$58:$F$62)/3600*$C$1,IF($A464&lt;'Input Data'!$E$16,0,LOOKUP($A464-'Input Data'!$E$16+$C$1,$A$5:$A$505,N$5:N$505)-O464))</f>
        <v>0</v>
      </c>
      <c r="Q464" s="10">
        <f>LOOKUP($A464,'Input Data'!$C$33:$C$37,'Input Data'!$F$33:$F$37)</f>
        <v>0</v>
      </c>
      <c r="R464" s="34">
        <f t="shared" si="224"/>
        <v>1</v>
      </c>
      <c r="S464" s="8">
        <f t="shared" si="225"/>
        <v>0</v>
      </c>
      <c r="T464" s="11">
        <f t="shared" si="226"/>
        <v>0</v>
      </c>
      <c r="U464" s="7">
        <f>MIN('Input Data'!$F$12*LOOKUP($A464,'Input Data'!$B$58:$B$62,'Input Data'!$G$58:$G$62)/3600*$C$1,IF($A464&lt;'Input Data'!$F$17,infinity,'Input Data'!$F$11*'Input Data'!$F$13+LOOKUP($A464-'Input Data'!$F$17+$C$1,$A$5:$A$505,$W$5:$W$505)-V464))</f>
        <v>5.5555555555555554</v>
      </c>
      <c r="V464" s="11">
        <f t="shared" si="227"/>
        <v>105.80466666666806</v>
      </c>
      <c r="W464" s="11">
        <f>IF($A464&lt;'Input Data'!$F$16,0,LOOKUP($A464-'Input Data'!$F$16,$A$5:$A$505,$V$5:$V$505))</f>
        <v>105.80466666666806</v>
      </c>
      <c r="X464" s="7">
        <f>MIN('Input Data'!$G$12*LOOKUP($A464,'Input Data'!$B$58:$B$62,'Input Data'!$H$58:$H$62)/3600*$C$1,IF($A464&lt;'Input Data'!$G$17,infinity,'Input Data'!$G$11*'Input Data'!$G$13+LOOKUP($A464-'Input Data'!$G$17+$C$1,$A$5:$A$505,$Z$5:$Z$505)-Y464))</f>
        <v>22.222222222222221</v>
      </c>
      <c r="Y464" s="11">
        <f t="shared" si="228"/>
        <v>5429.6953333333786</v>
      </c>
      <c r="Z464" s="11">
        <f t="shared" si="229"/>
        <v>5429.6953333333786</v>
      </c>
      <c r="AA464" s="9">
        <f>MIN('Input Data'!$G$12*LOOKUP($A464,'Input Data'!$B$58:$B$62,'Input Data'!$H$58:$H$62)/3600*$C$1,IF($A464&lt;'Input Data'!$G$16,0,LOOKUP($A464-'Input Data'!$G$16+$C$1,$A$5:$A$505,Y$5:Y$505)-Z464))</f>
        <v>0</v>
      </c>
      <c r="AB464" s="10">
        <f>LOOKUP($A464,'Input Data'!$C$33:$C$37,'Input Data'!$G$33:$G$37)</f>
        <v>0</v>
      </c>
      <c r="AC464" s="11">
        <f t="shared" si="230"/>
        <v>1</v>
      </c>
      <c r="AD464" s="11">
        <f t="shared" si="231"/>
        <v>0</v>
      </c>
      <c r="AE464" s="12">
        <f t="shared" si="232"/>
        <v>0</v>
      </c>
      <c r="AF464" s="7">
        <f>MIN('Input Data'!$H$12*LOOKUP($A464,'Input Data'!$B$58:$B$62,'Input Data'!$I$58:$I$62)/3600*$C$1,IF($A464&lt;'Input Data'!$H$17,infinity,'Input Data'!$H$11*'Input Data'!$H$13+LOOKUP($A464-'Input Data'!$H$17+$C$1,$A$5:$A$505,AH$5:AH$505)-AG464))</f>
        <v>5.5555555555555554</v>
      </c>
      <c r="AG464" s="11">
        <f t="shared" si="233"/>
        <v>0</v>
      </c>
      <c r="AH464" s="11">
        <f>IF($A464&lt;'Input Data'!$H$16,0,LOOKUP($A464-'Input Data'!$H$16,$A$5:$A$505,AG$5:AG$505))</f>
        <v>0</v>
      </c>
      <c r="AI464" s="7">
        <f>MIN('Input Data'!$I$12*LOOKUP($A464,'Input Data'!$B$58:$B$62,'Input Data'!$J$58:$J$62)/3600*$C$1,IF($A464&lt;'Input Data'!$I$17,infinity,'Input Data'!$I$11*'Input Data'!$I$13+LOOKUP($A464-'Input Data'!$I$17+$C$1,$A$5:$A$505,AK$5:AK$505))-AJ464)</f>
        <v>15</v>
      </c>
      <c r="AJ464" s="11">
        <f t="shared" si="234"/>
        <v>5429.6953333333786</v>
      </c>
      <c r="AK464" s="34">
        <f>IF($A464&lt;'Input Data'!$I$16,0,LOOKUP($A464-'Input Data'!$I$16,$A$5:$A$505,AJ$5:AJ$505))</f>
        <v>5429.6953333333786</v>
      </c>
      <c r="AL464" s="17">
        <f>MIN('Input Data'!$I$12*LOOKUP($A464,'Input Data'!$B$58:$B$62,'Input Data'!$J$58:$J$62)/3600*$C$1,IF($A464&lt;'Input Data'!$I$16,0,LOOKUP($A464-'Input Data'!$I$16+$C$1,$A$5:$A$505,AJ$5:AJ$505)-AK464))</f>
        <v>0</v>
      </c>
    </row>
    <row r="465" spans="1:38" x14ac:dyDescent="0.3">
      <c r="A465" s="9">
        <f t="shared" si="216"/>
        <v>4600</v>
      </c>
      <c r="B465" s="10">
        <f>MIN('Input Data'!$C$12*LOOKUP($A465,'Input Data'!$B$58:$B$62,'Input Data'!$D$58:$D$62)/3600*$C$1,IF($A465&lt;'Input Data'!$C$17,infinity,'Input Data'!$C$11*'Input Data'!$C$13+LOOKUP($A465-'Input Data'!$C$17+$C$1,$A$5:$A$505,$D$5:$D$505))-C465)</f>
        <v>22.222222222222221</v>
      </c>
      <c r="C465" s="11">
        <f>C464+LOOKUP($A464,'Input Data'!$D$23:$D$27,'Input Data'!$F$23:$F$27)*$C$1/3600</f>
        <v>5535.5000000000518</v>
      </c>
      <c r="D465" s="11">
        <f t="shared" si="217"/>
        <v>5535.5000000000518</v>
      </c>
      <c r="E465" s="9">
        <f>MIN('Input Data'!$C$12*LOOKUP($A465,'Input Data'!$B$58:$B$62,'Input Data'!$D$58:$D$62)/3600*$C$1,IF($A465&lt;'Input Data'!$C$16,0,LOOKUP($A465-'Input Data'!$C$16+$C$1,$A$5:$A$505,C$5:C$505)-D465))</f>
        <v>0</v>
      </c>
      <c r="F465" s="10">
        <f>LOOKUP($A465,'Input Data'!$C$33:$C$37,'Input Data'!$E$33:$E$37)</f>
        <v>0</v>
      </c>
      <c r="G465" s="11">
        <f t="shared" si="218"/>
        <v>1</v>
      </c>
      <c r="H465" s="11">
        <f t="shared" si="236"/>
        <v>0</v>
      </c>
      <c r="I465" s="12">
        <f t="shared" si="220"/>
        <v>0</v>
      </c>
      <c r="J465" s="7">
        <f>MIN('Input Data'!$D$12*LOOKUP($A465,'Input Data'!$B$58:$B$62,'Input Data'!$E$58:$E$62)/3600*$C$1,IF($A465&lt;'Input Data'!$D$17,infinity,'Input Data'!$D$11*'Input Data'!$D$13+LOOKUP($A465-'Input Data'!$D$17+$C$1,$A$5:$A$505,$L$5:$L$505)-K465))</f>
        <v>5.5555555555555554</v>
      </c>
      <c r="K465" s="11">
        <f t="shared" si="221"/>
        <v>0</v>
      </c>
      <c r="L465" s="11">
        <f>IF($A465&lt;'Input Data'!$D$16,0,LOOKUP($A465-'Input Data'!$D$16,$A$5:$A$505,$K$5:$K$505))</f>
        <v>0</v>
      </c>
      <c r="M465" s="7">
        <f>MIN('Input Data'!$E$12*LOOKUP($A465,'Input Data'!$B$58:$B$62,'Input Data'!$F$58:$F$62)/3600*$C$1,IF($A465&lt;'Input Data'!$E$17,infinity,'Input Data'!$E$11*'Input Data'!$E$13+LOOKUP($A465-'Input Data'!$E$17+$C$1,$A$5:$A$505,$O$5:$O$505))-N465)</f>
        <v>22.222222222222221</v>
      </c>
      <c r="N465" s="11">
        <f t="shared" si="222"/>
        <v>5535.5000000000518</v>
      </c>
      <c r="O465" s="11">
        <f t="shared" si="223"/>
        <v>5535.5000000000518</v>
      </c>
      <c r="P465" s="9">
        <f>MIN('Input Data'!$E$12*LOOKUP($A465,'Input Data'!$B$58:$B$62,'Input Data'!$F$58:$F$62)/3600*$C$1,IF($A465&lt;'Input Data'!$E$16,0,LOOKUP($A465-'Input Data'!$E$16+$C$1,$A$5:$A$505,N$5:N$505)-O465))</f>
        <v>0</v>
      </c>
      <c r="Q465" s="10">
        <f>LOOKUP($A465,'Input Data'!$C$33:$C$37,'Input Data'!$F$33:$F$37)</f>
        <v>0</v>
      </c>
      <c r="R465" s="34">
        <f t="shared" si="224"/>
        <v>1</v>
      </c>
      <c r="S465" s="8">
        <f t="shared" si="225"/>
        <v>0</v>
      </c>
      <c r="T465" s="11">
        <f t="shared" si="226"/>
        <v>0</v>
      </c>
      <c r="U465" s="7">
        <f>MIN('Input Data'!$F$12*LOOKUP($A465,'Input Data'!$B$58:$B$62,'Input Data'!$G$58:$G$62)/3600*$C$1,IF($A465&lt;'Input Data'!$F$17,infinity,'Input Data'!$F$11*'Input Data'!$F$13+LOOKUP($A465-'Input Data'!$F$17+$C$1,$A$5:$A$505,$W$5:$W$505)-V465))</f>
        <v>5.5555555555555554</v>
      </c>
      <c r="V465" s="11">
        <f t="shared" si="227"/>
        <v>105.80466666666806</v>
      </c>
      <c r="W465" s="11">
        <f>IF($A465&lt;'Input Data'!$F$16,0,LOOKUP($A465-'Input Data'!$F$16,$A$5:$A$505,$V$5:$V$505))</f>
        <v>105.80466666666806</v>
      </c>
      <c r="X465" s="7">
        <f>MIN('Input Data'!$G$12*LOOKUP($A465,'Input Data'!$B$58:$B$62,'Input Data'!$H$58:$H$62)/3600*$C$1,IF($A465&lt;'Input Data'!$G$17,infinity,'Input Data'!$G$11*'Input Data'!$G$13+LOOKUP($A465-'Input Data'!$G$17+$C$1,$A$5:$A$505,$Z$5:$Z$505)-Y465))</f>
        <v>22.222222222222221</v>
      </c>
      <c r="Y465" s="11">
        <f t="shared" si="228"/>
        <v>5429.6953333333786</v>
      </c>
      <c r="Z465" s="11">
        <f t="shared" si="229"/>
        <v>5429.6953333333786</v>
      </c>
      <c r="AA465" s="9">
        <f>MIN('Input Data'!$G$12*LOOKUP($A465,'Input Data'!$B$58:$B$62,'Input Data'!$H$58:$H$62)/3600*$C$1,IF($A465&lt;'Input Data'!$G$16,0,LOOKUP($A465-'Input Data'!$G$16+$C$1,$A$5:$A$505,Y$5:Y$505)-Z465))</f>
        <v>0</v>
      </c>
      <c r="AB465" s="10">
        <f>LOOKUP($A465,'Input Data'!$C$33:$C$37,'Input Data'!$G$33:$G$37)</f>
        <v>0</v>
      </c>
      <c r="AC465" s="11">
        <f t="shared" si="230"/>
        <v>1</v>
      </c>
      <c r="AD465" s="11">
        <f t="shared" si="231"/>
        <v>0</v>
      </c>
      <c r="AE465" s="12">
        <f t="shared" si="232"/>
        <v>0</v>
      </c>
      <c r="AF465" s="7">
        <f>MIN('Input Data'!$H$12*LOOKUP($A465,'Input Data'!$B$58:$B$62,'Input Data'!$I$58:$I$62)/3600*$C$1,IF($A465&lt;'Input Data'!$H$17,infinity,'Input Data'!$H$11*'Input Data'!$H$13+LOOKUP($A465-'Input Data'!$H$17+$C$1,$A$5:$A$505,AH$5:AH$505)-AG465))</f>
        <v>5.5555555555555554</v>
      </c>
      <c r="AG465" s="11">
        <f t="shared" si="233"/>
        <v>0</v>
      </c>
      <c r="AH465" s="11">
        <f>IF($A465&lt;'Input Data'!$H$16,0,LOOKUP($A465-'Input Data'!$H$16,$A$5:$A$505,AG$5:AG$505))</f>
        <v>0</v>
      </c>
      <c r="AI465" s="7">
        <f>MIN('Input Data'!$I$12*LOOKUP($A465,'Input Data'!$B$58:$B$62,'Input Data'!$J$58:$J$62)/3600*$C$1,IF($A465&lt;'Input Data'!$I$17,infinity,'Input Data'!$I$11*'Input Data'!$I$13+LOOKUP($A465-'Input Data'!$I$17+$C$1,$A$5:$A$505,AK$5:AK$505))-AJ465)</f>
        <v>15</v>
      </c>
      <c r="AJ465" s="11">
        <f t="shared" si="234"/>
        <v>5429.6953333333786</v>
      </c>
      <c r="AK465" s="34">
        <f>IF($A465&lt;'Input Data'!$I$16,0,LOOKUP($A465-'Input Data'!$I$16,$A$5:$A$505,AJ$5:AJ$505))</f>
        <v>5429.6953333333786</v>
      </c>
      <c r="AL465" s="17">
        <f>MIN('Input Data'!$I$12*LOOKUP($A465,'Input Data'!$B$58:$B$62,'Input Data'!$J$58:$J$62)/3600*$C$1,IF($A465&lt;'Input Data'!$I$16,0,LOOKUP($A465-'Input Data'!$I$16+$C$1,$A$5:$A$505,AJ$5:AJ$505)-AK465))</f>
        <v>0</v>
      </c>
    </row>
    <row r="466" spans="1:38" x14ac:dyDescent="0.3">
      <c r="A466" s="9">
        <f t="shared" si="216"/>
        <v>4610</v>
      </c>
      <c r="B466" s="10">
        <f>MIN('Input Data'!$C$12*LOOKUP($A466,'Input Data'!$B$58:$B$62,'Input Data'!$D$58:$D$62)/3600*$C$1,IF($A466&lt;'Input Data'!$C$17,infinity,'Input Data'!$C$11*'Input Data'!$C$13+LOOKUP($A466-'Input Data'!$C$17+$C$1,$A$5:$A$505,$D$5:$D$505))-C466)</f>
        <v>22.222222222222221</v>
      </c>
      <c r="C466" s="11">
        <f>C465+LOOKUP($A465,'Input Data'!$D$23:$D$27,'Input Data'!$F$23:$F$27)*$C$1/3600</f>
        <v>5535.5000000000518</v>
      </c>
      <c r="D466" s="11">
        <f t="shared" si="217"/>
        <v>5535.5000000000518</v>
      </c>
      <c r="E466" s="9">
        <f>MIN('Input Data'!$C$12*LOOKUP($A466,'Input Data'!$B$58:$B$62,'Input Data'!$D$58:$D$62)/3600*$C$1,IF($A466&lt;'Input Data'!$C$16,0,LOOKUP($A466-'Input Data'!$C$16+$C$1,$A$5:$A$505,C$5:C$505)-D466))</f>
        <v>0</v>
      </c>
      <c r="F466" s="10">
        <f>LOOKUP($A466,'Input Data'!$C$33:$C$37,'Input Data'!$E$33:$E$37)</f>
        <v>0</v>
      </c>
      <c r="G466" s="11">
        <f t="shared" si="218"/>
        <v>1</v>
      </c>
      <c r="H466" s="11">
        <f t="shared" si="236"/>
        <v>0</v>
      </c>
      <c r="I466" s="12">
        <f t="shared" si="220"/>
        <v>0</v>
      </c>
      <c r="J466" s="7">
        <f>MIN('Input Data'!$D$12*LOOKUP($A466,'Input Data'!$B$58:$B$62,'Input Data'!$E$58:$E$62)/3600*$C$1,IF($A466&lt;'Input Data'!$D$17,infinity,'Input Data'!$D$11*'Input Data'!$D$13+LOOKUP($A466-'Input Data'!$D$17+$C$1,$A$5:$A$505,$L$5:$L$505)-K466))</f>
        <v>5.5555555555555554</v>
      </c>
      <c r="K466" s="11">
        <f t="shared" si="221"/>
        <v>0</v>
      </c>
      <c r="L466" s="11">
        <f>IF($A466&lt;'Input Data'!$D$16,0,LOOKUP($A466-'Input Data'!$D$16,$A$5:$A$505,$K$5:$K$505))</f>
        <v>0</v>
      </c>
      <c r="M466" s="7">
        <f>MIN('Input Data'!$E$12*LOOKUP($A466,'Input Data'!$B$58:$B$62,'Input Data'!$F$58:$F$62)/3600*$C$1,IF($A466&lt;'Input Data'!$E$17,infinity,'Input Data'!$E$11*'Input Data'!$E$13+LOOKUP($A466-'Input Data'!$E$17+$C$1,$A$5:$A$505,$O$5:$O$505))-N466)</f>
        <v>22.222222222222221</v>
      </c>
      <c r="N466" s="11">
        <f t="shared" si="222"/>
        <v>5535.5000000000518</v>
      </c>
      <c r="O466" s="11">
        <f t="shared" si="223"/>
        <v>5535.5000000000518</v>
      </c>
      <c r="P466" s="9">
        <f>MIN('Input Data'!$E$12*LOOKUP($A466,'Input Data'!$B$58:$B$62,'Input Data'!$F$58:$F$62)/3600*$C$1,IF($A466&lt;'Input Data'!$E$16,0,LOOKUP($A466-'Input Data'!$E$16+$C$1,$A$5:$A$505,N$5:N$505)-O466))</f>
        <v>0</v>
      </c>
      <c r="Q466" s="10">
        <f>LOOKUP($A466,'Input Data'!$C$33:$C$37,'Input Data'!$F$33:$F$37)</f>
        <v>0</v>
      </c>
      <c r="R466" s="34">
        <f t="shared" si="224"/>
        <v>1</v>
      </c>
      <c r="S466" s="8">
        <f t="shared" si="225"/>
        <v>0</v>
      </c>
      <c r="T466" s="11">
        <f t="shared" si="226"/>
        <v>0</v>
      </c>
      <c r="U466" s="7">
        <f>MIN('Input Data'!$F$12*LOOKUP($A466,'Input Data'!$B$58:$B$62,'Input Data'!$G$58:$G$62)/3600*$C$1,IF($A466&lt;'Input Data'!$F$17,infinity,'Input Data'!$F$11*'Input Data'!$F$13+LOOKUP($A466-'Input Data'!$F$17+$C$1,$A$5:$A$505,$W$5:$W$505)-V466))</f>
        <v>5.5555555555555554</v>
      </c>
      <c r="V466" s="11">
        <f t="shared" si="227"/>
        <v>105.80466666666806</v>
      </c>
      <c r="W466" s="11">
        <f>IF($A466&lt;'Input Data'!$F$16,0,LOOKUP($A466-'Input Data'!$F$16,$A$5:$A$505,$V$5:$V$505))</f>
        <v>105.80466666666806</v>
      </c>
      <c r="X466" s="7">
        <f>MIN('Input Data'!$G$12*LOOKUP($A466,'Input Data'!$B$58:$B$62,'Input Data'!$H$58:$H$62)/3600*$C$1,IF($A466&lt;'Input Data'!$G$17,infinity,'Input Data'!$G$11*'Input Data'!$G$13+LOOKUP($A466-'Input Data'!$G$17+$C$1,$A$5:$A$505,$Z$5:$Z$505)-Y466))</f>
        <v>22.222222222222221</v>
      </c>
      <c r="Y466" s="11">
        <f t="shared" si="228"/>
        <v>5429.6953333333786</v>
      </c>
      <c r="Z466" s="11">
        <f t="shared" si="229"/>
        <v>5429.6953333333786</v>
      </c>
      <c r="AA466" s="9">
        <f>MIN('Input Data'!$G$12*LOOKUP($A466,'Input Data'!$B$58:$B$62,'Input Data'!$H$58:$H$62)/3600*$C$1,IF($A466&lt;'Input Data'!$G$16,0,LOOKUP($A466-'Input Data'!$G$16+$C$1,$A$5:$A$505,Y$5:Y$505)-Z466))</f>
        <v>0</v>
      </c>
      <c r="AB466" s="10">
        <f>LOOKUP($A466,'Input Data'!$C$33:$C$37,'Input Data'!$G$33:$G$37)</f>
        <v>0</v>
      </c>
      <c r="AC466" s="11">
        <f t="shared" si="230"/>
        <v>1</v>
      </c>
      <c r="AD466" s="11">
        <f t="shared" si="231"/>
        <v>0</v>
      </c>
      <c r="AE466" s="12">
        <f t="shared" si="232"/>
        <v>0</v>
      </c>
      <c r="AF466" s="7">
        <f>MIN('Input Data'!$H$12*LOOKUP($A466,'Input Data'!$B$58:$B$62,'Input Data'!$I$58:$I$62)/3600*$C$1,IF($A466&lt;'Input Data'!$H$17,infinity,'Input Data'!$H$11*'Input Data'!$H$13+LOOKUP($A466-'Input Data'!$H$17+$C$1,$A$5:$A$505,AH$5:AH$505)-AG466))</f>
        <v>5.5555555555555554</v>
      </c>
      <c r="AG466" s="11">
        <f t="shared" si="233"/>
        <v>0</v>
      </c>
      <c r="AH466" s="11">
        <f>IF($A466&lt;'Input Data'!$H$16,0,LOOKUP($A466-'Input Data'!$H$16,$A$5:$A$505,AG$5:AG$505))</f>
        <v>0</v>
      </c>
      <c r="AI466" s="7">
        <f>MIN('Input Data'!$I$12*LOOKUP($A466,'Input Data'!$B$58:$B$62,'Input Data'!$J$58:$J$62)/3600*$C$1,IF($A466&lt;'Input Data'!$I$17,infinity,'Input Data'!$I$11*'Input Data'!$I$13+LOOKUP($A466-'Input Data'!$I$17+$C$1,$A$5:$A$505,AK$5:AK$505))-AJ466)</f>
        <v>15</v>
      </c>
      <c r="AJ466" s="11">
        <f t="shared" si="234"/>
        <v>5429.6953333333786</v>
      </c>
      <c r="AK466" s="34">
        <f>IF($A466&lt;'Input Data'!$I$16,0,LOOKUP($A466-'Input Data'!$I$16,$A$5:$A$505,AJ$5:AJ$505))</f>
        <v>5429.6953333333786</v>
      </c>
      <c r="AL466" s="17">
        <f>MIN('Input Data'!$I$12*LOOKUP($A466,'Input Data'!$B$58:$B$62,'Input Data'!$J$58:$J$62)/3600*$C$1,IF($A466&lt;'Input Data'!$I$16,0,LOOKUP($A466-'Input Data'!$I$16+$C$1,$A$5:$A$505,AJ$5:AJ$505)-AK466))</f>
        <v>0</v>
      </c>
    </row>
    <row r="467" spans="1:38" x14ac:dyDescent="0.3">
      <c r="A467" s="9">
        <f t="shared" si="216"/>
        <v>4620</v>
      </c>
      <c r="B467" s="10">
        <f>MIN('Input Data'!$C$12*LOOKUP($A467,'Input Data'!$B$58:$B$62,'Input Data'!$D$58:$D$62)/3600*$C$1,IF($A467&lt;'Input Data'!$C$17,infinity,'Input Data'!$C$11*'Input Data'!$C$13+LOOKUP($A467-'Input Data'!$C$17+$C$1,$A$5:$A$505,$D$5:$D$505))-C467)</f>
        <v>22.222222222222221</v>
      </c>
      <c r="C467" s="11">
        <f>C466+LOOKUP($A466,'Input Data'!$D$23:$D$27,'Input Data'!$F$23:$F$27)*$C$1/3600</f>
        <v>5535.5000000000518</v>
      </c>
      <c r="D467" s="11">
        <f t="shared" si="217"/>
        <v>5535.5000000000518</v>
      </c>
      <c r="E467" s="9">
        <f>MIN('Input Data'!$C$12*LOOKUP($A467,'Input Data'!$B$58:$B$62,'Input Data'!$D$58:$D$62)/3600*$C$1,IF($A467&lt;'Input Data'!$C$16,0,LOOKUP($A467-'Input Data'!$C$16+$C$1,$A$5:$A$505,C$5:C$505)-D467))</f>
        <v>0</v>
      </c>
      <c r="F467" s="10">
        <f>LOOKUP($A467,'Input Data'!$C$33:$C$37,'Input Data'!$E$33:$E$37)</f>
        <v>0</v>
      </c>
      <c r="G467" s="11">
        <f t="shared" si="218"/>
        <v>1</v>
      </c>
      <c r="H467" s="11">
        <f t="shared" si="236"/>
        <v>0</v>
      </c>
      <c r="I467" s="12">
        <f t="shared" si="220"/>
        <v>0</v>
      </c>
      <c r="J467" s="7">
        <f>MIN('Input Data'!$D$12*LOOKUP($A467,'Input Data'!$B$58:$B$62,'Input Data'!$E$58:$E$62)/3600*$C$1,IF($A467&lt;'Input Data'!$D$17,infinity,'Input Data'!$D$11*'Input Data'!$D$13+LOOKUP($A467-'Input Data'!$D$17+$C$1,$A$5:$A$505,$L$5:$L$505)-K467))</f>
        <v>5.5555555555555554</v>
      </c>
      <c r="K467" s="11">
        <f t="shared" si="221"/>
        <v>0</v>
      </c>
      <c r="L467" s="11">
        <f>IF($A467&lt;'Input Data'!$D$16,0,LOOKUP($A467-'Input Data'!$D$16,$A$5:$A$505,$K$5:$K$505))</f>
        <v>0</v>
      </c>
      <c r="M467" s="7">
        <f>MIN('Input Data'!$E$12*LOOKUP($A467,'Input Data'!$B$58:$B$62,'Input Data'!$F$58:$F$62)/3600*$C$1,IF($A467&lt;'Input Data'!$E$17,infinity,'Input Data'!$E$11*'Input Data'!$E$13+LOOKUP($A467-'Input Data'!$E$17+$C$1,$A$5:$A$505,$O$5:$O$505))-N467)</f>
        <v>22.222222222222221</v>
      </c>
      <c r="N467" s="11">
        <f t="shared" si="222"/>
        <v>5535.5000000000518</v>
      </c>
      <c r="O467" s="11">
        <f t="shared" si="223"/>
        <v>5535.5000000000518</v>
      </c>
      <c r="P467" s="9">
        <f>MIN('Input Data'!$E$12*LOOKUP($A467,'Input Data'!$B$58:$B$62,'Input Data'!$F$58:$F$62)/3600*$C$1,IF($A467&lt;'Input Data'!$E$16,0,LOOKUP($A467-'Input Data'!$E$16+$C$1,$A$5:$A$505,N$5:N$505)-O467))</f>
        <v>0</v>
      </c>
      <c r="Q467" s="10">
        <f>LOOKUP($A467,'Input Data'!$C$33:$C$37,'Input Data'!$F$33:$F$37)</f>
        <v>0</v>
      </c>
      <c r="R467" s="34">
        <f t="shared" si="224"/>
        <v>1</v>
      </c>
      <c r="S467" s="8">
        <f t="shared" si="225"/>
        <v>0</v>
      </c>
      <c r="T467" s="11">
        <f t="shared" si="226"/>
        <v>0</v>
      </c>
      <c r="U467" s="7">
        <f>MIN('Input Data'!$F$12*LOOKUP($A467,'Input Data'!$B$58:$B$62,'Input Data'!$G$58:$G$62)/3600*$C$1,IF($A467&lt;'Input Data'!$F$17,infinity,'Input Data'!$F$11*'Input Data'!$F$13+LOOKUP($A467-'Input Data'!$F$17+$C$1,$A$5:$A$505,$W$5:$W$505)-V467))</f>
        <v>5.5555555555555554</v>
      </c>
      <c r="V467" s="11">
        <f t="shared" si="227"/>
        <v>105.80466666666806</v>
      </c>
      <c r="W467" s="11">
        <f>IF($A467&lt;'Input Data'!$F$16,0,LOOKUP($A467-'Input Data'!$F$16,$A$5:$A$505,$V$5:$V$505))</f>
        <v>105.80466666666806</v>
      </c>
      <c r="X467" s="7">
        <f>MIN('Input Data'!$G$12*LOOKUP($A467,'Input Data'!$B$58:$B$62,'Input Data'!$H$58:$H$62)/3600*$C$1,IF($A467&lt;'Input Data'!$G$17,infinity,'Input Data'!$G$11*'Input Data'!$G$13+LOOKUP($A467-'Input Data'!$G$17+$C$1,$A$5:$A$505,$Z$5:$Z$505)-Y467))</f>
        <v>22.222222222222221</v>
      </c>
      <c r="Y467" s="11">
        <f t="shared" si="228"/>
        <v>5429.6953333333786</v>
      </c>
      <c r="Z467" s="11">
        <f t="shared" si="229"/>
        <v>5429.6953333333786</v>
      </c>
      <c r="AA467" s="9">
        <f>MIN('Input Data'!$G$12*LOOKUP($A467,'Input Data'!$B$58:$B$62,'Input Data'!$H$58:$H$62)/3600*$C$1,IF($A467&lt;'Input Data'!$G$16,0,LOOKUP($A467-'Input Data'!$G$16+$C$1,$A$5:$A$505,Y$5:Y$505)-Z467))</f>
        <v>0</v>
      </c>
      <c r="AB467" s="10">
        <f>LOOKUP($A467,'Input Data'!$C$33:$C$37,'Input Data'!$G$33:$G$37)</f>
        <v>0</v>
      </c>
      <c r="AC467" s="11">
        <f t="shared" si="230"/>
        <v>1</v>
      </c>
      <c r="AD467" s="11">
        <f t="shared" si="231"/>
        <v>0</v>
      </c>
      <c r="AE467" s="12">
        <f t="shared" si="232"/>
        <v>0</v>
      </c>
      <c r="AF467" s="7">
        <f>MIN('Input Data'!$H$12*LOOKUP($A467,'Input Data'!$B$58:$B$62,'Input Data'!$I$58:$I$62)/3600*$C$1,IF($A467&lt;'Input Data'!$H$17,infinity,'Input Data'!$H$11*'Input Data'!$H$13+LOOKUP($A467-'Input Data'!$H$17+$C$1,$A$5:$A$505,AH$5:AH$505)-AG467))</f>
        <v>5.5555555555555554</v>
      </c>
      <c r="AG467" s="11">
        <f t="shared" si="233"/>
        <v>0</v>
      </c>
      <c r="AH467" s="11">
        <f>IF($A467&lt;'Input Data'!$H$16,0,LOOKUP($A467-'Input Data'!$H$16,$A$5:$A$505,AG$5:AG$505))</f>
        <v>0</v>
      </c>
      <c r="AI467" s="7">
        <f>MIN('Input Data'!$I$12*LOOKUP($A467,'Input Data'!$B$58:$B$62,'Input Data'!$J$58:$J$62)/3600*$C$1,IF($A467&lt;'Input Data'!$I$17,infinity,'Input Data'!$I$11*'Input Data'!$I$13+LOOKUP($A467-'Input Data'!$I$17+$C$1,$A$5:$A$505,AK$5:AK$505))-AJ467)</f>
        <v>15</v>
      </c>
      <c r="AJ467" s="11">
        <f t="shared" si="234"/>
        <v>5429.6953333333786</v>
      </c>
      <c r="AK467" s="34">
        <f>IF($A467&lt;'Input Data'!$I$16,0,LOOKUP($A467-'Input Data'!$I$16,$A$5:$A$505,AJ$5:AJ$505))</f>
        <v>5429.6953333333786</v>
      </c>
      <c r="AL467" s="17">
        <f>MIN('Input Data'!$I$12*LOOKUP($A467,'Input Data'!$B$58:$B$62,'Input Data'!$J$58:$J$62)/3600*$C$1,IF($A467&lt;'Input Data'!$I$16,0,LOOKUP($A467-'Input Data'!$I$16+$C$1,$A$5:$A$505,AJ$5:AJ$505)-AK467))</f>
        <v>0</v>
      </c>
    </row>
    <row r="468" spans="1:38" x14ac:dyDescent="0.3">
      <c r="A468" s="9">
        <f t="shared" si="216"/>
        <v>4630</v>
      </c>
      <c r="B468" s="10">
        <f>MIN('Input Data'!$C$12*LOOKUP($A468,'Input Data'!$B$58:$B$62,'Input Data'!$D$58:$D$62)/3600*$C$1,IF($A468&lt;'Input Data'!$C$17,infinity,'Input Data'!$C$11*'Input Data'!$C$13+LOOKUP($A468-'Input Data'!$C$17+$C$1,$A$5:$A$505,$D$5:$D$505))-C468)</f>
        <v>22.222222222222221</v>
      </c>
      <c r="C468" s="11">
        <f>C467+LOOKUP($A467,'Input Data'!$D$23:$D$27,'Input Data'!$F$23:$F$27)*$C$1/3600</f>
        <v>5535.5000000000518</v>
      </c>
      <c r="D468" s="11">
        <f t="shared" si="217"/>
        <v>5535.5000000000518</v>
      </c>
      <c r="E468" s="9">
        <f>MIN('Input Data'!$C$12*LOOKUP($A468,'Input Data'!$B$58:$B$62,'Input Data'!$D$58:$D$62)/3600*$C$1,IF($A468&lt;'Input Data'!$C$16,0,LOOKUP($A468-'Input Data'!$C$16+$C$1,$A$5:$A$505,C$5:C$505)-D468))</f>
        <v>0</v>
      </c>
      <c r="F468" s="10">
        <f>LOOKUP($A468,'Input Data'!$C$33:$C$37,'Input Data'!$E$33:$E$37)</f>
        <v>0</v>
      </c>
      <c r="G468" s="11">
        <f t="shared" si="218"/>
        <v>1</v>
      </c>
      <c r="H468" s="11">
        <f t="shared" si="236"/>
        <v>0</v>
      </c>
      <c r="I468" s="12">
        <f t="shared" si="220"/>
        <v>0</v>
      </c>
      <c r="J468" s="7">
        <f>MIN('Input Data'!$D$12*LOOKUP($A468,'Input Data'!$B$58:$B$62,'Input Data'!$E$58:$E$62)/3600*$C$1,IF($A468&lt;'Input Data'!$D$17,infinity,'Input Data'!$D$11*'Input Data'!$D$13+LOOKUP($A468-'Input Data'!$D$17+$C$1,$A$5:$A$505,$L$5:$L$505)-K468))</f>
        <v>5.5555555555555554</v>
      </c>
      <c r="K468" s="11">
        <f t="shared" si="221"/>
        <v>0</v>
      </c>
      <c r="L468" s="11">
        <f>IF($A468&lt;'Input Data'!$D$16,0,LOOKUP($A468-'Input Data'!$D$16,$A$5:$A$505,$K$5:$K$505))</f>
        <v>0</v>
      </c>
      <c r="M468" s="7">
        <f>MIN('Input Data'!$E$12*LOOKUP($A468,'Input Data'!$B$58:$B$62,'Input Data'!$F$58:$F$62)/3600*$C$1,IF($A468&lt;'Input Data'!$E$17,infinity,'Input Data'!$E$11*'Input Data'!$E$13+LOOKUP($A468-'Input Data'!$E$17+$C$1,$A$5:$A$505,$O$5:$O$505))-N468)</f>
        <v>22.222222222222221</v>
      </c>
      <c r="N468" s="11">
        <f t="shared" si="222"/>
        <v>5535.5000000000518</v>
      </c>
      <c r="O468" s="11">
        <f t="shared" si="223"/>
        <v>5535.5000000000518</v>
      </c>
      <c r="P468" s="9">
        <f>MIN('Input Data'!$E$12*LOOKUP($A468,'Input Data'!$B$58:$B$62,'Input Data'!$F$58:$F$62)/3600*$C$1,IF($A468&lt;'Input Data'!$E$16,0,LOOKUP($A468-'Input Data'!$E$16+$C$1,$A$5:$A$505,N$5:N$505)-O468))</f>
        <v>0</v>
      </c>
      <c r="Q468" s="10">
        <f>LOOKUP($A468,'Input Data'!$C$33:$C$37,'Input Data'!$F$33:$F$37)</f>
        <v>0</v>
      </c>
      <c r="R468" s="34">
        <f t="shared" si="224"/>
        <v>1</v>
      </c>
      <c r="S468" s="8">
        <f t="shared" si="225"/>
        <v>0</v>
      </c>
      <c r="T468" s="11">
        <f t="shared" si="226"/>
        <v>0</v>
      </c>
      <c r="U468" s="7">
        <f>MIN('Input Data'!$F$12*LOOKUP($A468,'Input Data'!$B$58:$B$62,'Input Data'!$G$58:$G$62)/3600*$C$1,IF($A468&lt;'Input Data'!$F$17,infinity,'Input Data'!$F$11*'Input Data'!$F$13+LOOKUP($A468-'Input Data'!$F$17+$C$1,$A$5:$A$505,$W$5:$W$505)-V468))</f>
        <v>5.5555555555555554</v>
      </c>
      <c r="V468" s="11">
        <f t="shared" si="227"/>
        <v>105.80466666666806</v>
      </c>
      <c r="W468" s="11">
        <f>IF($A468&lt;'Input Data'!$F$16,0,LOOKUP($A468-'Input Data'!$F$16,$A$5:$A$505,$V$5:$V$505))</f>
        <v>105.80466666666806</v>
      </c>
      <c r="X468" s="7">
        <f>MIN('Input Data'!$G$12*LOOKUP($A468,'Input Data'!$B$58:$B$62,'Input Data'!$H$58:$H$62)/3600*$C$1,IF($A468&lt;'Input Data'!$G$17,infinity,'Input Data'!$G$11*'Input Data'!$G$13+LOOKUP($A468-'Input Data'!$G$17+$C$1,$A$5:$A$505,$Z$5:$Z$505)-Y468))</f>
        <v>22.222222222222221</v>
      </c>
      <c r="Y468" s="11">
        <f t="shared" si="228"/>
        <v>5429.6953333333786</v>
      </c>
      <c r="Z468" s="11">
        <f t="shared" si="229"/>
        <v>5429.6953333333786</v>
      </c>
      <c r="AA468" s="9">
        <f>MIN('Input Data'!$G$12*LOOKUP($A468,'Input Data'!$B$58:$B$62,'Input Data'!$H$58:$H$62)/3600*$C$1,IF($A468&lt;'Input Data'!$G$16,0,LOOKUP($A468-'Input Data'!$G$16+$C$1,$A$5:$A$505,Y$5:Y$505)-Z468))</f>
        <v>0</v>
      </c>
      <c r="AB468" s="10">
        <f>LOOKUP($A468,'Input Data'!$C$33:$C$37,'Input Data'!$G$33:$G$37)</f>
        <v>0</v>
      </c>
      <c r="AC468" s="11">
        <f t="shared" si="230"/>
        <v>1</v>
      </c>
      <c r="AD468" s="11">
        <f t="shared" si="231"/>
        <v>0</v>
      </c>
      <c r="AE468" s="12">
        <f t="shared" si="232"/>
        <v>0</v>
      </c>
      <c r="AF468" s="7">
        <f>MIN('Input Data'!$H$12*LOOKUP($A468,'Input Data'!$B$58:$B$62,'Input Data'!$I$58:$I$62)/3600*$C$1,IF($A468&lt;'Input Data'!$H$17,infinity,'Input Data'!$H$11*'Input Data'!$H$13+LOOKUP($A468-'Input Data'!$H$17+$C$1,$A$5:$A$505,AH$5:AH$505)-AG468))</f>
        <v>5.5555555555555554</v>
      </c>
      <c r="AG468" s="11">
        <f t="shared" si="233"/>
        <v>0</v>
      </c>
      <c r="AH468" s="11">
        <f>IF($A468&lt;'Input Data'!$H$16,0,LOOKUP($A468-'Input Data'!$H$16,$A$5:$A$505,AG$5:AG$505))</f>
        <v>0</v>
      </c>
      <c r="AI468" s="7">
        <f>MIN('Input Data'!$I$12*LOOKUP($A468,'Input Data'!$B$58:$B$62,'Input Data'!$J$58:$J$62)/3600*$C$1,IF($A468&lt;'Input Data'!$I$17,infinity,'Input Data'!$I$11*'Input Data'!$I$13+LOOKUP($A468-'Input Data'!$I$17+$C$1,$A$5:$A$505,AK$5:AK$505))-AJ468)</f>
        <v>15</v>
      </c>
      <c r="AJ468" s="11">
        <f t="shared" si="234"/>
        <v>5429.6953333333786</v>
      </c>
      <c r="AK468" s="34">
        <f>IF($A468&lt;'Input Data'!$I$16,0,LOOKUP($A468-'Input Data'!$I$16,$A$5:$A$505,AJ$5:AJ$505))</f>
        <v>5429.6953333333786</v>
      </c>
      <c r="AL468" s="17">
        <f>MIN('Input Data'!$I$12*LOOKUP($A468,'Input Data'!$B$58:$B$62,'Input Data'!$J$58:$J$62)/3600*$C$1,IF($A468&lt;'Input Data'!$I$16,0,LOOKUP($A468-'Input Data'!$I$16+$C$1,$A$5:$A$505,AJ$5:AJ$505)-AK468))</f>
        <v>0</v>
      </c>
    </row>
    <row r="469" spans="1:38" x14ac:dyDescent="0.3">
      <c r="A469" s="9">
        <f t="shared" si="216"/>
        <v>4640</v>
      </c>
      <c r="B469" s="10">
        <f>MIN('Input Data'!$C$12*LOOKUP($A469,'Input Data'!$B$58:$B$62,'Input Data'!$D$58:$D$62)/3600*$C$1,IF($A469&lt;'Input Data'!$C$17,infinity,'Input Data'!$C$11*'Input Data'!$C$13+LOOKUP($A469-'Input Data'!$C$17+$C$1,$A$5:$A$505,$D$5:$D$505))-C469)</f>
        <v>22.222222222222221</v>
      </c>
      <c r="C469" s="11">
        <f>C468+LOOKUP($A468,'Input Data'!$D$23:$D$27,'Input Data'!$F$23:$F$27)*$C$1/3600</f>
        <v>5535.5000000000518</v>
      </c>
      <c r="D469" s="11">
        <f t="shared" si="217"/>
        <v>5535.5000000000518</v>
      </c>
      <c r="E469" s="9">
        <f>MIN('Input Data'!$C$12*LOOKUP($A469,'Input Data'!$B$58:$B$62,'Input Data'!$D$58:$D$62)/3600*$C$1,IF($A469&lt;'Input Data'!$C$16,0,LOOKUP($A469-'Input Data'!$C$16+$C$1,$A$5:$A$505,C$5:C$505)-D469))</f>
        <v>0</v>
      </c>
      <c r="F469" s="10">
        <f>LOOKUP($A469,'Input Data'!$C$33:$C$37,'Input Data'!$E$33:$E$37)</f>
        <v>0</v>
      </c>
      <c r="G469" s="11">
        <f t="shared" si="218"/>
        <v>1</v>
      </c>
      <c r="H469" s="11">
        <f t="shared" si="236"/>
        <v>0</v>
      </c>
      <c r="I469" s="12">
        <f t="shared" si="220"/>
        <v>0</v>
      </c>
      <c r="J469" s="7">
        <f>MIN('Input Data'!$D$12*LOOKUP($A469,'Input Data'!$B$58:$B$62,'Input Data'!$E$58:$E$62)/3600*$C$1,IF($A469&lt;'Input Data'!$D$17,infinity,'Input Data'!$D$11*'Input Data'!$D$13+LOOKUP($A469-'Input Data'!$D$17+$C$1,$A$5:$A$505,$L$5:$L$505)-K469))</f>
        <v>5.5555555555555554</v>
      </c>
      <c r="K469" s="11">
        <f t="shared" si="221"/>
        <v>0</v>
      </c>
      <c r="L469" s="11">
        <f>IF($A469&lt;'Input Data'!$D$16,0,LOOKUP($A469-'Input Data'!$D$16,$A$5:$A$505,$K$5:$K$505))</f>
        <v>0</v>
      </c>
      <c r="M469" s="7">
        <f>MIN('Input Data'!$E$12*LOOKUP($A469,'Input Data'!$B$58:$B$62,'Input Data'!$F$58:$F$62)/3600*$C$1,IF($A469&lt;'Input Data'!$E$17,infinity,'Input Data'!$E$11*'Input Data'!$E$13+LOOKUP($A469-'Input Data'!$E$17+$C$1,$A$5:$A$505,$O$5:$O$505))-N469)</f>
        <v>22.222222222222221</v>
      </c>
      <c r="N469" s="11">
        <f t="shared" si="222"/>
        <v>5535.5000000000518</v>
      </c>
      <c r="O469" s="11">
        <f t="shared" si="223"/>
        <v>5535.5000000000518</v>
      </c>
      <c r="P469" s="9">
        <f>MIN('Input Data'!$E$12*LOOKUP($A469,'Input Data'!$B$58:$B$62,'Input Data'!$F$58:$F$62)/3600*$C$1,IF($A469&lt;'Input Data'!$E$16,0,LOOKUP($A469-'Input Data'!$E$16+$C$1,$A$5:$A$505,N$5:N$505)-O469))</f>
        <v>0</v>
      </c>
      <c r="Q469" s="10">
        <f>LOOKUP($A469,'Input Data'!$C$33:$C$37,'Input Data'!$F$33:$F$37)</f>
        <v>0</v>
      </c>
      <c r="R469" s="34">
        <f t="shared" si="224"/>
        <v>1</v>
      </c>
      <c r="S469" s="8">
        <f t="shared" si="225"/>
        <v>0</v>
      </c>
      <c r="T469" s="11">
        <f t="shared" si="226"/>
        <v>0</v>
      </c>
      <c r="U469" s="7">
        <f>MIN('Input Data'!$F$12*LOOKUP($A469,'Input Data'!$B$58:$B$62,'Input Data'!$G$58:$G$62)/3600*$C$1,IF($A469&lt;'Input Data'!$F$17,infinity,'Input Data'!$F$11*'Input Data'!$F$13+LOOKUP($A469-'Input Data'!$F$17+$C$1,$A$5:$A$505,$W$5:$W$505)-V469))</f>
        <v>5.5555555555555554</v>
      </c>
      <c r="V469" s="11">
        <f t="shared" si="227"/>
        <v>105.80466666666806</v>
      </c>
      <c r="W469" s="11">
        <f>IF($A469&lt;'Input Data'!$F$16,0,LOOKUP($A469-'Input Data'!$F$16,$A$5:$A$505,$V$5:$V$505))</f>
        <v>105.80466666666806</v>
      </c>
      <c r="X469" s="7">
        <f>MIN('Input Data'!$G$12*LOOKUP($A469,'Input Data'!$B$58:$B$62,'Input Data'!$H$58:$H$62)/3600*$C$1,IF($A469&lt;'Input Data'!$G$17,infinity,'Input Data'!$G$11*'Input Data'!$G$13+LOOKUP($A469-'Input Data'!$G$17+$C$1,$A$5:$A$505,$Z$5:$Z$505)-Y469))</f>
        <v>22.222222222222221</v>
      </c>
      <c r="Y469" s="11">
        <f t="shared" si="228"/>
        <v>5429.6953333333786</v>
      </c>
      <c r="Z469" s="11">
        <f t="shared" si="229"/>
        <v>5429.6953333333786</v>
      </c>
      <c r="AA469" s="9">
        <f>MIN('Input Data'!$G$12*LOOKUP($A469,'Input Data'!$B$58:$B$62,'Input Data'!$H$58:$H$62)/3600*$C$1,IF($A469&lt;'Input Data'!$G$16,0,LOOKUP($A469-'Input Data'!$G$16+$C$1,$A$5:$A$505,Y$5:Y$505)-Z469))</f>
        <v>0</v>
      </c>
      <c r="AB469" s="10">
        <f>LOOKUP($A469,'Input Data'!$C$33:$C$37,'Input Data'!$G$33:$G$37)</f>
        <v>0</v>
      </c>
      <c r="AC469" s="11">
        <f t="shared" si="230"/>
        <v>1</v>
      </c>
      <c r="AD469" s="11">
        <f t="shared" si="231"/>
        <v>0</v>
      </c>
      <c r="AE469" s="12">
        <f t="shared" si="232"/>
        <v>0</v>
      </c>
      <c r="AF469" s="7">
        <f>MIN('Input Data'!$H$12*LOOKUP($A469,'Input Data'!$B$58:$B$62,'Input Data'!$I$58:$I$62)/3600*$C$1,IF($A469&lt;'Input Data'!$H$17,infinity,'Input Data'!$H$11*'Input Data'!$H$13+LOOKUP($A469-'Input Data'!$H$17+$C$1,$A$5:$A$505,AH$5:AH$505)-AG469))</f>
        <v>5.5555555555555554</v>
      </c>
      <c r="AG469" s="11">
        <f t="shared" si="233"/>
        <v>0</v>
      </c>
      <c r="AH469" s="11">
        <f>IF($A469&lt;'Input Data'!$H$16,0,LOOKUP($A469-'Input Data'!$H$16,$A$5:$A$505,AG$5:AG$505))</f>
        <v>0</v>
      </c>
      <c r="AI469" s="7">
        <f>MIN('Input Data'!$I$12*LOOKUP($A469,'Input Data'!$B$58:$B$62,'Input Data'!$J$58:$J$62)/3600*$C$1,IF($A469&lt;'Input Data'!$I$17,infinity,'Input Data'!$I$11*'Input Data'!$I$13+LOOKUP($A469-'Input Data'!$I$17+$C$1,$A$5:$A$505,AK$5:AK$505))-AJ469)</f>
        <v>15</v>
      </c>
      <c r="AJ469" s="11">
        <f t="shared" si="234"/>
        <v>5429.6953333333786</v>
      </c>
      <c r="AK469" s="34">
        <f>IF($A469&lt;'Input Data'!$I$16,0,LOOKUP($A469-'Input Data'!$I$16,$A$5:$A$505,AJ$5:AJ$505))</f>
        <v>5429.6953333333786</v>
      </c>
      <c r="AL469" s="17">
        <f>MIN('Input Data'!$I$12*LOOKUP($A469,'Input Data'!$B$58:$B$62,'Input Data'!$J$58:$J$62)/3600*$C$1,IF($A469&lt;'Input Data'!$I$16,0,LOOKUP($A469-'Input Data'!$I$16+$C$1,$A$5:$A$505,AJ$5:AJ$505)-AK469))</f>
        <v>0</v>
      </c>
    </row>
    <row r="470" spans="1:38" x14ac:dyDescent="0.3">
      <c r="A470" s="9">
        <f t="shared" si="216"/>
        <v>4650</v>
      </c>
      <c r="B470" s="10">
        <f>MIN('Input Data'!$C$12*LOOKUP($A470,'Input Data'!$B$58:$B$62,'Input Data'!$D$58:$D$62)/3600*$C$1,IF($A470&lt;'Input Data'!$C$17,infinity,'Input Data'!$C$11*'Input Data'!$C$13+LOOKUP($A470-'Input Data'!$C$17+$C$1,$A$5:$A$505,$D$5:$D$505))-C470)</f>
        <v>22.222222222222221</v>
      </c>
      <c r="C470" s="11">
        <f>C469+LOOKUP($A469,'Input Data'!$D$23:$D$27,'Input Data'!$F$23:$F$27)*$C$1/3600</f>
        <v>5535.5000000000518</v>
      </c>
      <c r="D470" s="11">
        <f t="shared" si="217"/>
        <v>5535.5000000000518</v>
      </c>
      <c r="E470" s="9">
        <f>MIN('Input Data'!$C$12*LOOKUP($A470,'Input Data'!$B$58:$B$62,'Input Data'!$D$58:$D$62)/3600*$C$1,IF($A470&lt;'Input Data'!$C$16,0,LOOKUP($A470-'Input Data'!$C$16+$C$1,$A$5:$A$505,C$5:C$505)-D470))</f>
        <v>0</v>
      </c>
      <c r="F470" s="10">
        <f>LOOKUP($A470,'Input Data'!$C$33:$C$37,'Input Data'!$E$33:$E$37)</f>
        <v>0</v>
      </c>
      <c r="G470" s="11">
        <f t="shared" si="218"/>
        <v>1</v>
      </c>
      <c r="H470" s="11">
        <f t="shared" si="236"/>
        <v>0</v>
      </c>
      <c r="I470" s="12">
        <f t="shared" si="220"/>
        <v>0</v>
      </c>
      <c r="J470" s="7">
        <f>MIN('Input Data'!$D$12*LOOKUP($A470,'Input Data'!$B$58:$B$62,'Input Data'!$E$58:$E$62)/3600*$C$1,IF($A470&lt;'Input Data'!$D$17,infinity,'Input Data'!$D$11*'Input Data'!$D$13+LOOKUP($A470-'Input Data'!$D$17+$C$1,$A$5:$A$505,$L$5:$L$505)-K470))</f>
        <v>5.5555555555555554</v>
      </c>
      <c r="K470" s="11">
        <f t="shared" si="221"/>
        <v>0</v>
      </c>
      <c r="L470" s="11">
        <f>IF($A470&lt;'Input Data'!$D$16,0,LOOKUP($A470-'Input Data'!$D$16,$A$5:$A$505,$K$5:$K$505))</f>
        <v>0</v>
      </c>
      <c r="M470" s="7">
        <f>MIN('Input Data'!$E$12*LOOKUP($A470,'Input Data'!$B$58:$B$62,'Input Data'!$F$58:$F$62)/3600*$C$1,IF($A470&lt;'Input Data'!$E$17,infinity,'Input Data'!$E$11*'Input Data'!$E$13+LOOKUP($A470-'Input Data'!$E$17+$C$1,$A$5:$A$505,$O$5:$O$505))-N470)</f>
        <v>22.222222222222221</v>
      </c>
      <c r="N470" s="11">
        <f t="shared" si="222"/>
        <v>5535.5000000000518</v>
      </c>
      <c r="O470" s="11">
        <f t="shared" si="223"/>
        <v>5535.5000000000518</v>
      </c>
      <c r="P470" s="9">
        <f>MIN('Input Data'!$E$12*LOOKUP($A470,'Input Data'!$B$58:$B$62,'Input Data'!$F$58:$F$62)/3600*$C$1,IF($A470&lt;'Input Data'!$E$16,0,LOOKUP($A470-'Input Data'!$E$16+$C$1,$A$5:$A$505,N$5:N$505)-O470))</f>
        <v>0</v>
      </c>
      <c r="Q470" s="10">
        <f>LOOKUP($A470,'Input Data'!$C$33:$C$37,'Input Data'!$F$33:$F$37)</f>
        <v>0</v>
      </c>
      <c r="R470" s="34">
        <f t="shared" si="224"/>
        <v>1</v>
      </c>
      <c r="S470" s="8">
        <f t="shared" si="225"/>
        <v>0</v>
      </c>
      <c r="T470" s="11">
        <f t="shared" si="226"/>
        <v>0</v>
      </c>
      <c r="U470" s="7">
        <f>MIN('Input Data'!$F$12*LOOKUP($A470,'Input Data'!$B$58:$B$62,'Input Data'!$G$58:$G$62)/3600*$C$1,IF($A470&lt;'Input Data'!$F$17,infinity,'Input Data'!$F$11*'Input Data'!$F$13+LOOKUP($A470-'Input Data'!$F$17+$C$1,$A$5:$A$505,$W$5:$W$505)-V470))</f>
        <v>5.5555555555555554</v>
      </c>
      <c r="V470" s="11">
        <f t="shared" si="227"/>
        <v>105.80466666666806</v>
      </c>
      <c r="W470" s="11">
        <f>IF($A470&lt;'Input Data'!$F$16,0,LOOKUP($A470-'Input Data'!$F$16,$A$5:$A$505,$V$5:$V$505))</f>
        <v>105.80466666666806</v>
      </c>
      <c r="X470" s="7">
        <f>MIN('Input Data'!$G$12*LOOKUP($A470,'Input Data'!$B$58:$B$62,'Input Data'!$H$58:$H$62)/3600*$C$1,IF($A470&lt;'Input Data'!$G$17,infinity,'Input Data'!$G$11*'Input Data'!$G$13+LOOKUP($A470-'Input Data'!$G$17+$C$1,$A$5:$A$505,$Z$5:$Z$505)-Y470))</f>
        <v>22.222222222222221</v>
      </c>
      <c r="Y470" s="11">
        <f t="shared" si="228"/>
        <v>5429.6953333333786</v>
      </c>
      <c r="Z470" s="11">
        <f t="shared" si="229"/>
        <v>5429.6953333333786</v>
      </c>
      <c r="AA470" s="9">
        <f>MIN('Input Data'!$G$12*LOOKUP($A470,'Input Data'!$B$58:$B$62,'Input Data'!$H$58:$H$62)/3600*$C$1,IF($A470&lt;'Input Data'!$G$16,0,LOOKUP($A470-'Input Data'!$G$16+$C$1,$A$5:$A$505,Y$5:Y$505)-Z470))</f>
        <v>0</v>
      </c>
      <c r="AB470" s="10">
        <f>LOOKUP($A470,'Input Data'!$C$33:$C$37,'Input Data'!$G$33:$G$37)</f>
        <v>0</v>
      </c>
      <c r="AC470" s="11">
        <f t="shared" si="230"/>
        <v>1</v>
      </c>
      <c r="AD470" s="11">
        <f t="shared" si="231"/>
        <v>0</v>
      </c>
      <c r="AE470" s="12">
        <f t="shared" si="232"/>
        <v>0</v>
      </c>
      <c r="AF470" s="7">
        <f>MIN('Input Data'!$H$12*LOOKUP($A470,'Input Data'!$B$58:$B$62,'Input Data'!$I$58:$I$62)/3600*$C$1,IF($A470&lt;'Input Data'!$H$17,infinity,'Input Data'!$H$11*'Input Data'!$H$13+LOOKUP($A470-'Input Data'!$H$17+$C$1,$A$5:$A$505,AH$5:AH$505)-AG470))</f>
        <v>5.5555555555555554</v>
      </c>
      <c r="AG470" s="11">
        <f t="shared" si="233"/>
        <v>0</v>
      </c>
      <c r="AH470" s="11">
        <f>IF($A470&lt;'Input Data'!$H$16,0,LOOKUP($A470-'Input Data'!$H$16,$A$5:$A$505,AG$5:AG$505))</f>
        <v>0</v>
      </c>
      <c r="AI470" s="7">
        <f>MIN('Input Data'!$I$12*LOOKUP($A470,'Input Data'!$B$58:$B$62,'Input Data'!$J$58:$J$62)/3600*$C$1,IF($A470&lt;'Input Data'!$I$17,infinity,'Input Data'!$I$11*'Input Data'!$I$13+LOOKUP($A470-'Input Data'!$I$17+$C$1,$A$5:$A$505,AK$5:AK$505))-AJ470)</f>
        <v>15</v>
      </c>
      <c r="AJ470" s="11">
        <f t="shared" si="234"/>
        <v>5429.6953333333786</v>
      </c>
      <c r="AK470" s="34">
        <f>IF($A470&lt;'Input Data'!$I$16,0,LOOKUP($A470-'Input Data'!$I$16,$A$5:$A$505,AJ$5:AJ$505))</f>
        <v>5429.6953333333786</v>
      </c>
      <c r="AL470" s="17">
        <f>MIN('Input Data'!$I$12*LOOKUP($A470,'Input Data'!$B$58:$B$62,'Input Data'!$J$58:$J$62)/3600*$C$1,IF($A470&lt;'Input Data'!$I$16,0,LOOKUP($A470-'Input Data'!$I$16+$C$1,$A$5:$A$505,AJ$5:AJ$505)-AK470))</f>
        <v>0</v>
      </c>
    </row>
    <row r="471" spans="1:38" x14ac:dyDescent="0.3">
      <c r="A471" s="9">
        <f t="shared" si="216"/>
        <v>4660</v>
      </c>
      <c r="B471" s="10">
        <f>MIN('Input Data'!$C$12*LOOKUP($A471,'Input Data'!$B$58:$B$62,'Input Data'!$D$58:$D$62)/3600*$C$1,IF($A471&lt;'Input Data'!$C$17,infinity,'Input Data'!$C$11*'Input Data'!$C$13+LOOKUP($A471-'Input Data'!$C$17+$C$1,$A$5:$A$505,$D$5:$D$505))-C471)</f>
        <v>22.222222222222221</v>
      </c>
      <c r="C471" s="11">
        <f>C470+LOOKUP($A470,'Input Data'!$D$23:$D$27,'Input Data'!$F$23:$F$27)*$C$1/3600</f>
        <v>5535.5000000000518</v>
      </c>
      <c r="D471" s="11">
        <f t="shared" si="217"/>
        <v>5535.5000000000518</v>
      </c>
      <c r="E471" s="9">
        <f>MIN('Input Data'!$C$12*LOOKUP($A471,'Input Data'!$B$58:$B$62,'Input Data'!$D$58:$D$62)/3600*$C$1,IF($A471&lt;'Input Data'!$C$16,0,LOOKUP($A471-'Input Data'!$C$16+$C$1,$A$5:$A$505,C$5:C$505)-D471))</f>
        <v>0</v>
      </c>
      <c r="F471" s="10">
        <f>LOOKUP($A471,'Input Data'!$C$33:$C$37,'Input Data'!$E$33:$E$37)</f>
        <v>0</v>
      </c>
      <c r="G471" s="11">
        <f t="shared" si="218"/>
        <v>1</v>
      </c>
      <c r="H471" s="11">
        <f t="shared" si="236"/>
        <v>0</v>
      </c>
      <c r="I471" s="12">
        <f t="shared" si="220"/>
        <v>0</v>
      </c>
      <c r="J471" s="7">
        <f>MIN('Input Data'!$D$12*LOOKUP($A471,'Input Data'!$B$58:$B$62,'Input Data'!$E$58:$E$62)/3600*$C$1,IF($A471&lt;'Input Data'!$D$17,infinity,'Input Data'!$D$11*'Input Data'!$D$13+LOOKUP($A471-'Input Data'!$D$17+$C$1,$A$5:$A$505,$L$5:$L$505)-K471))</f>
        <v>5.5555555555555554</v>
      </c>
      <c r="K471" s="11">
        <f t="shared" si="221"/>
        <v>0</v>
      </c>
      <c r="L471" s="11">
        <f>IF($A471&lt;'Input Data'!$D$16,0,LOOKUP($A471-'Input Data'!$D$16,$A$5:$A$505,$K$5:$K$505))</f>
        <v>0</v>
      </c>
      <c r="M471" s="7">
        <f>MIN('Input Data'!$E$12*LOOKUP($A471,'Input Data'!$B$58:$B$62,'Input Data'!$F$58:$F$62)/3600*$C$1,IF($A471&lt;'Input Data'!$E$17,infinity,'Input Data'!$E$11*'Input Data'!$E$13+LOOKUP($A471-'Input Data'!$E$17+$C$1,$A$5:$A$505,$O$5:$O$505))-N471)</f>
        <v>22.222222222222221</v>
      </c>
      <c r="N471" s="11">
        <f t="shared" si="222"/>
        <v>5535.5000000000518</v>
      </c>
      <c r="O471" s="11">
        <f t="shared" si="223"/>
        <v>5535.5000000000518</v>
      </c>
      <c r="P471" s="9">
        <f>MIN('Input Data'!$E$12*LOOKUP($A471,'Input Data'!$B$58:$B$62,'Input Data'!$F$58:$F$62)/3600*$C$1,IF($A471&lt;'Input Data'!$E$16,0,LOOKUP($A471-'Input Data'!$E$16+$C$1,$A$5:$A$505,N$5:N$505)-O471))</f>
        <v>0</v>
      </c>
      <c r="Q471" s="10">
        <f>LOOKUP($A471,'Input Data'!$C$33:$C$37,'Input Data'!$F$33:$F$37)</f>
        <v>0</v>
      </c>
      <c r="R471" s="34">
        <f t="shared" si="224"/>
        <v>1</v>
      </c>
      <c r="S471" s="8">
        <f t="shared" si="225"/>
        <v>0</v>
      </c>
      <c r="T471" s="11">
        <f t="shared" si="226"/>
        <v>0</v>
      </c>
      <c r="U471" s="7">
        <f>MIN('Input Data'!$F$12*LOOKUP($A471,'Input Data'!$B$58:$B$62,'Input Data'!$G$58:$G$62)/3600*$C$1,IF($A471&lt;'Input Data'!$F$17,infinity,'Input Data'!$F$11*'Input Data'!$F$13+LOOKUP($A471-'Input Data'!$F$17+$C$1,$A$5:$A$505,$W$5:$W$505)-V471))</f>
        <v>5.5555555555555554</v>
      </c>
      <c r="V471" s="11">
        <f t="shared" si="227"/>
        <v>105.80466666666806</v>
      </c>
      <c r="W471" s="11">
        <f>IF($A471&lt;'Input Data'!$F$16,0,LOOKUP($A471-'Input Data'!$F$16,$A$5:$A$505,$V$5:$V$505))</f>
        <v>105.80466666666806</v>
      </c>
      <c r="X471" s="7">
        <f>MIN('Input Data'!$G$12*LOOKUP($A471,'Input Data'!$B$58:$B$62,'Input Data'!$H$58:$H$62)/3600*$C$1,IF($A471&lt;'Input Data'!$G$17,infinity,'Input Data'!$G$11*'Input Data'!$G$13+LOOKUP($A471-'Input Data'!$G$17+$C$1,$A$5:$A$505,$Z$5:$Z$505)-Y471))</f>
        <v>22.222222222222221</v>
      </c>
      <c r="Y471" s="11">
        <f t="shared" si="228"/>
        <v>5429.6953333333786</v>
      </c>
      <c r="Z471" s="11">
        <f t="shared" si="229"/>
        <v>5429.6953333333786</v>
      </c>
      <c r="AA471" s="9">
        <f>MIN('Input Data'!$G$12*LOOKUP($A471,'Input Data'!$B$58:$B$62,'Input Data'!$H$58:$H$62)/3600*$C$1,IF($A471&lt;'Input Data'!$G$16,0,LOOKUP($A471-'Input Data'!$G$16+$C$1,$A$5:$A$505,Y$5:Y$505)-Z471))</f>
        <v>0</v>
      </c>
      <c r="AB471" s="10">
        <f>LOOKUP($A471,'Input Data'!$C$33:$C$37,'Input Data'!$G$33:$G$37)</f>
        <v>0</v>
      </c>
      <c r="AC471" s="11">
        <f t="shared" si="230"/>
        <v>1</v>
      </c>
      <c r="AD471" s="11">
        <f t="shared" si="231"/>
        <v>0</v>
      </c>
      <c r="AE471" s="12">
        <f t="shared" si="232"/>
        <v>0</v>
      </c>
      <c r="AF471" s="7">
        <f>MIN('Input Data'!$H$12*LOOKUP($A471,'Input Data'!$B$58:$B$62,'Input Data'!$I$58:$I$62)/3600*$C$1,IF($A471&lt;'Input Data'!$H$17,infinity,'Input Data'!$H$11*'Input Data'!$H$13+LOOKUP($A471-'Input Data'!$H$17+$C$1,$A$5:$A$505,AH$5:AH$505)-AG471))</f>
        <v>5.5555555555555554</v>
      </c>
      <c r="AG471" s="11">
        <f t="shared" si="233"/>
        <v>0</v>
      </c>
      <c r="AH471" s="11">
        <f>IF($A471&lt;'Input Data'!$H$16,0,LOOKUP($A471-'Input Data'!$H$16,$A$5:$A$505,AG$5:AG$505))</f>
        <v>0</v>
      </c>
      <c r="AI471" s="7">
        <f>MIN('Input Data'!$I$12*LOOKUP($A471,'Input Data'!$B$58:$B$62,'Input Data'!$J$58:$J$62)/3600*$C$1,IF($A471&lt;'Input Data'!$I$17,infinity,'Input Data'!$I$11*'Input Data'!$I$13+LOOKUP($A471-'Input Data'!$I$17+$C$1,$A$5:$A$505,AK$5:AK$505))-AJ471)</f>
        <v>15</v>
      </c>
      <c r="AJ471" s="11">
        <f t="shared" si="234"/>
        <v>5429.6953333333786</v>
      </c>
      <c r="AK471" s="34">
        <f>IF($A471&lt;'Input Data'!$I$16,0,LOOKUP($A471-'Input Data'!$I$16,$A$5:$A$505,AJ$5:AJ$505))</f>
        <v>5429.6953333333786</v>
      </c>
      <c r="AL471" s="17">
        <f>MIN('Input Data'!$I$12*LOOKUP($A471,'Input Data'!$B$58:$B$62,'Input Data'!$J$58:$J$62)/3600*$C$1,IF($A471&lt;'Input Data'!$I$16,0,LOOKUP($A471-'Input Data'!$I$16+$C$1,$A$5:$A$505,AJ$5:AJ$505)-AK471))</f>
        <v>0</v>
      </c>
    </row>
    <row r="472" spans="1:38" x14ac:dyDescent="0.3">
      <c r="A472" s="9">
        <f t="shared" si="216"/>
        <v>4670</v>
      </c>
      <c r="B472" s="10">
        <f>MIN('Input Data'!$C$12*LOOKUP($A472,'Input Data'!$B$58:$B$62,'Input Data'!$D$58:$D$62)/3600*$C$1,IF($A472&lt;'Input Data'!$C$17,infinity,'Input Data'!$C$11*'Input Data'!$C$13+LOOKUP($A472-'Input Data'!$C$17+$C$1,$A$5:$A$505,$D$5:$D$505))-C472)</f>
        <v>22.222222222222221</v>
      </c>
      <c r="C472" s="11">
        <f>C471+LOOKUP($A471,'Input Data'!$D$23:$D$27,'Input Data'!$F$23:$F$27)*$C$1/3600</f>
        <v>5535.5000000000518</v>
      </c>
      <c r="D472" s="11">
        <f t="shared" si="217"/>
        <v>5535.5000000000518</v>
      </c>
      <c r="E472" s="9">
        <f>MIN('Input Data'!$C$12*LOOKUP($A472,'Input Data'!$B$58:$B$62,'Input Data'!$D$58:$D$62)/3600*$C$1,IF($A472&lt;'Input Data'!$C$16,0,LOOKUP($A472-'Input Data'!$C$16+$C$1,$A$5:$A$505,C$5:C$505)-D472))</f>
        <v>0</v>
      </c>
      <c r="F472" s="10">
        <f>LOOKUP($A472,'Input Data'!$C$33:$C$37,'Input Data'!$E$33:$E$37)</f>
        <v>0</v>
      </c>
      <c r="G472" s="11">
        <f t="shared" si="218"/>
        <v>1</v>
      </c>
      <c r="H472" s="11">
        <f t="shared" si="236"/>
        <v>0</v>
      </c>
      <c r="I472" s="12">
        <f t="shared" si="220"/>
        <v>0</v>
      </c>
      <c r="J472" s="7">
        <f>MIN('Input Data'!$D$12*LOOKUP($A472,'Input Data'!$B$58:$B$62,'Input Data'!$E$58:$E$62)/3600*$C$1,IF($A472&lt;'Input Data'!$D$17,infinity,'Input Data'!$D$11*'Input Data'!$D$13+LOOKUP($A472-'Input Data'!$D$17+$C$1,$A$5:$A$505,$L$5:$L$505)-K472))</f>
        <v>5.5555555555555554</v>
      </c>
      <c r="K472" s="11">
        <f t="shared" si="221"/>
        <v>0</v>
      </c>
      <c r="L472" s="11">
        <f>IF($A472&lt;'Input Data'!$D$16,0,LOOKUP($A472-'Input Data'!$D$16,$A$5:$A$505,$K$5:$K$505))</f>
        <v>0</v>
      </c>
      <c r="M472" s="7">
        <f>MIN('Input Data'!$E$12*LOOKUP($A472,'Input Data'!$B$58:$B$62,'Input Data'!$F$58:$F$62)/3600*$C$1,IF($A472&lt;'Input Data'!$E$17,infinity,'Input Data'!$E$11*'Input Data'!$E$13+LOOKUP($A472-'Input Data'!$E$17+$C$1,$A$5:$A$505,$O$5:$O$505))-N472)</f>
        <v>22.222222222222221</v>
      </c>
      <c r="N472" s="11">
        <f t="shared" si="222"/>
        <v>5535.5000000000518</v>
      </c>
      <c r="O472" s="11">
        <f t="shared" si="223"/>
        <v>5535.5000000000518</v>
      </c>
      <c r="P472" s="9">
        <f>MIN('Input Data'!$E$12*LOOKUP($A472,'Input Data'!$B$58:$B$62,'Input Data'!$F$58:$F$62)/3600*$C$1,IF($A472&lt;'Input Data'!$E$16,0,LOOKUP($A472-'Input Data'!$E$16+$C$1,$A$5:$A$505,N$5:N$505)-O472))</f>
        <v>0</v>
      </c>
      <c r="Q472" s="10">
        <f>LOOKUP($A472,'Input Data'!$C$33:$C$37,'Input Data'!$F$33:$F$37)</f>
        <v>0</v>
      </c>
      <c r="R472" s="34">
        <f t="shared" si="224"/>
        <v>1</v>
      </c>
      <c r="S472" s="8">
        <f t="shared" si="225"/>
        <v>0</v>
      </c>
      <c r="T472" s="11">
        <f t="shared" si="226"/>
        <v>0</v>
      </c>
      <c r="U472" s="7">
        <f>MIN('Input Data'!$F$12*LOOKUP($A472,'Input Data'!$B$58:$B$62,'Input Data'!$G$58:$G$62)/3600*$C$1,IF($A472&lt;'Input Data'!$F$17,infinity,'Input Data'!$F$11*'Input Data'!$F$13+LOOKUP($A472-'Input Data'!$F$17+$C$1,$A$5:$A$505,$W$5:$W$505)-V472))</f>
        <v>5.5555555555555554</v>
      </c>
      <c r="V472" s="11">
        <f t="shared" si="227"/>
        <v>105.80466666666806</v>
      </c>
      <c r="W472" s="11">
        <f>IF($A472&lt;'Input Data'!$F$16,0,LOOKUP($A472-'Input Data'!$F$16,$A$5:$A$505,$V$5:$V$505))</f>
        <v>105.80466666666806</v>
      </c>
      <c r="X472" s="7">
        <f>MIN('Input Data'!$G$12*LOOKUP($A472,'Input Data'!$B$58:$B$62,'Input Data'!$H$58:$H$62)/3600*$C$1,IF($A472&lt;'Input Data'!$G$17,infinity,'Input Data'!$G$11*'Input Data'!$G$13+LOOKUP($A472-'Input Data'!$G$17+$C$1,$A$5:$A$505,$Z$5:$Z$505)-Y472))</f>
        <v>22.222222222222221</v>
      </c>
      <c r="Y472" s="11">
        <f t="shared" si="228"/>
        <v>5429.6953333333786</v>
      </c>
      <c r="Z472" s="11">
        <f t="shared" si="229"/>
        <v>5429.6953333333786</v>
      </c>
      <c r="AA472" s="9">
        <f>MIN('Input Data'!$G$12*LOOKUP($A472,'Input Data'!$B$58:$B$62,'Input Data'!$H$58:$H$62)/3600*$C$1,IF($A472&lt;'Input Data'!$G$16,0,LOOKUP($A472-'Input Data'!$G$16+$C$1,$A$5:$A$505,Y$5:Y$505)-Z472))</f>
        <v>0</v>
      </c>
      <c r="AB472" s="10">
        <f>LOOKUP($A472,'Input Data'!$C$33:$C$37,'Input Data'!$G$33:$G$37)</f>
        <v>0</v>
      </c>
      <c r="AC472" s="11">
        <f t="shared" si="230"/>
        <v>1</v>
      </c>
      <c r="AD472" s="11">
        <f t="shared" si="231"/>
        <v>0</v>
      </c>
      <c r="AE472" s="12">
        <f t="shared" si="232"/>
        <v>0</v>
      </c>
      <c r="AF472" s="7">
        <f>MIN('Input Data'!$H$12*LOOKUP($A472,'Input Data'!$B$58:$B$62,'Input Data'!$I$58:$I$62)/3600*$C$1,IF($A472&lt;'Input Data'!$H$17,infinity,'Input Data'!$H$11*'Input Data'!$H$13+LOOKUP($A472-'Input Data'!$H$17+$C$1,$A$5:$A$505,AH$5:AH$505)-AG472))</f>
        <v>5.5555555555555554</v>
      </c>
      <c r="AG472" s="11">
        <f t="shared" si="233"/>
        <v>0</v>
      </c>
      <c r="AH472" s="11">
        <f>IF($A472&lt;'Input Data'!$H$16,0,LOOKUP($A472-'Input Data'!$H$16,$A$5:$A$505,AG$5:AG$505))</f>
        <v>0</v>
      </c>
      <c r="AI472" s="7">
        <f>MIN('Input Data'!$I$12*LOOKUP($A472,'Input Data'!$B$58:$B$62,'Input Data'!$J$58:$J$62)/3600*$C$1,IF($A472&lt;'Input Data'!$I$17,infinity,'Input Data'!$I$11*'Input Data'!$I$13+LOOKUP($A472-'Input Data'!$I$17+$C$1,$A$5:$A$505,AK$5:AK$505))-AJ472)</f>
        <v>15</v>
      </c>
      <c r="AJ472" s="11">
        <f t="shared" si="234"/>
        <v>5429.6953333333786</v>
      </c>
      <c r="AK472" s="34">
        <f>IF($A472&lt;'Input Data'!$I$16,0,LOOKUP($A472-'Input Data'!$I$16,$A$5:$A$505,AJ$5:AJ$505))</f>
        <v>5429.6953333333786</v>
      </c>
      <c r="AL472" s="17">
        <f>MIN('Input Data'!$I$12*LOOKUP($A472,'Input Data'!$B$58:$B$62,'Input Data'!$J$58:$J$62)/3600*$C$1,IF($A472&lt;'Input Data'!$I$16,0,LOOKUP($A472-'Input Data'!$I$16+$C$1,$A$5:$A$505,AJ$5:AJ$505)-AK472))</f>
        <v>0</v>
      </c>
    </row>
    <row r="473" spans="1:38" x14ac:dyDescent="0.3">
      <c r="A473" s="9">
        <f t="shared" si="216"/>
        <v>4680</v>
      </c>
      <c r="B473" s="10">
        <f>MIN('Input Data'!$C$12*LOOKUP($A473,'Input Data'!$B$58:$B$62,'Input Data'!$D$58:$D$62)/3600*$C$1,IF($A473&lt;'Input Data'!$C$17,infinity,'Input Data'!$C$11*'Input Data'!$C$13+LOOKUP($A473-'Input Data'!$C$17+$C$1,$A$5:$A$505,$D$5:$D$505))-C473)</f>
        <v>22.222222222222221</v>
      </c>
      <c r="C473" s="11">
        <f>C472+LOOKUP($A472,'Input Data'!$D$23:$D$27,'Input Data'!$F$23:$F$27)*$C$1/3600</f>
        <v>5535.5000000000518</v>
      </c>
      <c r="D473" s="11">
        <f t="shared" si="217"/>
        <v>5535.5000000000518</v>
      </c>
      <c r="E473" s="9">
        <f>MIN('Input Data'!$C$12*LOOKUP($A473,'Input Data'!$B$58:$B$62,'Input Data'!$D$58:$D$62)/3600*$C$1,IF($A473&lt;'Input Data'!$C$16,0,LOOKUP($A473-'Input Data'!$C$16+$C$1,$A$5:$A$505,C$5:C$505)-D473))</f>
        <v>0</v>
      </c>
      <c r="F473" s="10">
        <f>LOOKUP($A473,'Input Data'!$C$33:$C$37,'Input Data'!$E$33:$E$37)</f>
        <v>0</v>
      </c>
      <c r="G473" s="11">
        <f t="shared" si="218"/>
        <v>1</v>
      </c>
      <c r="H473" s="11">
        <f t="shared" si="236"/>
        <v>0</v>
      </c>
      <c r="I473" s="12">
        <f t="shared" si="220"/>
        <v>0</v>
      </c>
      <c r="J473" s="7">
        <f>MIN('Input Data'!$D$12*LOOKUP($A473,'Input Data'!$B$58:$B$62,'Input Data'!$E$58:$E$62)/3600*$C$1,IF($A473&lt;'Input Data'!$D$17,infinity,'Input Data'!$D$11*'Input Data'!$D$13+LOOKUP($A473-'Input Data'!$D$17+$C$1,$A$5:$A$505,$L$5:$L$505)-K473))</f>
        <v>5.5555555555555554</v>
      </c>
      <c r="K473" s="11">
        <f t="shared" si="221"/>
        <v>0</v>
      </c>
      <c r="L473" s="11">
        <f>IF($A473&lt;'Input Data'!$D$16,0,LOOKUP($A473-'Input Data'!$D$16,$A$5:$A$505,$K$5:$K$505))</f>
        <v>0</v>
      </c>
      <c r="M473" s="7">
        <f>MIN('Input Data'!$E$12*LOOKUP($A473,'Input Data'!$B$58:$B$62,'Input Data'!$F$58:$F$62)/3600*$C$1,IF($A473&lt;'Input Data'!$E$17,infinity,'Input Data'!$E$11*'Input Data'!$E$13+LOOKUP($A473-'Input Data'!$E$17+$C$1,$A$5:$A$505,$O$5:$O$505))-N473)</f>
        <v>22.222222222222221</v>
      </c>
      <c r="N473" s="11">
        <f t="shared" si="222"/>
        <v>5535.5000000000518</v>
      </c>
      <c r="O473" s="11">
        <f t="shared" si="223"/>
        <v>5535.5000000000518</v>
      </c>
      <c r="P473" s="9">
        <f>MIN('Input Data'!$E$12*LOOKUP($A473,'Input Data'!$B$58:$B$62,'Input Data'!$F$58:$F$62)/3600*$C$1,IF($A473&lt;'Input Data'!$E$16,0,LOOKUP($A473-'Input Data'!$E$16+$C$1,$A$5:$A$505,N$5:N$505)-O473))</f>
        <v>0</v>
      </c>
      <c r="Q473" s="10">
        <f>LOOKUP($A473,'Input Data'!$C$33:$C$37,'Input Data'!$F$33:$F$37)</f>
        <v>0</v>
      </c>
      <c r="R473" s="34">
        <f t="shared" si="224"/>
        <v>1</v>
      </c>
      <c r="S473" s="8">
        <f t="shared" si="225"/>
        <v>0</v>
      </c>
      <c r="T473" s="11">
        <f t="shared" si="226"/>
        <v>0</v>
      </c>
      <c r="U473" s="7">
        <f>MIN('Input Data'!$F$12*LOOKUP($A473,'Input Data'!$B$58:$B$62,'Input Data'!$G$58:$G$62)/3600*$C$1,IF($A473&lt;'Input Data'!$F$17,infinity,'Input Data'!$F$11*'Input Data'!$F$13+LOOKUP($A473-'Input Data'!$F$17+$C$1,$A$5:$A$505,$W$5:$W$505)-V473))</f>
        <v>5.5555555555555554</v>
      </c>
      <c r="V473" s="11">
        <f t="shared" si="227"/>
        <v>105.80466666666806</v>
      </c>
      <c r="W473" s="11">
        <f>IF($A473&lt;'Input Data'!$F$16,0,LOOKUP($A473-'Input Data'!$F$16,$A$5:$A$505,$V$5:$V$505))</f>
        <v>105.80466666666806</v>
      </c>
      <c r="X473" s="7">
        <f>MIN('Input Data'!$G$12*LOOKUP($A473,'Input Data'!$B$58:$B$62,'Input Data'!$H$58:$H$62)/3600*$C$1,IF($A473&lt;'Input Data'!$G$17,infinity,'Input Data'!$G$11*'Input Data'!$G$13+LOOKUP($A473-'Input Data'!$G$17+$C$1,$A$5:$A$505,$Z$5:$Z$505)-Y473))</f>
        <v>22.222222222222221</v>
      </c>
      <c r="Y473" s="11">
        <f t="shared" si="228"/>
        <v>5429.6953333333786</v>
      </c>
      <c r="Z473" s="11">
        <f t="shared" si="229"/>
        <v>5429.6953333333786</v>
      </c>
      <c r="AA473" s="9">
        <f>MIN('Input Data'!$G$12*LOOKUP($A473,'Input Data'!$B$58:$B$62,'Input Data'!$H$58:$H$62)/3600*$C$1,IF($A473&lt;'Input Data'!$G$16,0,LOOKUP($A473-'Input Data'!$G$16+$C$1,$A$5:$A$505,Y$5:Y$505)-Z473))</f>
        <v>0</v>
      </c>
      <c r="AB473" s="10">
        <f>LOOKUP($A473,'Input Data'!$C$33:$C$37,'Input Data'!$G$33:$G$37)</f>
        <v>0</v>
      </c>
      <c r="AC473" s="11">
        <f t="shared" si="230"/>
        <v>1</v>
      </c>
      <c r="AD473" s="11">
        <f t="shared" si="231"/>
        <v>0</v>
      </c>
      <c r="AE473" s="12">
        <f t="shared" si="232"/>
        <v>0</v>
      </c>
      <c r="AF473" s="7">
        <f>MIN('Input Data'!$H$12*LOOKUP($A473,'Input Data'!$B$58:$B$62,'Input Data'!$I$58:$I$62)/3600*$C$1,IF($A473&lt;'Input Data'!$H$17,infinity,'Input Data'!$H$11*'Input Data'!$H$13+LOOKUP($A473-'Input Data'!$H$17+$C$1,$A$5:$A$505,AH$5:AH$505)-AG473))</f>
        <v>5.5555555555555554</v>
      </c>
      <c r="AG473" s="11">
        <f t="shared" si="233"/>
        <v>0</v>
      </c>
      <c r="AH473" s="11">
        <f>IF($A473&lt;'Input Data'!$H$16,0,LOOKUP($A473-'Input Data'!$H$16,$A$5:$A$505,AG$5:AG$505))</f>
        <v>0</v>
      </c>
      <c r="AI473" s="7">
        <f>MIN('Input Data'!$I$12*LOOKUP($A473,'Input Data'!$B$58:$B$62,'Input Data'!$J$58:$J$62)/3600*$C$1,IF($A473&lt;'Input Data'!$I$17,infinity,'Input Data'!$I$11*'Input Data'!$I$13+LOOKUP($A473-'Input Data'!$I$17+$C$1,$A$5:$A$505,AK$5:AK$505))-AJ473)</f>
        <v>15</v>
      </c>
      <c r="AJ473" s="11">
        <f t="shared" si="234"/>
        <v>5429.6953333333786</v>
      </c>
      <c r="AK473" s="34">
        <f>IF($A473&lt;'Input Data'!$I$16,0,LOOKUP($A473-'Input Data'!$I$16,$A$5:$A$505,AJ$5:AJ$505))</f>
        <v>5429.6953333333786</v>
      </c>
      <c r="AL473" s="17">
        <f>MIN('Input Data'!$I$12*LOOKUP($A473,'Input Data'!$B$58:$B$62,'Input Data'!$J$58:$J$62)/3600*$C$1,IF($A473&lt;'Input Data'!$I$16,0,LOOKUP($A473-'Input Data'!$I$16+$C$1,$A$5:$A$505,AJ$5:AJ$505)-AK473))</f>
        <v>0</v>
      </c>
    </row>
    <row r="474" spans="1:38" x14ac:dyDescent="0.3">
      <c r="A474" s="9">
        <f t="shared" si="216"/>
        <v>4690</v>
      </c>
      <c r="B474" s="10">
        <f>MIN('Input Data'!$C$12*LOOKUP($A474,'Input Data'!$B$58:$B$62,'Input Data'!$D$58:$D$62)/3600*$C$1,IF($A474&lt;'Input Data'!$C$17,infinity,'Input Data'!$C$11*'Input Data'!$C$13+LOOKUP($A474-'Input Data'!$C$17+$C$1,$A$5:$A$505,$D$5:$D$505))-C474)</f>
        <v>22.222222222222221</v>
      </c>
      <c r="C474" s="11">
        <f>C473+LOOKUP($A473,'Input Data'!$D$23:$D$27,'Input Data'!$F$23:$F$27)*$C$1/3600</f>
        <v>5535.5000000000518</v>
      </c>
      <c r="D474" s="11">
        <f t="shared" si="217"/>
        <v>5535.5000000000518</v>
      </c>
      <c r="E474" s="9">
        <f>MIN('Input Data'!$C$12*LOOKUP($A474,'Input Data'!$B$58:$B$62,'Input Data'!$D$58:$D$62)/3600*$C$1,IF($A474&lt;'Input Data'!$C$16,0,LOOKUP($A474-'Input Data'!$C$16+$C$1,$A$5:$A$505,C$5:C$505)-D474))</f>
        <v>0</v>
      </c>
      <c r="F474" s="10">
        <f>LOOKUP($A474,'Input Data'!$C$33:$C$37,'Input Data'!$E$33:$E$37)</f>
        <v>0</v>
      </c>
      <c r="G474" s="11">
        <f t="shared" si="218"/>
        <v>1</v>
      </c>
      <c r="H474" s="11">
        <f t="shared" si="236"/>
        <v>0</v>
      </c>
      <c r="I474" s="12">
        <f t="shared" si="220"/>
        <v>0</v>
      </c>
      <c r="J474" s="7">
        <f>MIN('Input Data'!$D$12*LOOKUP($A474,'Input Data'!$B$58:$B$62,'Input Data'!$E$58:$E$62)/3600*$C$1,IF($A474&lt;'Input Data'!$D$17,infinity,'Input Data'!$D$11*'Input Data'!$D$13+LOOKUP($A474-'Input Data'!$D$17+$C$1,$A$5:$A$505,$L$5:$L$505)-K474))</f>
        <v>5.5555555555555554</v>
      </c>
      <c r="K474" s="11">
        <f t="shared" si="221"/>
        <v>0</v>
      </c>
      <c r="L474" s="11">
        <f>IF($A474&lt;'Input Data'!$D$16,0,LOOKUP($A474-'Input Data'!$D$16,$A$5:$A$505,$K$5:$K$505))</f>
        <v>0</v>
      </c>
      <c r="M474" s="7">
        <f>MIN('Input Data'!$E$12*LOOKUP($A474,'Input Data'!$B$58:$B$62,'Input Data'!$F$58:$F$62)/3600*$C$1,IF($A474&lt;'Input Data'!$E$17,infinity,'Input Data'!$E$11*'Input Data'!$E$13+LOOKUP($A474-'Input Data'!$E$17+$C$1,$A$5:$A$505,$O$5:$O$505))-N474)</f>
        <v>22.222222222222221</v>
      </c>
      <c r="N474" s="11">
        <f t="shared" si="222"/>
        <v>5535.5000000000518</v>
      </c>
      <c r="O474" s="11">
        <f t="shared" si="223"/>
        <v>5535.5000000000518</v>
      </c>
      <c r="P474" s="9">
        <f>MIN('Input Data'!$E$12*LOOKUP($A474,'Input Data'!$B$58:$B$62,'Input Data'!$F$58:$F$62)/3600*$C$1,IF($A474&lt;'Input Data'!$E$16,0,LOOKUP($A474-'Input Data'!$E$16+$C$1,$A$5:$A$505,N$5:N$505)-O474))</f>
        <v>0</v>
      </c>
      <c r="Q474" s="10">
        <f>LOOKUP($A474,'Input Data'!$C$33:$C$37,'Input Data'!$F$33:$F$37)</f>
        <v>0</v>
      </c>
      <c r="R474" s="34">
        <f t="shared" si="224"/>
        <v>1</v>
      </c>
      <c r="S474" s="8">
        <f t="shared" si="225"/>
        <v>0</v>
      </c>
      <c r="T474" s="11">
        <f t="shared" si="226"/>
        <v>0</v>
      </c>
      <c r="U474" s="7">
        <f>MIN('Input Data'!$F$12*LOOKUP($A474,'Input Data'!$B$58:$B$62,'Input Data'!$G$58:$G$62)/3600*$C$1,IF($A474&lt;'Input Data'!$F$17,infinity,'Input Data'!$F$11*'Input Data'!$F$13+LOOKUP($A474-'Input Data'!$F$17+$C$1,$A$5:$A$505,$W$5:$W$505)-V474))</f>
        <v>5.5555555555555554</v>
      </c>
      <c r="V474" s="11">
        <f t="shared" si="227"/>
        <v>105.80466666666806</v>
      </c>
      <c r="W474" s="11">
        <f>IF($A474&lt;'Input Data'!$F$16,0,LOOKUP($A474-'Input Data'!$F$16,$A$5:$A$505,$V$5:$V$505))</f>
        <v>105.80466666666806</v>
      </c>
      <c r="X474" s="7">
        <f>MIN('Input Data'!$G$12*LOOKUP($A474,'Input Data'!$B$58:$B$62,'Input Data'!$H$58:$H$62)/3600*$C$1,IF($A474&lt;'Input Data'!$G$17,infinity,'Input Data'!$G$11*'Input Data'!$G$13+LOOKUP($A474-'Input Data'!$G$17+$C$1,$A$5:$A$505,$Z$5:$Z$505)-Y474))</f>
        <v>22.222222222222221</v>
      </c>
      <c r="Y474" s="11">
        <f t="shared" si="228"/>
        <v>5429.6953333333786</v>
      </c>
      <c r="Z474" s="11">
        <f t="shared" si="229"/>
        <v>5429.6953333333786</v>
      </c>
      <c r="AA474" s="9">
        <f>MIN('Input Data'!$G$12*LOOKUP($A474,'Input Data'!$B$58:$B$62,'Input Data'!$H$58:$H$62)/3600*$C$1,IF($A474&lt;'Input Data'!$G$16,0,LOOKUP($A474-'Input Data'!$G$16+$C$1,$A$5:$A$505,Y$5:Y$505)-Z474))</f>
        <v>0</v>
      </c>
      <c r="AB474" s="10">
        <f>LOOKUP($A474,'Input Data'!$C$33:$C$37,'Input Data'!$G$33:$G$37)</f>
        <v>0</v>
      </c>
      <c r="AC474" s="11">
        <f t="shared" si="230"/>
        <v>1</v>
      </c>
      <c r="AD474" s="11">
        <f t="shared" si="231"/>
        <v>0</v>
      </c>
      <c r="AE474" s="12">
        <f t="shared" si="232"/>
        <v>0</v>
      </c>
      <c r="AF474" s="7">
        <f>MIN('Input Data'!$H$12*LOOKUP($A474,'Input Data'!$B$58:$B$62,'Input Data'!$I$58:$I$62)/3600*$C$1,IF($A474&lt;'Input Data'!$H$17,infinity,'Input Data'!$H$11*'Input Data'!$H$13+LOOKUP($A474-'Input Data'!$H$17+$C$1,$A$5:$A$505,AH$5:AH$505)-AG474))</f>
        <v>5.5555555555555554</v>
      </c>
      <c r="AG474" s="11">
        <f t="shared" si="233"/>
        <v>0</v>
      </c>
      <c r="AH474" s="11">
        <f>IF($A474&lt;'Input Data'!$H$16,0,LOOKUP($A474-'Input Data'!$H$16,$A$5:$A$505,AG$5:AG$505))</f>
        <v>0</v>
      </c>
      <c r="AI474" s="7">
        <f>MIN('Input Data'!$I$12*LOOKUP($A474,'Input Data'!$B$58:$B$62,'Input Data'!$J$58:$J$62)/3600*$C$1,IF($A474&lt;'Input Data'!$I$17,infinity,'Input Data'!$I$11*'Input Data'!$I$13+LOOKUP($A474-'Input Data'!$I$17+$C$1,$A$5:$A$505,AK$5:AK$505))-AJ474)</f>
        <v>15</v>
      </c>
      <c r="AJ474" s="11">
        <f t="shared" si="234"/>
        <v>5429.6953333333786</v>
      </c>
      <c r="AK474" s="34">
        <f>IF($A474&lt;'Input Data'!$I$16,0,LOOKUP($A474-'Input Data'!$I$16,$A$5:$A$505,AJ$5:AJ$505))</f>
        <v>5429.6953333333786</v>
      </c>
      <c r="AL474" s="17">
        <f>MIN('Input Data'!$I$12*LOOKUP($A474,'Input Data'!$B$58:$B$62,'Input Data'!$J$58:$J$62)/3600*$C$1,IF($A474&lt;'Input Data'!$I$16,0,LOOKUP($A474-'Input Data'!$I$16+$C$1,$A$5:$A$505,AJ$5:AJ$505)-AK474))</f>
        <v>0</v>
      </c>
    </row>
    <row r="475" spans="1:38" x14ac:dyDescent="0.3">
      <c r="A475" s="9">
        <f t="shared" si="216"/>
        <v>4700</v>
      </c>
      <c r="B475" s="10">
        <f>MIN('Input Data'!$C$12*LOOKUP($A475,'Input Data'!$B$58:$B$62,'Input Data'!$D$58:$D$62)/3600*$C$1,IF($A475&lt;'Input Data'!$C$17,infinity,'Input Data'!$C$11*'Input Data'!$C$13+LOOKUP($A475-'Input Data'!$C$17+$C$1,$A$5:$A$505,$D$5:$D$505))-C475)</f>
        <v>22.222222222222221</v>
      </c>
      <c r="C475" s="11">
        <f>C474+LOOKUP($A474,'Input Data'!$D$23:$D$27,'Input Data'!$F$23:$F$27)*$C$1/3600</f>
        <v>5535.5000000000518</v>
      </c>
      <c r="D475" s="11">
        <f t="shared" si="217"/>
        <v>5535.5000000000518</v>
      </c>
      <c r="E475" s="9">
        <f>MIN('Input Data'!$C$12*LOOKUP($A475,'Input Data'!$B$58:$B$62,'Input Data'!$D$58:$D$62)/3600*$C$1,IF($A475&lt;'Input Data'!$C$16,0,LOOKUP($A475-'Input Data'!$C$16+$C$1,$A$5:$A$505,C$5:C$505)-D475))</f>
        <v>0</v>
      </c>
      <c r="F475" s="10">
        <f>LOOKUP($A475,'Input Data'!$C$33:$C$37,'Input Data'!$E$33:$E$37)</f>
        <v>0</v>
      </c>
      <c r="G475" s="11">
        <f t="shared" si="218"/>
        <v>1</v>
      </c>
      <c r="H475" s="11">
        <f t="shared" si="236"/>
        <v>0</v>
      </c>
      <c r="I475" s="12">
        <f t="shared" si="220"/>
        <v>0</v>
      </c>
      <c r="J475" s="7">
        <f>MIN('Input Data'!$D$12*LOOKUP($A475,'Input Data'!$B$58:$B$62,'Input Data'!$E$58:$E$62)/3600*$C$1,IF($A475&lt;'Input Data'!$D$17,infinity,'Input Data'!$D$11*'Input Data'!$D$13+LOOKUP($A475-'Input Data'!$D$17+$C$1,$A$5:$A$505,$L$5:$L$505)-K475))</f>
        <v>5.5555555555555554</v>
      </c>
      <c r="K475" s="11">
        <f t="shared" si="221"/>
        <v>0</v>
      </c>
      <c r="L475" s="11">
        <f>IF($A475&lt;'Input Data'!$D$16,0,LOOKUP($A475-'Input Data'!$D$16,$A$5:$A$505,$K$5:$K$505))</f>
        <v>0</v>
      </c>
      <c r="M475" s="7">
        <f>MIN('Input Data'!$E$12*LOOKUP($A475,'Input Data'!$B$58:$B$62,'Input Data'!$F$58:$F$62)/3600*$C$1,IF($A475&lt;'Input Data'!$E$17,infinity,'Input Data'!$E$11*'Input Data'!$E$13+LOOKUP($A475-'Input Data'!$E$17+$C$1,$A$5:$A$505,$O$5:$O$505))-N475)</f>
        <v>22.222222222222221</v>
      </c>
      <c r="N475" s="11">
        <f t="shared" si="222"/>
        <v>5535.5000000000518</v>
      </c>
      <c r="O475" s="11">
        <f t="shared" si="223"/>
        <v>5535.5000000000518</v>
      </c>
      <c r="P475" s="9">
        <f>MIN('Input Data'!$E$12*LOOKUP($A475,'Input Data'!$B$58:$B$62,'Input Data'!$F$58:$F$62)/3600*$C$1,IF($A475&lt;'Input Data'!$E$16,0,LOOKUP($A475-'Input Data'!$E$16+$C$1,$A$5:$A$505,N$5:N$505)-O475))</f>
        <v>0</v>
      </c>
      <c r="Q475" s="10">
        <f>LOOKUP($A475,'Input Data'!$C$33:$C$37,'Input Data'!$F$33:$F$37)</f>
        <v>0</v>
      </c>
      <c r="R475" s="34">
        <f t="shared" si="224"/>
        <v>1</v>
      </c>
      <c r="S475" s="8">
        <f t="shared" si="225"/>
        <v>0</v>
      </c>
      <c r="T475" s="11">
        <f t="shared" si="226"/>
        <v>0</v>
      </c>
      <c r="U475" s="7">
        <f>MIN('Input Data'!$F$12*LOOKUP($A475,'Input Data'!$B$58:$B$62,'Input Data'!$G$58:$G$62)/3600*$C$1,IF($A475&lt;'Input Data'!$F$17,infinity,'Input Data'!$F$11*'Input Data'!$F$13+LOOKUP($A475-'Input Data'!$F$17+$C$1,$A$5:$A$505,$W$5:$W$505)-V475))</f>
        <v>5.5555555555555554</v>
      </c>
      <c r="V475" s="11">
        <f t="shared" si="227"/>
        <v>105.80466666666806</v>
      </c>
      <c r="W475" s="11">
        <f>IF($A475&lt;'Input Data'!$F$16,0,LOOKUP($A475-'Input Data'!$F$16,$A$5:$A$505,$V$5:$V$505))</f>
        <v>105.80466666666806</v>
      </c>
      <c r="X475" s="7">
        <f>MIN('Input Data'!$G$12*LOOKUP($A475,'Input Data'!$B$58:$B$62,'Input Data'!$H$58:$H$62)/3600*$C$1,IF($A475&lt;'Input Data'!$G$17,infinity,'Input Data'!$G$11*'Input Data'!$G$13+LOOKUP($A475-'Input Data'!$G$17+$C$1,$A$5:$A$505,$Z$5:$Z$505)-Y475))</f>
        <v>22.222222222222221</v>
      </c>
      <c r="Y475" s="11">
        <f t="shared" si="228"/>
        <v>5429.6953333333786</v>
      </c>
      <c r="Z475" s="11">
        <f t="shared" si="229"/>
        <v>5429.6953333333786</v>
      </c>
      <c r="AA475" s="9">
        <f>MIN('Input Data'!$G$12*LOOKUP($A475,'Input Data'!$B$58:$B$62,'Input Data'!$H$58:$H$62)/3600*$C$1,IF($A475&lt;'Input Data'!$G$16,0,LOOKUP($A475-'Input Data'!$G$16+$C$1,$A$5:$A$505,Y$5:Y$505)-Z475))</f>
        <v>0</v>
      </c>
      <c r="AB475" s="10">
        <f>LOOKUP($A475,'Input Data'!$C$33:$C$37,'Input Data'!$G$33:$G$37)</f>
        <v>0</v>
      </c>
      <c r="AC475" s="11">
        <f t="shared" si="230"/>
        <v>1</v>
      </c>
      <c r="AD475" s="11">
        <f t="shared" si="231"/>
        <v>0</v>
      </c>
      <c r="AE475" s="12">
        <f t="shared" si="232"/>
        <v>0</v>
      </c>
      <c r="AF475" s="7">
        <f>MIN('Input Data'!$H$12*LOOKUP($A475,'Input Data'!$B$58:$B$62,'Input Data'!$I$58:$I$62)/3600*$C$1,IF($A475&lt;'Input Data'!$H$17,infinity,'Input Data'!$H$11*'Input Data'!$H$13+LOOKUP($A475-'Input Data'!$H$17+$C$1,$A$5:$A$505,AH$5:AH$505)-AG475))</f>
        <v>5.5555555555555554</v>
      </c>
      <c r="AG475" s="11">
        <f t="shared" si="233"/>
        <v>0</v>
      </c>
      <c r="AH475" s="11">
        <f>IF($A475&lt;'Input Data'!$H$16,0,LOOKUP($A475-'Input Data'!$H$16,$A$5:$A$505,AG$5:AG$505))</f>
        <v>0</v>
      </c>
      <c r="AI475" s="7">
        <f>MIN('Input Data'!$I$12*LOOKUP($A475,'Input Data'!$B$58:$B$62,'Input Data'!$J$58:$J$62)/3600*$C$1,IF($A475&lt;'Input Data'!$I$17,infinity,'Input Data'!$I$11*'Input Data'!$I$13+LOOKUP($A475-'Input Data'!$I$17+$C$1,$A$5:$A$505,AK$5:AK$505))-AJ475)</f>
        <v>15</v>
      </c>
      <c r="AJ475" s="11">
        <f t="shared" si="234"/>
        <v>5429.6953333333786</v>
      </c>
      <c r="AK475" s="34">
        <f>IF($A475&lt;'Input Data'!$I$16,0,LOOKUP($A475-'Input Data'!$I$16,$A$5:$A$505,AJ$5:AJ$505))</f>
        <v>5429.6953333333786</v>
      </c>
      <c r="AL475" s="17">
        <f>MIN('Input Data'!$I$12*LOOKUP($A475,'Input Data'!$B$58:$B$62,'Input Data'!$J$58:$J$62)/3600*$C$1,IF($A475&lt;'Input Data'!$I$16,0,LOOKUP($A475-'Input Data'!$I$16+$C$1,$A$5:$A$505,AJ$5:AJ$505)-AK475))</f>
        <v>0</v>
      </c>
    </row>
    <row r="476" spans="1:38" x14ac:dyDescent="0.3">
      <c r="A476" s="9">
        <f t="shared" si="216"/>
        <v>4710</v>
      </c>
      <c r="B476" s="10">
        <f>MIN('Input Data'!$C$12*LOOKUP($A476,'Input Data'!$B$58:$B$62,'Input Data'!$D$58:$D$62)/3600*$C$1,IF($A476&lt;'Input Data'!$C$17,infinity,'Input Data'!$C$11*'Input Data'!$C$13+LOOKUP($A476-'Input Data'!$C$17+$C$1,$A$5:$A$505,$D$5:$D$505))-C476)</f>
        <v>22.222222222222221</v>
      </c>
      <c r="C476" s="11">
        <f>C475+LOOKUP($A475,'Input Data'!$D$23:$D$27,'Input Data'!$F$23:$F$27)*$C$1/3600</f>
        <v>5535.5000000000518</v>
      </c>
      <c r="D476" s="11">
        <f t="shared" si="217"/>
        <v>5535.5000000000518</v>
      </c>
      <c r="E476" s="9">
        <f>MIN('Input Data'!$C$12*LOOKUP($A476,'Input Data'!$B$58:$B$62,'Input Data'!$D$58:$D$62)/3600*$C$1,IF($A476&lt;'Input Data'!$C$16,0,LOOKUP($A476-'Input Data'!$C$16+$C$1,$A$5:$A$505,C$5:C$505)-D476))</f>
        <v>0</v>
      </c>
      <c r="F476" s="10">
        <f>LOOKUP($A476,'Input Data'!$C$33:$C$37,'Input Data'!$E$33:$E$37)</f>
        <v>0</v>
      </c>
      <c r="G476" s="11">
        <f t="shared" si="218"/>
        <v>1</v>
      </c>
      <c r="H476" s="11">
        <f t="shared" si="236"/>
        <v>0</v>
      </c>
      <c r="I476" s="12">
        <f t="shared" si="220"/>
        <v>0</v>
      </c>
      <c r="J476" s="7">
        <f>MIN('Input Data'!$D$12*LOOKUP($A476,'Input Data'!$B$58:$B$62,'Input Data'!$E$58:$E$62)/3600*$C$1,IF($A476&lt;'Input Data'!$D$17,infinity,'Input Data'!$D$11*'Input Data'!$D$13+LOOKUP($A476-'Input Data'!$D$17+$C$1,$A$5:$A$505,$L$5:$L$505)-K476))</f>
        <v>5.5555555555555554</v>
      </c>
      <c r="K476" s="11">
        <f t="shared" si="221"/>
        <v>0</v>
      </c>
      <c r="L476" s="11">
        <f>IF($A476&lt;'Input Data'!$D$16,0,LOOKUP($A476-'Input Data'!$D$16,$A$5:$A$505,$K$5:$K$505))</f>
        <v>0</v>
      </c>
      <c r="M476" s="7">
        <f>MIN('Input Data'!$E$12*LOOKUP($A476,'Input Data'!$B$58:$B$62,'Input Data'!$F$58:$F$62)/3600*$C$1,IF($A476&lt;'Input Data'!$E$17,infinity,'Input Data'!$E$11*'Input Data'!$E$13+LOOKUP($A476-'Input Data'!$E$17+$C$1,$A$5:$A$505,$O$5:$O$505))-N476)</f>
        <v>22.222222222222221</v>
      </c>
      <c r="N476" s="11">
        <f t="shared" si="222"/>
        <v>5535.5000000000518</v>
      </c>
      <c r="O476" s="11">
        <f t="shared" si="223"/>
        <v>5535.5000000000518</v>
      </c>
      <c r="P476" s="9">
        <f>MIN('Input Data'!$E$12*LOOKUP($A476,'Input Data'!$B$58:$B$62,'Input Data'!$F$58:$F$62)/3600*$C$1,IF($A476&lt;'Input Data'!$E$16,0,LOOKUP($A476-'Input Data'!$E$16+$C$1,$A$5:$A$505,N$5:N$505)-O476))</f>
        <v>0</v>
      </c>
      <c r="Q476" s="10">
        <f>LOOKUP($A476,'Input Data'!$C$33:$C$37,'Input Data'!$F$33:$F$37)</f>
        <v>0</v>
      </c>
      <c r="R476" s="34">
        <f t="shared" si="224"/>
        <v>1</v>
      </c>
      <c r="S476" s="8">
        <f t="shared" si="225"/>
        <v>0</v>
      </c>
      <c r="T476" s="11">
        <f t="shared" si="226"/>
        <v>0</v>
      </c>
      <c r="U476" s="7">
        <f>MIN('Input Data'!$F$12*LOOKUP($A476,'Input Data'!$B$58:$B$62,'Input Data'!$G$58:$G$62)/3600*$C$1,IF($A476&lt;'Input Data'!$F$17,infinity,'Input Data'!$F$11*'Input Data'!$F$13+LOOKUP($A476-'Input Data'!$F$17+$C$1,$A$5:$A$505,$W$5:$W$505)-V476))</f>
        <v>5.5555555555555554</v>
      </c>
      <c r="V476" s="11">
        <f t="shared" si="227"/>
        <v>105.80466666666806</v>
      </c>
      <c r="W476" s="11">
        <f>IF($A476&lt;'Input Data'!$F$16,0,LOOKUP($A476-'Input Data'!$F$16,$A$5:$A$505,$V$5:$V$505))</f>
        <v>105.80466666666806</v>
      </c>
      <c r="X476" s="7">
        <f>MIN('Input Data'!$G$12*LOOKUP($A476,'Input Data'!$B$58:$B$62,'Input Data'!$H$58:$H$62)/3600*$C$1,IF($A476&lt;'Input Data'!$G$17,infinity,'Input Data'!$G$11*'Input Data'!$G$13+LOOKUP($A476-'Input Data'!$G$17+$C$1,$A$5:$A$505,$Z$5:$Z$505)-Y476))</f>
        <v>22.222222222222221</v>
      </c>
      <c r="Y476" s="11">
        <f t="shared" si="228"/>
        <v>5429.6953333333786</v>
      </c>
      <c r="Z476" s="11">
        <f t="shared" si="229"/>
        <v>5429.6953333333786</v>
      </c>
      <c r="AA476" s="9">
        <f>MIN('Input Data'!$G$12*LOOKUP($A476,'Input Data'!$B$58:$B$62,'Input Data'!$H$58:$H$62)/3600*$C$1,IF($A476&lt;'Input Data'!$G$16,0,LOOKUP($A476-'Input Data'!$G$16+$C$1,$A$5:$A$505,Y$5:Y$505)-Z476))</f>
        <v>0</v>
      </c>
      <c r="AB476" s="10">
        <f>LOOKUP($A476,'Input Data'!$C$33:$C$37,'Input Data'!$G$33:$G$37)</f>
        <v>0</v>
      </c>
      <c r="AC476" s="11">
        <f t="shared" si="230"/>
        <v>1</v>
      </c>
      <c r="AD476" s="11">
        <f t="shared" si="231"/>
        <v>0</v>
      </c>
      <c r="AE476" s="12">
        <f t="shared" si="232"/>
        <v>0</v>
      </c>
      <c r="AF476" s="7">
        <f>MIN('Input Data'!$H$12*LOOKUP($A476,'Input Data'!$B$58:$B$62,'Input Data'!$I$58:$I$62)/3600*$C$1,IF($A476&lt;'Input Data'!$H$17,infinity,'Input Data'!$H$11*'Input Data'!$H$13+LOOKUP($A476-'Input Data'!$H$17+$C$1,$A$5:$A$505,AH$5:AH$505)-AG476))</f>
        <v>5.5555555555555554</v>
      </c>
      <c r="AG476" s="11">
        <f t="shared" si="233"/>
        <v>0</v>
      </c>
      <c r="AH476" s="11">
        <f>IF($A476&lt;'Input Data'!$H$16,0,LOOKUP($A476-'Input Data'!$H$16,$A$5:$A$505,AG$5:AG$505))</f>
        <v>0</v>
      </c>
      <c r="AI476" s="7">
        <f>MIN('Input Data'!$I$12*LOOKUP($A476,'Input Data'!$B$58:$B$62,'Input Data'!$J$58:$J$62)/3600*$C$1,IF($A476&lt;'Input Data'!$I$17,infinity,'Input Data'!$I$11*'Input Data'!$I$13+LOOKUP($A476-'Input Data'!$I$17+$C$1,$A$5:$A$505,AK$5:AK$505))-AJ476)</f>
        <v>15</v>
      </c>
      <c r="AJ476" s="11">
        <f t="shared" si="234"/>
        <v>5429.6953333333786</v>
      </c>
      <c r="AK476" s="34">
        <f>IF($A476&lt;'Input Data'!$I$16,0,LOOKUP($A476-'Input Data'!$I$16,$A$5:$A$505,AJ$5:AJ$505))</f>
        <v>5429.6953333333786</v>
      </c>
      <c r="AL476" s="17">
        <f>MIN('Input Data'!$I$12*LOOKUP($A476,'Input Data'!$B$58:$B$62,'Input Data'!$J$58:$J$62)/3600*$C$1,IF($A476&lt;'Input Data'!$I$16,0,LOOKUP($A476-'Input Data'!$I$16+$C$1,$A$5:$A$505,AJ$5:AJ$505)-AK476))</f>
        <v>0</v>
      </c>
    </row>
    <row r="477" spans="1:38" x14ac:dyDescent="0.3">
      <c r="A477" s="9">
        <f t="shared" si="216"/>
        <v>4720</v>
      </c>
      <c r="B477" s="10">
        <f>MIN('Input Data'!$C$12*LOOKUP($A477,'Input Data'!$B$58:$B$62,'Input Data'!$D$58:$D$62)/3600*$C$1,IF($A477&lt;'Input Data'!$C$17,infinity,'Input Data'!$C$11*'Input Data'!$C$13+LOOKUP($A477-'Input Data'!$C$17+$C$1,$A$5:$A$505,$D$5:$D$505))-C477)</f>
        <v>22.222222222222221</v>
      </c>
      <c r="C477" s="11">
        <f>C476+LOOKUP($A476,'Input Data'!$D$23:$D$27,'Input Data'!$F$23:$F$27)*$C$1/3600</f>
        <v>5535.5000000000518</v>
      </c>
      <c r="D477" s="11">
        <f t="shared" si="217"/>
        <v>5535.5000000000518</v>
      </c>
      <c r="E477" s="9">
        <f>MIN('Input Data'!$C$12*LOOKUP($A477,'Input Data'!$B$58:$B$62,'Input Data'!$D$58:$D$62)/3600*$C$1,IF($A477&lt;'Input Data'!$C$16,0,LOOKUP($A477-'Input Data'!$C$16+$C$1,$A$5:$A$505,C$5:C$505)-D477))</f>
        <v>0</v>
      </c>
      <c r="F477" s="10">
        <f>LOOKUP($A477,'Input Data'!$C$33:$C$37,'Input Data'!$E$33:$E$37)</f>
        <v>0</v>
      </c>
      <c r="G477" s="11">
        <f t="shared" si="218"/>
        <v>1</v>
      </c>
      <c r="H477" s="11">
        <f t="shared" si="236"/>
        <v>0</v>
      </c>
      <c r="I477" s="12">
        <f t="shared" si="220"/>
        <v>0</v>
      </c>
      <c r="J477" s="7">
        <f>MIN('Input Data'!$D$12*LOOKUP($A477,'Input Data'!$B$58:$B$62,'Input Data'!$E$58:$E$62)/3600*$C$1,IF($A477&lt;'Input Data'!$D$17,infinity,'Input Data'!$D$11*'Input Data'!$D$13+LOOKUP($A477-'Input Data'!$D$17+$C$1,$A$5:$A$505,$L$5:$L$505)-K477))</f>
        <v>5.5555555555555554</v>
      </c>
      <c r="K477" s="11">
        <f t="shared" si="221"/>
        <v>0</v>
      </c>
      <c r="L477" s="11">
        <f>IF($A477&lt;'Input Data'!$D$16,0,LOOKUP($A477-'Input Data'!$D$16,$A$5:$A$505,$K$5:$K$505))</f>
        <v>0</v>
      </c>
      <c r="M477" s="7">
        <f>MIN('Input Data'!$E$12*LOOKUP($A477,'Input Data'!$B$58:$B$62,'Input Data'!$F$58:$F$62)/3600*$C$1,IF($A477&lt;'Input Data'!$E$17,infinity,'Input Data'!$E$11*'Input Data'!$E$13+LOOKUP($A477-'Input Data'!$E$17+$C$1,$A$5:$A$505,$O$5:$O$505))-N477)</f>
        <v>22.222222222222221</v>
      </c>
      <c r="N477" s="11">
        <f t="shared" si="222"/>
        <v>5535.5000000000518</v>
      </c>
      <c r="O477" s="11">
        <f t="shared" si="223"/>
        <v>5535.5000000000518</v>
      </c>
      <c r="P477" s="9">
        <f>MIN('Input Data'!$E$12*LOOKUP($A477,'Input Data'!$B$58:$B$62,'Input Data'!$F$58:$F$62)/3600*$C$1,IF($A477&lt;'Input Data'!$E$16,0,LOOKUP($A477-'Input Data'!$E$16+$C$1,$A$5:$A$505,N$5:N$505)-O477))</f>
        <v>0</v>
      </c>
      <c r="Q477" s="10">
        <f>LOOKUP($A477,'Input Data'!$C$33:$C$37,'Input Data'!$F$33:$F$37)</f>
        <v>0</v>
      </c>
      <c r="R477" s="34">
        <f t="shared" si="224"/>
        <v>1</v>
      </c>
      <c r="S477" s="8">
        <f t="shared" si="225"/>
        <v>0</v>
      </c>
      <c r="T477" s="11">
        <f t="shared" si="226"/>
        <v>0</v>
      </c>
      <c r="U477" s="7">
        <f>MIN('Input Data'!$F$12*LOOKUP($A477,'Input Data'!$B$58:$B$62,'Input Data'!$G$58:$G$62)/3600*$C$1,IF($A477&lt;'Input Data'!$F$17,infinity,'Input Data'!$F$11*'Input Data'!$F$13+LOOKUP($A477-'Input Data'!$F$17+$C$1,$A$5:$A$505,$W$5:$W$505)-V477))</f>
        <v>5.5555555555555554</v>
      </c>
      <c r="V477" s="11">
        <f t="shared" si="227"/>
        <v>105.80466666666806</v>
      </c>
      <c r="W477" s="11">
        <f>IF($A477&lt;'Input Data'!$F$16,0,LOOKUP($A477-'Input Data'!$F$16,$A$5:$A$505,$V$5:$V$505))</f>
        <v>105.80466666666806</v>
      </c>
      <c r="X477" s="7">
        <f>MIN('Input Data'!$G$12*LOOKUP($A477,'Input Data'!$B$58:$B$62,'Input Data'!$H$58:$H$62)/3600*$C$1,IF($A477&lt;'Input Data'!$G$17,infinity,'Input Data'!$G$11*'Input Data'!$G$13+LOOKUP($A477-'Input Data'!$G$17+$C$1,$A$5:$A$505,$Z$5:$Z$505)-Y477))</f>
        <v>22.222222222222221</v>
      </c>
      <c r="Y477" s="11">
        <f t="shared" si="228"/>
        <v>5429.6953333333786</v>
      </c>
      <c r="Z477" s="11">
        <f t="shared" si="229"/>
        <v>5429.6953333333786</v>
      </c>
      <c r="AA477" s="9">
        <f>MIN('Input Data'!$G$12*LOOKUP($A477,'Input Data'!$B$58:$B$62,'Input Data'!$H$58:$H$62)/3600*$C$1,IF($A477&lt;'Input Data'!$G$16,0,LOOKUP($A477-'Input Data'!$G$16+$C$1,$A$5:$A$505,Y$5:Y$505)-Z477))</f>
        <v>0</v>
      </c>
      <c r="AB477" s="10">
        <f>LOOKUP($A477,'Input Data'!$C$33:$C$37,'Input Data'!$G$33:$G$37)</f>
        <v>0</v>
      </c>
      <c r="AC477" s="11">
        <f t="shared" si="230"/>
        <v>1</v>
      </c>
      <c r="AD477" s="11">
        <f t="shared" si="231"/>
        <v>0</v>
      </c>
      <c r="AE477" s="12">
        <f t="shared" si="232"/>
        <v>0</v>
      </c>
      <c r="AF477" s="7">
        <f>MIN('Input Data'!$H$12*LOOKUP($A477,'Input Data'!$B$58:$B$62,'Input Data'!$I$58:$I$62)/3600*$C$1,IF($A477&lt;'Input Data'!$H$17,infinity,'Input Data'!$H$11*'Input Data'!$H$13+LOOKUP($A477-'Input Data'!$H$17+$C$1,$A$5:$A$505,AH$5:AH$505)-AG477))</f>
        <v>5.5555555555555554</v>
      </c>
      <c r="AG477" s="11">
        <f t="shared" si="233"/>
        <v>0</v>
      </c>
      <c r="AH477" s="11">
        <f>IF($A477&lt;'Input Data'!$H$16,0,LOOKUP($A477-'Input Data'!$H$16,$A$5:$A$505,AG$5:AG$505))</f>
        <v>0</v>
      </c>
      <c r="AI477" s="7">
        <f>MIN('Input Data'!$I$12*LOOKUP($A477,'Input Data'!$B$58:$B$62,'Input Data'!$J$58:$J$62)/3600*$C$1,IF($A477&lt;'Input Data'!$I$17,infinity,'Input Data'!$I$11*'Input Data'!$I$13+LOOKUP($A477-'Input Data'!$I$17+$C$1,$A$5:$A$505,AK$5:AK$505))-AJ477)</f>
        <v>15</v>
      </c>
      <c r="AJ477" s="11">
        <f t="shared" si="234"/>
        <v>5429.6953333333786</v>
      </c>
      <c r="AK477" s="34">
        <f>IF($A477&lt;'Input Data'!$I$16,0,LOOKUP($A477-'Input Data'!$I$16,$A$5:$A$505,AJ$5:AJ$505))</f>
        <v>5429.6953333333786</v>
      </c>
      <c r="AL477" s="17">
        <f>MIN('Input Data'!$I$12*LOOKUP($A477,'Input Data'!$B$58:$B$62,'Input Data'!$J$58:$J$62)/3600*$C$1,IF($A477&lt;'Input Data'!$I$16,0,LOOKUP($A477-'Input Data'!$I$16+$C$1,$A$5:$A$505,AJ$5:AJ$505)-AK477))</f>
        <v>0</v>
      </c>
    </row>
    <row r="478" spans="1:38" x14ac:dyDescent="0.3">
      <c r="A478" s="9">
        <f t="shared" si="216"/>
        <v>4730</v>
      </c>
      <c r="B478" s="10">
        <f>MIN('Input Data'!$C$12*LOOKUP($A478,'Input Data'!$B$58:$B$62,'Input Data'!$D$58:$D$62)/3600*$C$1,IF($A478&lt;'Input Data'!$C$17,infinity,'Input Data'!$C$11*'Input Data'!$C$13+LOOKUP($A478-'Input Data'!$C$17+$C$1,$A$5:$A$505,$D$5:$D$505))-C478)</f>
        <v>22.222222222222221</v>
      </c>
      <c r="C478" s="11">
        <f>C477+LOOKUP($A477,'Input Data'!$D$23:$D$27,'Input Data'!$F$23:$F$27)*$C$1/3600</f>
        <v>5535.5000000000518</v>
      </c>
      <c r="D478" s="11">
        <f t="shared" si="217"/>
        <v>5535.5000000000518</v>
      </c>
      <c r="E478" s="9">
        <f>MIN('Input Data'!$C$12*LOOKUP($A478,'Input Data'!$B$58:$B$62,'Input Data'!$D$58:$D$62)/3600*$C$1,IF($A478&lt;'Input Data'!$C$16,0,LOOKUP($A478-'Input Data'!$C$16+$C$1,$A$5:$A$505,C$5:C$505)-D478))</f>
        <v>0</v>
      </c>
      <c r="F478" s="10">
        <f>LOOKUP($A478,'Input Data'!$C$33:$C$37,'Input Data'!$E$33:$E$37)</f>
        <v>0</v>
      </c>
      <c r="G478" s="11">
        <f t="shared" si="218"/>
        <v>1</v>
      </c>
      <c r="H478" s="11">
        <f t="shared" si="236"/>
        <v>0</v>
      </c>
      <c r="I478" s="12">
        <f t="shared" si="220"/>
        <v>0</v>
      </c>
      <c r="J478" s="7">
        <f>MIN('Input Data'!$D$12*LOOKUP($A478,'Input Data'!$B$58:$B$62,'Input Data'!$E$58:$E$62)/3600*$C$1,IF($A478&lt;'Input Data'!$D$17,infinity,'Input Data'!$D$11*'Input Data'!$D$13+LOOKUP($A478-'Input Data'!$D$17+$C$1,$A$5:$A$505,$L$5:$L$505)-K478))</f>
        <v>5.5555555555555554</v>
      </c>
      <c r="K478" s="11">
        <f t="shared" si="221"/>
        <v>0</v>
      </c>
      <c r="L478" s="11">
        <f>IF($A478&lt;'Input Data'!$D$16,0,LOOKUP($A478-'Input Data'!$D$16,$A$5:$A$505,$K$5:$K$505))</f>
        <v>0</v>
      </c>
      <c r="M478" s="7">
        <f>MIN('Input Data'!$E$12*LOOKUP($A478,'Input Data'!$B$58:$B$62,'Input Data'!$F$58:$F$62)/3600*$C$1,IF($A478&lt;'Input Data'!$E$17,infinity,'Input Data'!$E$11*'Input Data'!$E$13+LOOKUP($A478-'Input Data'!$E$17+$C$1,$A$5:$A$505,$O$5:$O$505))-N478)</f>
        <v>22.222222222222221</v>
      </c>
      <c r="N478" s="11">
        <f t="shared" si="222"/>
        <v>5535.5000000000518</v>
      </c>
      <c r="O478" s="11">
        <f t="shared" si="223"/>
        <v>5535.5000000000518</v>
      </c>
      <c r="P478" s="9">
        <f>MIN('Input Data'!$E$12*LOOKUP($A478,'Input Data'!$B$58:$B$62,'Input Data'!$F$58:$F$62)/3600*$C$1,IF($A478&lt;'Input Data'!$E$16,0,LOOKUP($A478-'Input Data'!$E$16+$C$1,$A$5:$A$505,N$5:N$505)-O478))</f>
        <v>0</v>
      </c>
      <c r="Q478" s="10">
        <f>LOOKUP($A478,'Input Data'!$C$33:$C$37,'Input Data'!$F$33:$F$37)</f>
        <v>0</v>
      </c>
      <c r="R478" s="34">
        <f t="shared" si="224"/>
        <v>1</v>
      </c>
      <c r="S478" s="8">
        <f t="shared" si="225"/>
        <v>0</v>
      </c>
      <c r="T478" s="11">
        <f t="shared" si="226"/>
        <v>0</v>
      </c>
      <c r="U478" s="7">
        <f>MIN('Input Data'!$F$12*LOOKUP($A478,'Input Data'!$B$58:$B$62,'Input Data'!$G$58:$G$62)/3600*$C$1,IF($A478&lt;'Input Data'!$F$17,infinity,'Input Data'!$F$11*'Input Data'!$F$13+LOOKUP($A478-'Input Data'!$F$17+$C$1,$A$5:$A$505,$W$5:$W$505)-V478))</f>
        <v>5.5555555555555554</v>
      </c>
      <c r="V478" s="11">
        <f t="shared" si="227"/>
        <v>105.80466666666806</v>
      </c>
      <c r="W478" s="11">
        <f>IF($A478&lt;'Input Data'!$F$16,0,LOOKUP($A478-'Input Data'!$F$16,$A$5:$A$505,$V$5:$V$505))</f>
        <v>105.80466666666806</v>
      </c>
      <c r="X478" s="7">
        <f>MIN('Input Data'!$G$12*LOOKUP($A478,'Input Data'!$B$58:$B$62,'Input Data'!$H$58:$H$62)/3600*$C$1,IF($A478&lt;'Input Data'!$G$17,infinity,'Input Data'!$G$11*'Input Data'!$G$13+LOOKUP($A478-'Input Data'!$G$17+$C$1,$A$5:$A$505,$Z$5:$Z$505)-Y478))</f>
        <v>22.222222222222221</v>
      </c>
      <c r="Y478" s="11">
        <f t="shared" si="228"/>
        <v>5429.6953333333786</v>
      </c>
      <c r="Z478" s="11">
        <f t="shared" si="229"/>
        <v>5429.6953333333786</v>
      </c>
      <c r="AA478" s="9">
        <f>MIN('Input Data'!$G$12*LOOKUP($A478,'Input Data'!$B$58:$B$62,'Input Data'!$H$58:$H$62)/3600*$C$1,IF($A478&lt;'Input Data'!$G$16,0,LOOKUP($A478-'Input Data'!$G$16+$C$1,$A$5:$A$505,Y$5:Y$505)-Z478))</f>
        <v>0</v>
      </c>
      <c r="AB478" s="10">
        <f>LOOKUP($A478,'Input Data'!$C$33:$C$37,'Input Data'!$G$33:$G$37)</f>
        <v>0</v>
      </c>
      <c r="AC478" s="11">
        <f t="shared" si="230"/>
        <v>1</v>
      </c>
      <c r="AD478" s="11">
        <f t="shared" si="231"/>
        <v>0</v>
      </c>
      <c r="AE478" s="12">
        <f t="shared" si="232"/>
        <v>0</v>
      </c>
      <c r="AF478" s="7">
        <f>MIN('Input Data'!$H$12*LOOKUP($A478,'Input Data'!$B$58:$B$62,'Input Data'!$I$58:$I$62)/3600*$C$1,IF($A478&lt;'Input Data'!$H$17,infinity,'Input Data'!$H$11*'Input Data'!$H$13+LOOKUP($A478-'Input Data'!$H$17+$C$1,$A$5:$A$505,AH$5:AH$505)-AG478))</f>
        <v>5.5555555555555554</v>
      </c>
      <c r="AG478" s="11">
        <f t="shared" si="233"/>
        <v>0</v>
      </c>
      <c r="AH478" s="11">
        <f>IF($A478&lt;'Input Data'!$H$16,0,LOOKUP($A478-'Input Data'!$H$16,$A$5:$A$505,AG$5:AG$505))</f>
        <v>0</v>
      </c>
      <c r="AI478" s="7">
        <f>MIN('Input Data'!$I$12*LOOKUP($A478,'Input Data'!$B$58:$B$62,'Input Data'!$J$58:$J$62)/3600*$C$1,IF($A478&lt;'Input Data'!$I$17,infinity,'Input Data'!$I$11*'Input Data'!$I$13+LOOKUP($A478-'Input Data'!$I$17+$C$1,$A$5:$A$505,AK$5:AK$505))-AJ478)</f>
        <v>15</v>
      </c>
      <c r="AJ478" s="11">
        <f t="shared" si="234"/>
        <v>5429.6953333333786</v>
      </c>
      <c r="AK478" s="34">
        <f>IF($A478&lt;'Input Data'!$I$16,0,LOOKUP($A478-'Input Data'!$I$16,$A$5:$A$505,AJ$5:AJ$505))</f>
        <v>5429.6953333333786</v>
      </c>
      <c r="AL478" s="17">
        <f>MIN('Input Data'!$I$12*LOOKUP($A478,'Input Data'!$B$58:$B$62,'Input Data'!$J$58:$J$62)/3600*$C$1,IF($A478&lt;'Input Data'!$I$16,0,LOOKUP($A478-'Input Data'!$I$16+$C$1,$A$5:$A$505,AJ$5:AJ$505)-AK478))</f>
        <v>0</v>
      </c>
    </row>
    <row r="479" spans="1:38" x14ac:dyDescent="0.3">
      <c r="A479" s="9">
        <f t="shared" si="216"/>
        <v>4740</v>
      </c>
      <c r="B479" s="10">
        <f>MIN('Input Data'!$C$12*LOOKUP($A479,'Input Data'!$B$58:$B$62,'Input Data'!$D$58:$D$62)/3600*$C$1,IF($A479&lt;'Input Data'!$C$17,infinity,'Input Data'!$C$11*'Input Data'!$C$13+LOOKUP($A479-'Input Data'!$C$17+$C$1,$A$5:$A$505,$D$5:$D$505))-C479)</f>
        <v>22.222222222222221</v>
      </c>
      <c r="C479" s="11">
        <f>C478+LOOKUP($A478,'Input Data'!$D$23:$D$27,'Input Data'!$F$23:$F$27)*$C$1/3600</f>
        <v>5535.5000000000518</v>
      </c>
      <c r="D479" s="11">
        <f t="shared" si="217"/>
        <v>5535.5000000000518</v>
      </c>
      <c r="E479" s="9">
        <f>MIN('Input Data'!$C$12*LOOKUP($A479,'Input Data'!$B$58:$B$62,'Input Data'!$D$58:$D$62)/3600*$C$1,IF($A479&lt;'Input Data'!$C$16,0,LOOKUP($A479-'Input Data'!$C$16+$C$1,$A$5:$A$505,C$5:C$505)-D479))</f>
        <v>0</v>
      </c>
      <c r="F479" s="10">
        <f>LOOKUP($A479,'Input Data'!$C$33:$C$37,'Input Data'!$E$33:$E$37)</f>
        <v>0</v>
      </c>
      <c r="G479" s="11">
        <f t="shared" si="218"/>
        <v>1</v>
      </c>
      <c r="H479" s="11">
        <f t="shared" si="236"/>
        <v>0</v>
      </c>
      <c r="I479" s="12">
        <f t="shared" si="220"/>
        <v>0</v>
      </c>
      <c r="J479" s="7">
        <f>MIN('Input Data'!$D$12*LOOKUP($A479,'Input Data'!$B$58:$B$62,'Input Data'!$E$58:$E$62)/3600*$C$1,IF($A479&lt;'Input Data'!$D$17,infinity,'Input Data'!$D$11*'Input Data'!$D$13+LOOKUP($A479-'Input Data'!$D$17+$C$1,$A$5:$A$505,$L$5:$L$505)-K479))</f>
        <v>5.5555555555555554</v>
      </c>
      <c r="K479" s="11">
        <f t="shared" si="221"/>
        <v>0</v>
      </c>
      <c r="L479" s="11">
        <f>IF($A479&lt;'Input Data'!$D$16,0,LOOKUP($A479-'Input Data'!$D$16,$A$5:$A$505,$K$5:$K$505))</f>
        <v>0</v>
      </c>
      <c r="M479" s="7">
        <f>MIN('Input Data'!$E$12*LOOKUP($A479,'Input Data'!$B$58:$B$62,'Input Data'!$F$58:$F$62)/3600*$C$1,IF($A479&lt;'Input Data'!$E$17,infinity,'Input Data'!$E$11*'Input Data'!$E$13+LOOKUP($A479-'Input Data'!$E$17+$C$1,$A$5:$A$505,$O$5:$O$505))-N479)</f>
        <v>22.222222222222221</v>
      </c>
      <c r="N479" s="11">
        <f t="shared" si="222"/>
        <v>5535.5000000000518</v>
      </c>
      <c r="O479" s="11">
        <f t="shared" si="223"/>
        <v>5535.5000000000518</v>
      </c>
      <c r="P479" s="9">
        <f>MIN('Input Data'!$E$12*LOOKUP($A479,'Input Data'!$B$58:$B$62,'Input Data'!$F$58:$F$62)/3600*$C$1,IF($A479&lt;'Input Data'!$E$16,0,LOOKUP($A479-'Input Data'!$E$16+$C$1,$A$5:$A$505,N$5:N$505)-O479))</f>
        <v>0</v>
      </c>
      <c r="Q479" s="10">
        <f>LOOKUP($A479,'Input Data'!$C$33:$C$37,'Input Data'!$F$33:$F$37)</f>
        <v>0</v>
      </c>
      <c r="R479" s="34">
        <f t="shared" si="224"/>
        <v>1</v>
      </c>
      <c r="S479" s="8">
        <f t="shared" si="225"/>
        <v>0</v>
      </c>
      <c r="T479" s="11">
        <f t="shared" si="226"/>
        <v>0</v>
      </c>
      <c r="U479" s="7">
        <f>MIN('Input Data'!$F$12*LOOKUP($A479,'Input Data'!$B$58:$B$62,'Input Data'!$G$58:$G$62)/3600*$C$1,IF($A479&lt;'Input Data'!$F$17,infinity,'Input Data'!$F$11*'Input Data'!$F$13+LOOKUP($A479-'Input Data'!$F$17+$C$1,$A$5:$A$505,$W$5:$W$505)-V479))</f>
        <v>5.5555555555555554</v>
      </c>
      <c r="V479" s="11">
        <f t="shared" si="227"/>
        <v>105.80466666666806</v>
      </c>
      <c r="W479" s="11">
        <f>IF($A479&lt;'Input Data'!$F$16,0,LOOKUP($A479-'Input Data'!$F$16,$A$5:$A$505,$V$5:$V$505))</f>
        <v>105.80466666666806</v>
      </c>
      <c r="X479" s="7">
        <f>MIN('Input Data'!$G$12*LOOKUP($A479,'Input Data'!$B$58:$B$62,'Input Data'!$H$58:$H$62)/3600*$C$1,IF($A479&lt;'Input Data'!$G$17,infinity,'Input Data'!$G$11*'Input Data'!$G$13+LOOKUP($A479-'Input Data'!$G$17+$C$1,$A$5:$A$505,$Z$5:$Z$505)-Y479))</f>
        <v>22.222222222222221</v>
      </c>
      <c r="Y479" s="11">
        <f t="shared" si="228"/>
        <v>5429.6953333333786</v>
      </c>
      <c r="Z479" s="11">
        <f t="shared" si="229"/>
        <v>5429.6953333333786</v>
      </c>
      <c r="AA479" s="9">
        <f>MIN('Input Data'!$G$12*LOOKUP($A479,'Input Data'!$B$58:$B$62,'Input Data'!$H$58:$H$62)/3600*$C$1,IF($A479&lt;'Input Data'!$G$16,0,LOOKUP($A479-'Input Data'!$G$16+$C$1,$A$5:$A$505,Y$5:Y$505)-Z479))</f>
        <v>0</v>
      </c>
      <c r="AB479" s="10">
        <f>LOOKUP($A479,'Input Data'!$C$33:$C$37,'Input Data'!$G$33:$G$37)</f>
        <v>0</v>
      </c>
      <c r="AC479" s="11">
        <f t="shared" si="230"/>
        <v>1</v>
      </c>
      <c r="AD479" s="11">
        <f t="shared" si="231"/>
        <v>0</v>
      </c>
      <c r="AE479" s="12">
        <f t="shared" si="232"/>
        <v>0</v>
      </c>
      <c r="AF479" s="7">
        <f>MIN('Input Data'!$H$12*LOOKUP($A479,'Input Data'!$B$58:$B$62,'Input Data'!$I$58:$I$62)/3600*$C$1,IF($A479&lt;'Input Data'!$H$17,infinity,'Input Data'!$H$11*'Input Data'!$H$13+LOOKUP($A479-'Input Data'!$H$17+$C$1,$A$5:$A$505,AH$5:AH$505)-AG479))</f>
        <v>5.5555555555555554</v>
      </c>
      <c r="AG479" s="11">
        <f t="shared" si="233"/>
        <v>0</v>
      </c>
      <c r="AH479" s="11">
        <f>IF($A479&lt;'Input Data'!$H$16,0,LOOKUP($A479-'Input Data'!$H$16,$A$5:$A$505,AG$5:AG$505))</f>
        <v>0</v>
      </c>
      <c r="AI479" s="7">
        <f>MIN('Input Data'!$I$12*LOOKUP($A479,'Input Data'!$B$58:$B$62,'Input Data'!$J$58:$J$62)/3600*$C$1,IF($A479&lt;'Input Data'!$I$17,infinity,'Input Data'!$I$11*'Input Data'!$I$13+LOOKUP($A479-'Input Data'!$I$17+$C$1,$A$5:$A$505,AK$5:AK$505))-AJ479)</f>
        <v>15</v>
      </c>
      <c r="AJ479" s="11">
        <f t="shared" si="234"/>
        <v>5429.6953333333786</v>
      </c>
      <c r="AK479" s="34">
        <f>IF($A479&lt;'Input Data'!$I$16,0,LOOKUP($A479-'Input Data'!$I$16,$A$5:$A$505,AJ$5:AJ$505))</f>
        <v>5429.6953333333786</v>
      </c>
      <c r="AL479" s="17">
        <f>MIN('Input Data'!$I$12*LOOKUP($A479,'Input Data'!$B$58:$B$62,'Input Data'!$J$58:$J$62)/3600*$C$1,IF($A479&lt;'Input Data'!$I$16,0,LOOKUP($A479-'Input Data'!$I$16+$C$1,$A$5:$A$505,AJ$5:AJ$505)-AK479))</f>
        <v>0</v>
      </c>
    </row>
    <row r="480" spans="1:38" x14ac:dyDescent="0.3">
      <c r="A480" s="9">
        <f t="shared" si="216"/>
        <v>4750</v>
      </c>
      <c r="B480" s="10">
        <f>MIN('Input Data'!$C$12*LOOKUP($A480,'Input Data'!$B$58:$B$62,'Input Data'!$D$58:$D$62)/3600*$C$1,IF($A480&lt;'Input Data'!$C$17,infinity,'Input Data'!$C$11*'Input Data'!$C$13+LOOKUP($A480-'Input Data'!$C$17+$C$1,$A$5:$A$505,$D$5:$D$505))-C480)</f>
        <v>22.222222222222221</v>
      </c>
      <c r="C480" s="11">
        <f>C479+LOOKUP($A479,'Input Data'!$D$23:$D$27,'Input Data'!$F$23:$F$27)*$C$1/3600</f>
        <v>5535.5000000000518</v>
      </c>
      <c r="D480" s="11">
        <f t="shared" si="217"/>
        <v>5535.5000000000518</v>
      </c>
      <c r="E480" s="9">
        <f>MIN('Input Data'!$C$12*LOOKUP($A480,'Input Data'!$B$58:$B$62,'Input Data'!$D$58:$D$62)/3600*$C$1,IF($A480&lt;'Input Data'!$C$16,0,LOOKUP($A480-'Input Data'!$C$16+$C$1,$A$5:$A$505,C$5:C$505)-D480))</f>
        <v>0</v>
      </c>
      <c r="F480" s="10">
        <f>LOOKUP($A480,'Input Data'!$C$33:$C$37,'Input Data'!$E$33:$E$37)</f>
        <v>0</v>
      </c>
      <c r="G480" s="11">
        <f t="shared" si="218"/>
        <v>1</v>
      </c>
      <c r="H480" s="11">
        <f t="shared" si="236"/>
        <v>0</v>
      </c>
      <c r="I480" s="12">
        <f t="shared" si="220"/>
        <v>0</v>
      </c>
      <c r="J480" s="7">
        <f>MIN('Input Data'!$D$12*LOOKUP($A480,'Input Data'!$B$58:$B$62,'Input Data'!$E$58:$E$62)/3600*$C$1,IF($A480&lt;'Input Data'!$D$17,infinity,'Input Data'!$D$11*'Input Data'!$D$13+LOOKUP($A480-'Input Data'!$D$17+$C$1,$A$5:$A$505,$L$5:$L$505)-K480))</f>
        <v>5.5555555555555554</v>
      </c>
      <c r="K480" s="11">
        <f t="shared" si="221"/>
        <v>0</v>
      </c>
      <c r="L480" s="11">
        <f>IF($A480&lt;'Input Data'!$D$16,0,LOOKUP($A480-'Input Data'!$D$16,$A$5:$A$505,$K$5:$K$505))</f>
        <v>0</v>
      </c>
      <c r="M480" s="7">
        <f>MIN('Input Data'!$E$12*LOOKUP($A480,'Input Data'!$B$58:$B$62,'Input Data'!$F$58:$F$62)/3600*$C$1,IF($A480&lt;'Input Data'!$E$17,infinity,'Input Data'!$E$11*'Input Data'!$E$13+LOOKUP($A480-'Input Data'!$E$17+$C$1,$A$5:$A$505,$O$5:$O$505))-N480)</f>
        <v>22.222222222222221</v>
      </c>
      <c r="N480" s="11">
        <f t="shared" si="222"/>
        <v>5535.5000000000518</v>
      </c>
      <c r="O480" s="11">
        <f t="shared" si="223"/>
        <v>5535.5000000000518</v>
      </c>
      <c r="P480" s="9">
        <f>MIN('Input Data'!$E$12*LOOKUP($A480,'Input Data'!$B$58:$B$62,'Input Data'!$F$58:$F$62)/3600*$C$1,IF($A480&lt;'Input Data'!$E$16,0,LOOKUP($A480-'Input Data'!$E$16+$C$1,$A$5:$A$505,N$5:N$505)-O480))</f>
        <v>0</v>
      </c>
      <c r="Q480" s="10">
        <f>LOOKUP($A480,'Input Data'!$C$33:$C$37,'Input Data'!$F$33:$F$37)</f>
        <v>0</v>
      </c>
      <c r="R480" s="34">
        <f t="shared" si="224"/>
        <v>1</v>
      </c>
      <c r="S480" s="8">
        <f t="shared" si="225"/>
        <v>0</v>
      </c>
      <c r="T480" s="11">
        <f t="shared" si="226"/>
        <v>0</v>
      </c>
      <c r="U480" s="7">
        <f>MIN('Input Data'!$F$12*LOOKUP($A480,'Input Data'!$B$58:$B$62,'Input Data'!$G$58:$G$62)/3600*$C$1,IF($A480&lt;'Input Data'!$F$17,infinity,'Input Data'!$F$11*'Input Data'!$F$13+LOOKUP($A480-'Input Data'!$F$17+$C$1,$A$5:$A$505,$W$5:$W$505)-V480))</f>
        <v>5.5555555555555554</v>
      </c>
      <c r="V480" s="11">
        <f t="shared" si="227"/>
        <v>105.80466666666806</v>
      </c>
      <c r="W480" s="11">
        <f>IF($A480&lt;'Input Data'!$F$16,0,LOOKUP($A480-'Input Data'!$F$16,$A$5:$A$505,$V$5:$V$505))</f>
        <v>105.80466666666806</v>
      </c>
      <c r="X480" s="7">
        <f>MIN('Input Data'!$G$12*LOOKUP($A480,'Input Data'!$B$58:$B$62,'Input Data'!$H$58:$H$62)/3600*$C$1,IF($A480&lt;'Input Data'!$G$17,infinity,'Input Data'!$G$11*'Input Data'!$G$13+LOOKUP($A480-'Input Data'!$G$17+$C$1,$A$5:$A$505,$Z$5:$Z$505)-Y480))</f>
        <v>22.222222222222221</v>
      </c>
      <c r="Y480" s="11">
        <f t="shared" si="228"/>
        <v>5429.6953333333786</v>
      </c>
      <c r="Z480" s="11">
        <f t="shared" si="229"/>
        <v>5429.6953333333786</v>
      </c>
      <c r="AA480" s="9">
        <f>MIN('Input Data'!$G$12*LOOKUP($A480,'Input Data'!$B$58:$B$62,'Input Data'!$H$58:$H$62)/3600*$C$1,IF($A480&lt;'Input Data'!$G$16,0,LOOKUP($A480-'Input Data'!$G$16+$C$1,$A$5:$A$505,Y$5:Y$505)-Z480))</f>
        <v>0</v>
      </c>
      <c r="AB480" s="10">
        <f>LOOKUP($A480,'Input Data'!$C$33:$C$37,'Input Data'!$G$33:$G$37)</f>
        <v>0</v>
      </c>
      <c r="AC480" s="11">
        <f t="shared" si="230"/>
        <v>1</v>
      </c>
      <c r="AD480" s="11">
        <f t="shared" si="231"/>
        <v>0</v>
      </c>
      <c r="AE480" s="12">
        <f t="shared" si="232"/>
        <v>0</v>
      </c>
      <c r="AF480" s="7">
        <f>MIN('Input Data'!$H$12*LOOKUP($A480,'Input Data'!$B$58:$B$62,'Input Data'!$I$58:$I$62)/3600*$C$1,IF($A480&lt;'Input Data'!$H$17,infinity,'Input Data'!$H$11*'Input Data'!$H$13+LOOKUP($A480-'Input Data'!$H$17+$C$1,$A$5:$A$505,AH$5:AH$505)-AG480))</f>
        <v>5.5555555555555554</v>
      </c>
      <c r="AG480" s="11">
        <f t="shared" si="233"/>
        <v>0</v>
      </c>
      <c r="AH480" s="11">
        <f>IF($A480&lt;'Input Data'!$H$16,0,LOOKUP($A480-'Input Data'!$H$16,$A$5:$A$505,AG$5:AG$505))</f>
        <v>0</v>
      </c>
      <c r="AI480" s="7">
        <f>MIN('Input Data'!$I$12*LOOKUP($A480,'Input Data'!$B$58:$B$62,'Input Data'!$J$58:$J$62)/3600*$C$1,IF($A480&lt;'Input Data'!$I$17,infinity,'Input Data'!$I$11*'Input Data'!$I$13+LOOKUP($A480-'Input Data'!$I$17+$C$1,$A$5:$A$505,AK$5:AK$505))-AJ480)</f>
        <v>15</v>
      </c>
      <c r="AJ480" s="11">
        <f t="shared" si="234"/>
        <v>5429.6953333333786</v>
      </c>
      <c r="AK480" s="34">
        <f>IF($A480&lt;'Input Data'!$I$16,0,LOOKUP($A480-'Input Data'!$I$16,$A$5:$A$505,AJ$5:AJ$505))</f>
        <v>5429.6953333333786</v>
      </c>
      <c r="AL480" s="17">
        <f>MIN('Input Data'!$I$12*LOOKUP($A480,'Input Data'!$B$58:$B$62,'Input Data'!$J$58:$J$62)/3600*$C$1,IF($A480&lt;'Input Data'!$I$16,0,LOOKUP($A480-'Input Data'!$I$16+$C$1,$A$5:$A$505,AJ$5:AJ$505)-AK480))</f>
        <v>0</v>
      </c>
    </row>
    <row r="481" spans="1:38" x14ac:dyDescent="0.3">
      <c r="A481" s="9">
        <f t="shared" si="216"/>
        <v>4760</v>
      </c>
      <c r="B481" s="10">
        <f>MIN('Input Data'!$C$12*LOOKUP($A481,'Input Data'!$B$58:$B$62,'Input Data'!$D$58:$D$62)/3600*$C$1,IF($A481&lt;'Input Data'!$C$17,infinity,'Input Data'!$C$11*'Input Data'!$C$13+LOOKUP($A481-'Input Data'!$C$17+$C$1,$A$5:$A$505,$D$5:$D$505))-C481)</f>
        <v>22.222222222222221</v>
      </c>
      <c r="C481" s="11">
        <f>C480+LOOKUP($A480,'Input Data'!$D$23:$D$27,'Input Data'!$F$23:$F$27)*$C$1/3600</f>
        <v>5535.5000000000518</v>
      </c>
      <c r="D481" s="11">
        <f t="shared" si="217"/>
        <v>5535.5000000000518</v>
      </c>
      <c r="E481" s="9">
        <f>MIN('Input Data'!$C$12*LOOKUP($A481,'Input Data'!$B$58:$B$62,'Input Data'!$D$58:$D$62)/3600*$C$1,IF($A481&lt;'Input Data'!$C$16,0,LOOKUP($A481-'Input Data'!$C$16+$C$1,$A$5:$A$505,C$5:C$505)-D481))</f>
        <v>0</v>
      </c>
      <c r="F481" s="10">
        <f>LOOKUP($A481,'Input Data'!$C$33:$C$37,'Input Data'!$E$33:$E$37)</f>
        <v>0</v>
      </c>
      <c r="G481" s="11">
        <f t="shared" si="218"/>
        <v>1</v>
      </c>
      <c r="H481" s="11">
        <f t="shared" si="236"/>
        <v>0</v>
      </c>
      <c r="I481" s="12">
        <f t="shared" si="220"/>
        <v>0</v>
      </c>
      <c r="J481" s="7">
        <f>MIN('Input Data'!$D$12*LOOKUP($A481,'Input Data'!$B$58:$B$62,'Input Data'!$E$58:$E$62)/3600*$C$1,IF($A481&lt;'Input Data'!$D$17,infinity,'Input Data'!$D$11*'Input Data'!$D$13+LOOKUP($A481-'Input Data'!$D$17+$C$1,$A$5:$A$505,$L$5:$L$505)-K481))</f>
        <v>5.5555555555555554</v>
      </c>
      <c r="K481" s="11">
        <f t="shared" si="221"/>
        <v>0</v>
      </c>
      <c r="L481" s="11">
        <f>IF($A481&lt;'Input Data'!$D$16,0,LOOKUP($A481-'Input Data'!$D$16,$A$5:$A$505,$K$5:$K$505))</f>
        <v>0</v>
      </c>
      <c r="M481" s="7">
        <f>MIN('Input Data'!$E$12*LOOKUP($A481,'Input Data'!$B$58:$B$62,'Input Data'!$F$58:$F$62)/3600*$C$1,IF($A481&lt;'Input Data'!$E$17,infinity,'Input Data'!$E$11*'Input Data'!$E$13+LOOKUP($A481-'Input Data'!$E$17+$C$1,$A$5:$A$505,$O$5:$O$505))-N481)</f>
        <v>22.222222222222221</v>
      </c>
      <c r="N481" s="11">
        <f t="shared" si="222"/>
        <v>5535.5000000000518</v>
      </c>
      <c r="O481" s="11">
        <f t="shared" si="223"/>
        <v>5535.5000000000518</v>
      </c>
      <c r="P481" s="9">
        <f>MIN('Input Data'!$E$12*LOOKUP($A481,'Input Data'!$B$58:$B$62,'Input Data'!$F$58:$F$62)/3600*$C$1,IF($A481&lt;'Input Data'!$E$16,0,LOOKUP($A481-'Input Data'!$E$16+$C$1,$A$5:$A$505,N$5:N$505)-O481))</f>
        <v>0</v>
      </c>
      <c r="Q481" s="10">
        <f>LOOKUP($A481,'Input Data'!$C$33:$C$37,'Input Data'!$F$33:$F$37)</f>
        <v>0</v>
      </c>
      <c r="R481" s="34">
        <f t="shared" si="224"/>
        <v>1</v>
      </c>
      <c r="S481" s="8">
        <f t="shared" si="225"/>
        <v>0</v>
      </c>
      <c r="T481" s="11">
        <f t="shared" si="226"/>
        <v>0</v>
      </c>
      <c r="U481" s="7">
        <f>MIN('Input Data'!$F$12*LOOKUP($A481,'Input Data'!$B$58:$B$62,'Input Data'!$G$58:$G$62)/3600*$C$1,IF($A481&lt;'Input Data'!$F$17,infinity,'Input Data'!$F$11*'Input Data'!$F$13+LOOKUP($A481-'Input Data'!$F$17+$C$1,$A$5:$A$505,$W$5:$W$505)-V481))</f>
        <v>5.5555555555555554</v>
      </c>
      <c r="V481" s="11">
        <f t="shared" si="227"/>
        <v>105.80466666666806</v>
      </c>
      <c r="W481" s="11">
        <f>IF($A481&lt;'Input Data'!$F$16,0,LOOKUP($A481-'Input Data'!$F$16,$A$5:$A$505,$V$5:$V$505))</f>
        <v>105.80466666666806</v>
      </c>
      <c r="X481" s="7">
        <f>MIN('Input Data'!$G$12*LOOKUP($A481,'Input Data'!$B$58:$B$62,'Input Data'!$H$58:$H$62)/3600*$C$1,IF($A481&lt;'Input Data'!$G$17,infinity,'Input Data'!$G$11*'Input Data'!$G$13+LOOKUP($A481-'Input Data'!$G$17+$C$1,$A$5:$A$505,$Z$5:$Z$505)-Y481))</f>
        <v>22.222222222222221</v>
      </c>
      <c r="Y481" s="11">
        <f t="shared" si="228"/>
        <v>5429.6953333333786</v>
      </c>
      <c r="Z481" s="11">
        <f t="shared" si="229"/>
        <v>5429.6953333333786</v>
      </c>
      <c r="AA481" s="9">
        <f>MIN('Input Data'!$G$12*LOOKUP($A481,'Input Data'!$B$58:$B$62,'Input Data'!$H$58:$H$62)/3600*$C$1,IF($A481&lt;'Input Data'!$G$16,0,LOOKUP($A481-'Input Data'!$G$16+$C$1,$A$5:$A$505,Y$5:Y$505)-Z481))</f>
        <v>0</v>
      </c>
      <c r="AB481" s="10">
        <f>LOOKUP($A481,'Input Data'!$C$33:$C$37,'Input Data'!$G$33:$G$37)</f>
        <v>0</v>
      </c>
      <c r="AC481" s="11">
        <f t="shared" si="230"/>
        <v>1</v>
      </c>
      <c r="AD481" s="11">
        <f t="shared" si="231"/>
        <v>0</v>
      </c>
      <c r="AE481" s="12">
        <f t="shared" si="232"/>
        <v>0</v>
      </c>
      <c r="AF481" s="7">
        <f>MIN('Input Data'!$H$12*LOOKUP($A481,'Input Data'!$B$58:$B$62,'Input Data'!$I$58:$I$62)/3600*$C$1,IF($A481&lt;'Input Data'!$H$17,infinity,'Input Data'!$H$11*'Input Data'!$H$13+LOOKUP($A481-'Input Data'!$H$17+$C$1,$A$5:$A$505,AH$5:AH$505)-AG481))</f>
        <v>5.5555555555555554</v>
      </c>
      <c r="AG481" s="11">
        <f t="shared" si="233"/>
        <v>0</v>
      </c>
      <c r="AH481" s="11">
        <f>IF($A481&lt;'Input Data'!$H$16,0,LOOKUP($A481-'Input Data'!$H$16,$A$5:$A$505,AG$5:AG$505))</f>
        <v>0</v>
      </c>
      <c r="AI481" s="7">
        <f>MIN('Input Data'!$I$12*LOOKUP($A481,'Input Data'!$B$58:$B$62,'Input Data'!$J$58:$J$62)/3600*$C$1,IF($A481&lt;'Input Data'!$I$17,infinity,'Input Data'!$I$11*'Input Data'!$I$13+LOOKUP($A481-'Input Data'!$I$17+$C$1,$A$5:$A$505,AK$5:AK$505))-AJ481)</f>
        <v>15</v>
      </c>
      <c r="AJ481" s="11">
        <f t="shared" si="234"/>
        <v>5429.6953333333786</v>
      </c>
      <c r="AK481" s="34">
        <f>IF($A481&lt;'Input Data'!$I$16,0,LOOKUP($A481-'Input Data'!$I$16,$A$5:$A$505,AJ$5:AJ$505))</f>
        <v>5429.6953333333786</v>
      </c>
      <c r="AL481" s="17">
        <f>MIN('Input Data'!$I$12*LOOKUP($A481,'Input Data'!$B$58:$B$62,'Input Data'!$J$58:$J$62)/3600*$C$1,IF($A481&lt;'Input Data'!$I$16,0,LOOKUP($A481-'Input Data'!$I$16+$C$1,$A$5:$A$505,AJ$5:AJ$505)-AK481))</f>
        <v>0</v>
      </c>
    </row>
    <row r="482" spans="1:38" x14ac:dyDescent="0.3">
      <c r="A482" s="9">
        <f t="shared" si="216"/>
        <v>4770</v>
      </c>
      <c r="B482" s="10">
        <f>MIN('Input Data'!$C$12*LOOKUP($A482,'Input Data'!$B$58:$B$62,'Input Data'!$D$58:$D$62)/3600*$C$1,IF($A482&lt;'Input Data'!$C$17,infinity,'Input Data'!$C$11*'Input Data'!$C$13+LOOKUP($A482-'Input Data'!$C$17+$C$1,$A$5:$A$505,$D$5:$D$505))-C482)</f>
        <v>22.222222222222221</v>
      </c>
      <c r="C482" s="11">
        <f>C481+LOOKUP($A481,'Input Data'!$D$23:$D$27,'Input Data'!$F$23:$F$27)*$C$1/3600</f>
        <v>5535.5000000000518</v>
      </c>
      <c r="D482" s="11">
        <f t="shared" si="217"/>
        <v>5535.5000000000518</v>
      </c>
      <c r="E482" s="9">
        <f>MIN('Input Data'!$C$12*LOOKUP($A482,'Input Data'!$B$58:$B$62,'Input Data'!$D$58:$D$62)/3600*$C$1,IF($A482&lt;'Input Data'!$C$16,0,LOOKUP($A482-'Input Data'!$C$16+$C$1,$A$5:$A$505,C$5:C$505)-D482))</f>
        <v>0</v>
      </c>
      <c r="F482" s="10">
        <f>LOOKUP($A482,'Input Data'!$C$33:$C$37,'Input Data'!$E$33:$E$37)</f>
        <v>0</v>
      </c>
      <c r="G482" s="11">
        <f t="shared" si="218"/>
        <v>1</v>
      </c>
      <c r="H482" s="11">
        <f t="shared" si="236"/>
        <v>0</v>
      </c>
      <c r="I482" s="12">
        <f t="shared" si="220"/>
        <v>0</v>
      </c>
      <c r="J482" s="7">
        <f>MIN('Input Data'!$D$12*LOOKUP($A482,'Input Data'!$B$58:$B$62,'Input Data'!$E$58:$E$62)/3600*$C$1,IF($A482&lt;'Input Data'!$D$17,infinity,'Input Data'!$D$11*'Input Data'!$D$13+LOOKUP($A482-'Input Data'!$D$17+$C$1,$A$5:$A$505,$L$5:$L$505)-K482))</f>
        <v>5.5555555555555554</v>
      </c>
      <c r="K482" s="11">
        <f t="shared" si="221"/>
        <v>0</v>
      </c>
      <c r="L482" s="11">
        <f>IF($A482&lt;'Input Data'!$D$16,0,LOOKUP($A482-'Input Data'!$D$16,$A$5:$A$505,$K$5:$K$505))</f>
        <v>0</v>
      </c>
      <c r="M482" s="7">
        <f>MIN('Input Data'!$E$12*LOOKUP($A482,'Input Data'!$B$58:$B$62,'Input Data'!$F$58:$F$62)/3600*$C$1,IF($A482&lt;'Input Data'!$E$17,infinity,'Input Data'!$E$11*'Input Data'!$E$13+LOOKUP($A482-'Input Data'!$E$17+$C$1,$A$5:$A$505,$O$5:$O$505))-N482)</f>
        <v>22.222222222222221</v>
      </c>
      <c r="N482" s="11">
        <f t="shared" si="222"/>
        <v>5535.5000000000518</v>
      </c>
      <c r="O482" s="11">
        <f t="shared" si="223"/>
        <v>5535.5000000000518</v>
      </c>
      <c r="P482" s="9">
        <f>MIN('Input Data'!$E$12*LOOKUP($A482,'Input Data'!$B$58:$B$62,'Input Data'!$F$58:$F$62)/3600*$C$1,IF($A482&lt;'Input Data'!$E$16,0,LOOKUP($A482-'Input Data'!$E$16+$C$1,$A$5:$A$505,N$5:N$505)-O482))</f>
        <v>0</v>
      </c>
      <c r="Q482" s="10">
        <f>LOOKUP($A482,'Input Data'!$C$33:$C$37,'Input Data'!$F$33:$F$37)</f>
        <v>0</v>
      </c>
      <c r="R482" s="34">
        <f t="shared" si="224"/>
        <v>1</v>
      </c>
      <c r="S482" s="8">
        <f t="shared" si="225"/>
        <v>0</v>
      </c>
      <c r="T482" s="11">
        <f t="shared" si="226"/>
        <v>0</v>
      </c>
      <c r="U482" s="7">
        <f>MIN('Input Data'!$F$12*LOOKUP($A482,'Input Data'!$B$58:$B$62,'Input Data'!$G$58:$G$62)/3600*$C$1,IF($A482&lt;'Input Data'!$F$17,infinity,'Input Data'!$F$11*'Input Data'!$F$13+LOOKUP($A482-'Input Data'!$F$17+$C$1,$A$5:$A$505,$W$5:$W$505)-V482))</f>
        <v>5.5555555555555554</v>
      </c>
      <c r="V482" s="11">
        <f t="shared" si="227"/>
        <v>105.80466666666806</v>
      </c>
      <c r="W482" s="11">
        <f>IF($A482&lt;'Input Data'!$F$16,0,LOOKUP($A482-'Input Data'!$F$16,$A$5:$A$505,$V$5:$V$505))</f>
        <v>105.80466666666806</v>
      </c>
      <c r="X482" s="7">
        <f>MIN('Input Data'!$G$12*LOOKUP($A482,'Input Data'!$B$58:$B$62,'Input Data'!$H$58:$H$62)/3600*$C$1,IF($A482&lt;'Input Data'!$G$17,infinity,'Input Data'!$G$11*'Input Data'!$G$13+LOOKUP($A482-'Input Data'!$G$17+$C$1,$A$5:$A$505,$Z$5:$Z$505)-Y482))</f>
        <v>22.222222222222221</v>
      </c>
      <c r="Y482" s="11">
        <f t="shared" si="228"/>
        <v>5429.6953333333786</v>
      </c>
      <c r="Z482" s="11">
        <f t="shared" si="229"/>
        <v>5429.6953333333786</v>
      </c>
      <c r="AA482" s="9">
        <f>MIN('Input Data'!$G$12*LOOKUP($A482,'Input Data'!$B$58:$B$62,'Input Data'!$H$58:$H$62)/3600*$C$1,IF($A482&lt;'Input Data'!$G$16,0,LOOKUP($A482-'Input Data'!$G$16+$C$1,$A$5:$A$505,Y$5:Y$505)-Z482))</f>
        <v>0</v>
      </c>
      <c r="AB482" s="10">
        <f>LOOKUP($A482,'Input Data'!$C$33:$C$37,'Input Data'!$G$33:$G$37)</f>
        <v>0</v>
      </c>
      <c r="AC482" s="11">
        <f t="shared" si="230"/>
        <v>1</v>
      </c>
      <c r="AD482" s="11">
        <f t="shared" si="231"/>
        <v>0</v>
      </c>
      <c r="AE482" s="12">
        <f t="shared" si="232"/>
        <v>0</v>
      </c>
      <c r="AF482" s="7">
        <f>MIN('Input Data'!$H$12*LOOKUP($A482,'Input Data'!$B$58:$B$62,'Input Data'!$I$58:$I$62)/3600*$C$1,IF($A482&lt;'Input Data'!$H$17,infinity,'Input Data'!$H$11*'Input Data'!$H$13+LOOKUP($A482-'Input Data'!$H$17+$C$1,$A$5:$A$505,AH$5:AH$505)-AG482))</f>
        <v>5.5555555555555554</v>
      </c>
      <c r="AG482" s="11">
        <f t="shared" si="233"/>
        <v>0</v>
      </c>
      <c r="AH482" s="11">
        <f>IF($A482&lt;'Input Data'!$H$16,0,LOOKUP($A482-'Input Data'!$H$16,$A$5:$A$505,AG$5:AG$505))</f>
        <v>0</v>
      </c>
      <c r="AI482" s="7">
        <f>MIN('Input Data'!$I$12*LOOKUP($A482,'Input Data'!$B$58:$B$62,'Input Data'!$J$58:$J$62)/3600*$C$1,IF($A482&lt;'Input Data'!$I$17,infinity,'Input Data'!$I$11*'Input Data'!$I$13+LOOKUP($A482-'Input Data'!$I$17+$C$1,$A$5:$A$505,AK$5:AK$505))-AJ482)</f>
        <v>15</v>
      </c>
      <c r="AJ482" s="11">
        <f t="shared" si="234"/>
        <v>5429.6953333333786</v>
      </c>
      <c r="AK482" s="34">
        <f>IF($A482&lt;'Input Data'!$I$16,0,LOOKUP($A482-'Input Data'!$I$16,$A$5:$A$505,AJ$5:AJ$505))</f>
        <v>5429.6953333333786</v>
      </c>
      <c r="AL482" s="17">
        <f>MIN('Input Data'!$I$12*LOOKUP($A482,'Input Data'!$B$58:$B$62,'Input Data'!$J$58:$J$62)/3600*$C$1,IF($A482&lt;'Input Data'!$I$16,0,LOOKUP($A482-'Input Data'!$I$16+$C$1,$A$5:$A$505,AJ$5:AJ$505)-AK482))</f>
        <v>0</v>
      </c>
    </row>
    <row r="483" spans="1:38" x14ac:dyDescent="0.3">
      <c r="A483" s="9">
        <f t="shared" si="216"/>
        <v>4780</v>
      </c>
      <c r="B483" s="10">
        <f>MIN('Input Data'!$C$12*LOOKUP($A483,'Input Data'!$B$58:$B$62,'Input Data'!$D$58:$D$62)/3600*$C$1,IF($A483&lt;'Input Data'!$C$17,infinity,'Input Data'!$C$11*'Input Data'!$C$13+LOOKUP($A483-'Input Data'!$C$17+$C$1,$A$5:$A$505,$D$5:$D$505))-C483)</f>
        <v>22.222222222222221</v>
      </c>
      <c r="C483" s="11">
        <f>C482+LOOKUP($A482,'Input Data'!$D$23:$D$27,'Input Data'!$F$23:$F$27)*$C$1/3600</f>
        <v>5535.5000000000518</v>
      </c>
      <c r="D483" s="11">
        <f t="shared" si="217"/>
        <v>5535.5000000000518</v>
      </c>
      <c r="E483" s="9">
        <f>MIN('Input Data'!$C$12*LOOKUP($A483,'Input Data'!$B$58:$B$62,'Input Data'!$D$58:$D$62)/3600*$C$1,IF($A483&lt;'Input Data'!$C$16,0,LOOKUP($A483-'Input Data'!$C$16+$C$1,$A$5:$A$505,C$5:C$505)-D483))</f>
        <v>0</v>
      </c>
      <c r="F483" s="10">
        <f>LOOKUP($A483,'Input Data'!$C$33:$C$37,'Input Data'!$E$33:$E$37)</f>
        <v>0</v>
      </c>
      <c r="G483" s="11">
        <f t="shared" si="218"/>
        <v>1</v>
      </c>
      <c r="H483" s="11">
        <f t="shared" si="236"/>
        <v>0</v>
      </c>
      <c r="I483" s="12">
        <f t="shared" si="220"/>
        <v>0</v>
      </c>
      <c r="J483" s="7">
        <f>MIN('Input Data'!$D$12*LOOKUP($A483,'Input Data'!$B$58:$B$62,'Input Data'!$E$58:$E$62)/3600*$C$1,IF($A483&lt;'Input Data'!$D$17,infinity,'Input Data'!$D$11*'Input Data'!$D$13+LOOKUP($A483-'Input Data'!$D$17+$C$1,$A$5:$A$505,$L$5:$L$505)-K483))</f>
        <v>5.5555555555555554</v>
      </c>
      <c r="K483" s="11">
        <f t="shared" si="221"/>
        <v>0</v>
      </c>
      <c r="L483" s="11">
        <f>IF($A483&lt;'Input Data'!$D$16,0,LOOKUP($A483-'Input Data'!$D$16,$A$5:$A$505,$K$5:$K$505))</f>
        <v>0</v>
      </c>
      <c r="M483" s="7">
        <f>MIN('Input Data'!$E$12*LOOKUP($A483,'Input Data'!$B$58:$B$62,'Input Data'!$F$58:$F$62)/3600*$C$1,IF($A483&lt;'Input Data'!$E$17,infinity,'Input Data'!$E$11*'Input Data'!$E$13+LOOKUP($A483-'Input Data'!$E$17+$C$1,$A$5:$A$505,$O$5:$O$505))-N483)</f>
        <v>22.222222222222221</v>
      </c>
      <c r="N483" s="11">
        <f t="shared" si="222"/>
        <v>5535.5000000000518</v>
      </c>
      <c r="O483" s="11">
        <f t="shared" si="223"/>
        <v>5535.5000000000518</v>
      </c>
      <c r="P483" s="9">
        <f>MIN('Input Data'!$E$12*LOOKUP($A483,'Input Data'!$B$58:$B$62,'Input Data'!$F$58:$F$62)/3600*$C$1,IF($A483&lt;'Input Data'!$E$16,0,LOOKUP($A483-'Input Data'!$E$16+$C$1,$A$5:$A$505,N$5:N$505)-O483))</f>
        <v>0</v>
      </c>
      <c r="Q483" s="10">
        <f>LOOKUP($A483,'Input Data'!$C$33:$C$37,'Input Data'!$F$33:$F$37)</f>
        <v>0</v>
      </c>
      <c r="R483" s="34">
        <f t="shared" si="224"/>
        <v>1</v>
      </c>
      <c r="S483" s="8">
        <f t="shared" si="225"/>
        <v>0</v>
      </c>
      <c r="T483" s="11">
        <f t="shared" si="226"/>
        <v>0</v>
      </c>
      <c r="U483" s="7">
        <f>MIN('Input Data'!$F$12*LOOKUP($A483,'Input Data'!$B$58:$B$62,'Input Data'!$G$58:$G$62)/3600*$C$1,IF($A483&lt;'Input Data'!$F$17,infinity,'Input Data'!$F$11*'Input Data'!$F$13+LOOKUP($A483-'Input Data'!$F$17+$C$1,$A$5:$A$505,$W$5:$W$505)-V483))</f>
        <v>5.5555555555555554</v>
      </c>
      <c r="V483" s="11">
        <f t="shared" si="227"/>
        <v>105.80466666666806</v>
      </c>
      <c r="W483" s="11">
        <f>IF($A483&lt;'Input Data'!$F$16,0,LOOKUP($A483-'Input Data'!$F$16,$A$5:$A$505,$V$5:$V$505))</f>
        <v>105.80466666666806</v>
      </c>
      <c r="X483" s="7">
        <f>MIN('Input Data'!$G$12*LOOKUP($A483,'Input Data'!$B$58:$B$62,'Input Data'!$H$58:$H$62)/3600*$C$1,IF($A483&lt;'Input Data'!$G$17,infinity,'Input Data'!$G$11*'Input Data'!$G$13+LOOKUP($A483-'Input Data'!$G$17+$C$1,$A$5:$A$505,$Z$5:$Z$505)-Y483))</f>
        <v>22.222222222222221</v>
      </c>
      <c r="Y483" s="11">
        <f t="shared" si="228"/>
        <v>5429.6953333333786</v>
      </c>
      <c r="Z483" s="11">
        <f t="shared" si="229"/>
        <v>5429.6953333333786</v>
      </c>
      <c r="AA483" s="9">
        <f>MIN('Input Data'!$G$12*LOOKUP($A483,'Input Data'!$B$58:$B$62,'Input Data'!$H$58:$H$62)/3600*$C$1,IF($A483&lt;'Input Data'!$G$16,0,LOOKUP($A483-'Input Data'!$G$16+$C$1,$A$5:$A$505,Y$5:Y$505)-Z483))</f>
        <v>0</v>
      </c>
      <c r="AB483" s="10">
        <f>LOOKUP($A483,'Input Data'!$C$33:$C$37,'Input Data'!$G$33:$G$37)</f>
        <v>0</v>
      </c>
      <c r="AC483" s="11">
        <f t="shared" si="230"/>
        <v>1</v>
      </c>
      <c r="AD483" s="11">
        <f t="shared" si="231"/>
        <v>0</v>
      </c>
      <c r="AE483" s="12">
        <f t="shared" si="232"/>
        <v>0</v>
      </c>
      <c r="AF483" s="7">
        <f>MIN('Input Data'!$H$12*LOOKUP($A483,'Input Data'!$B$58:$B$62,'Input Data'!$I$58:$I$62)/3600*$C$1,IF($A483&lt;'Input Data'!$H$17,infinity,'Input Data'!$H$11*'Input Data'!$H$13+LOOKUP($A483-'Input Data'!$H$17+$C$1,$A$5:$A$505,AH$5:AH$505)-AG483))</f>
        <v>5.5555555555555554</v>
      </c>
      <c r="AG483" s="11">
        <f t="shared" si="233"/>
        <v>0</v>
      </c>
      <c r="AH483" s="11">
        <f>IF($A483&lt;'Input Data'!$H$16,0,LOOKUP($A483-'Input Data'!$H$16,$A$5:$A$505,AG$5:AG$505))</f>
        <v>0</v>
      </c>
      <c r="AI483" s="7">
        <f>MIN('Input Data'!$I$12*LOOKUP($A483,'Input Data'!$B$58:$B$62,'Input Data'!$J$58:$J$62)/3600*$C$1,IF($A483&lt;'Input Data'!$I$17,infinity,'Input Data'!$I$11*'Input Data'!$I$13+LOOKUP($A483-'Input Data'!$I$17+$C$1,$A$5:$A$505,AK$5:AK$505))-AJ483)</f>
        <v>15</v>
      </c>
      <c r="AJ483" s="11">
        <f t="shared" si="234"/>
        <v>5429.6953333333786</v>
      </c>
      <c r="AK483" s="34">
        <f>IF($A483&lt;'Input Data'!$I$16,0,LOOKUP($A483-'Input Data'!$I$16,$A$5:$A$505,AJ$5:AJ$505))</f>
        <v>5429.6953333333786</v>
      </c>
      <c r="AL483" s="17">
        <f>MIN('Input Data'!$I$12*LOOKUP($A483,'Input Data'!$B$58:$B$62,'Input Data'!$J$58:$J$62)/3600*$C$1,IF($A483&lt;'Input Data'!$I$16,0,LOOKUP($A483-'Input Data'!$I$16+$C$1,$A$5:$A$505,AJ$5:AJ$505)-AK483))</f>
        <v>0</v>
      </c>
    </row>
    <row r="484" spans="1:38" x14ac:dyDescent="0.3">
      <c r="A484" s="9">
        <f t="shared" si="216"/>
        <v>4790</v>
      </c>
      <c r="B484" s="10">
        <f>MIN('Input Data'!$C$12*LOOKUP($A484,'Input Data'!$B$58:$B$62,'Input Data'!$D$58:$D$62)/3600*$C$1,IF($A484&lt;'Input Data'!$C$17,infinity,'Input Data'!$C$11*'Input Data'!$C$13+LOOKUP($A484-'Input Data'!$C$17+$C$1,$A$5:$A$505,$D$5:$D$505))-C484)</f>
        <v>22.222222222222221</v>
      </c>
      <c r="C484" s="11">
        <f>C483+LOOKUP($A483,'Input Data'!$D$23:$D$27,'Input Data'!$F$23:$F$27)*$C$1/3600</f>
        <v>5535.5000000000518</v>
      </c>
      <c r="D484" s="11">
        <f t="shared" si="217"/>
        <v>5535.5000000000518</v>
      </c>
      <c r="E484" s="9">
        <f>MIN('Input Data'!$C$12*LOOKUP($A484,'Input Data'!$B$58:$B$62,'Input Data'!$D$58:$D$62)/3600*$C$1,IF($A484&lt;'Input Data'!$C$16,0,LOOKUP($A484-'Input Data'!$C$16+$C$1,$A$5:$A$505,C$5:C$505)-D484))</f>
        <v>0</v>
      </c>
      <c r="F484" s="10">
        <f>LOOKUP($A484,'Input Data'!$C$33:$C$37,'Input Data'!$E$33:$E$37)</f>
        <v>0</v>
      </c>
      <c r="G484" s="11">
        <f t="shared" si="218"/>
        <v>1</v>
      </c>
      <c r="H484" s="11">
        <f t="shared" si="236"/>
        <v>0</v>
      </c>
      <c r="I484" s="12">
        <f t="shared" si="220"/>
        <v>0</v>
      </c>
      <c r="J484" s="7">
        <f>MIN('Input Data'!$D$12*LOOKUP($A484,'Input Data'!$B$58:$B$62,'Input Data'!$E$58:$E$62)/3600*$C$1,IF($A484&lt;'Input Data'!$D$17,infinity,'Input Data'!$D$11*'Input Data'!$D$13+LOOKUP($A484-'Input Data'!$D$17+$C$1,$A$5:$A$505,$L$5:$L$505)-K484))</f>
        <v>5.5555555555555554</v>
      </c>
      <c r="K484" s="11">
        <f t="shared" si="221"/>
        <v>0</v>
      </c>
      <c r="L484" s="11">
        <f>IF($A484&lt;'Input Data'!$D$16,0,LOOKUP($A484-'Input Data'!$D$16,$A$5:$A$505,$K$5:$K$505))</f>
        <v>0</v>
      </c>
      <c r="M484" s="7">
        <f>MIN('Input Data'!$E$12*LOOKUP($A484,'Input Data'!$B$58:$B$62,'Input Data'!$F$58:$F$62)/3600*$C$1,IF($A484&lt;'Input Data'!$E$17,infinity,'Input Data'!$E$11*'Input Data'!$E$13+LOOKUP($A484-'Input Data'!$E$17+$C$1,$A$5:$A$505,$O$5:$O$505))-N484)</f>
        <v>22.222222222222221</v>
      </c>
      <c r="N484" s="11">
        <f t="shared" si="222"/>
        <v>5535.5000000000518</v>
      </c>
      <c r="O484" s="11">
        <f t="shared" si="223"/>
        <v>5535.5000000000518</v>
      </c>
      <c r="P484" s="9">
        <f>MIN('Input Data'!$E$12*LOOKUP($A484,'Input Data'!$B$58:$B$62,'Input Data'!$F$58:$F$62)/3600*$C$1,IF($A484&lt;'Input Data'!$E$16,0,LOOKUP($A484-'Input Data'!$E$16+$C$1,$A$5:$A$505,N$5:N$505)-O484))</f>
        <v>0</v>
      </c>
      <c r="Q484" s="10">
        <f>LOOKUP($A484,'Input Data'!$C$33:$C$37,'Input Data'!$F$33:$F$37)</f>
        <v>0</v>
      </c>
      <c r="R484" s="34">
        <f t="shared" si="224"/>
        <v>1</v>
      </c>
      <c r="S484" s="8">
        <f t="shared" si="225"/>
        <v>0</v>
      </c>
      <c r="T484" s="11">
        <f t="shared" si="226"/>
        <v>0</v>
      </c>
      <c r="U484" s="7">
        <f>MIN('Input Data'!$F$12*LOOKUP($A484,'Input Data'!$B$58:$B$62,'Input Data'!$G$58:$G$62)/3600*$C$1,IF($A484&lt;'Input Data'!$F$17,infinity,'Input Data'!$F$11*'Input Data'!$F$13+LOOKUP($A484-'Input Data'!$F$17+$C$1,$A$5:$A$505,$W$5:$W$505)-V484))</f>
        <v>5.5555555555555554</v>
      </c>
      <c r="V484" s="11">
        <f t="shared" si="227"/>
        <v>105.80466666666806</v>
      </c>
      <c r="W484" s="11">
        <f>IF($A484&lt;'Input Data'!$F$16,0,LOOKUP($A484-'Input Data'!$F$16,$A$5:$A$505,$V$5:$V$505))</f>
        <v>105.80466666666806</v>
      </c>
      <c r="X484" s="7">
        <f>MIN('Input Data'!$G$12*LOOKUP($A484,'Input Data'!$B$58:$B$62,'Input Data'!$H$58:$H$62)/3600*$C$1,IF($A484&lt;'Input Data'!$G$17,infinity,'Input Data'!$G$11*'Input Data'!$G$13+LOOKUP($A484-'Input Data'!$G$17+$C$1,$A$5:$A$505,$Z$5:$Z$505)-Y484))</f>
        <v>22.222222222222221</v>
      </c>
      <c r="Y484" s="11">
        <f t="shared" si="228"/>
        <v>5429.6953333333786</v>
      </c>
      <c r="Z484" s="11">
        <f t="shared" si="229"/>
        <v>5429.6953333333786</v>
      </c>
      <c r="AA484" s="9">
        <f>MIN('Input Data'!$G$12*LOOKUP($A484,'Input Data'!$B$58:$B$62,'Input Data'!$H$58:$H$62)/3600*$C$1,IF($A484&lt;'Input Data'!$G$16,0,LOOKUP($A484-'Input Data'!$G$16+$C$1,$A$5:$A$505,Y$5:Y$505)-Z484))</f>
        <v>0</v>
      </c>
      <c r="AB484" s="10">
        <f>LOOKUP($A484,'Input Data'!$C$33:$C$37,'Input Data'!$G$33:$G$37)</f>
        <v>0</v>
      </c>
      <c r="AC484" s="11">
        <f t="shared" si="230"/>
        <v>1</v>
      </c>
      <c r="AD484" s="11">
        <f t="shared" si="231"/>
        <v>0</v>
      </c>
      <c r="AE484" s="12">
        <f t="shared" si="232"/>
        <v>0</v>
      </c>
      <c r="AF484" s="7">
        <f>MIN('Input Data'!$H$12*LOOKUP($A484,'Input Data'!$B$58:$B$62,'Input Data'!$I$58:$I$62)/3600*$C$1,IF($A484&lt;'Input Data'!$H$17,infinity,'Input Data'!$H$11*'Input Data'!$H$13+LOOKUP($A484-'Input Data'!$H$17+$C$1,$A$5:$A$505,AH$5:AH$505)-AG484))</f>
        <v>5.5555555555555554</v>
      </c>
      <c r="AG484" s="11">
        <f t="shared" si="233"/>
        <v>0</v>
      </c>
      <c r="AH484" s="11">
        <f>IF($A484&lt;'Input Data'!$H$16,0,LOOKUP($A484-'Input Data'!$H$16,$A$5:$A$505,AG$5:AG$505))</f>
        <v>0</v>
      </c>
      <c r="AI484" s="7">
        <f>MIN('Input Data'!$I$12*LOOKUP($A484,'Input Data'!$B$58:$B$62,'Input Data'!$J$58:$J$62)/3600*$C$1,IF($A484&lt;'Input Data'!$I$17,infinity,'Input Data'!$I$11*'Input Data'!$I$13+LOOKUP($A484-'Input Data'!$I$17+$C$1,$A$5:$A$505,AK$5:AK$505))-AJ484)</f>
        <v>15</v>
      </c>
      <c r="AJ484" s="11">
        <f t="shared" si="234"/>
        <v>5429.6953333333786</v>
      </c>
      <c r="AK484" s="34">
        <f>IF($A484&lt;'Input Data'!$I$16,0,LOOKUP($A484-'Input Data'!$I$16,$A$5:$A$505,AJ$5:AJ$505))</f>
        <v>5429.6953333333786</v>
      </c>
      <c r="AL484" s="17">
        <f>MIN('Input Data'!$I$12*LOOKUP($A484,'Input Data'!$B$58:$B$62,'Input Data'!$J$58:$J$62)/3600*$C$1,IF($A484&lt;'Input Data'!$I$16,0,LOOKUP($A484-'Input Data'!$I$16+$C$1,$A$5:$A$505,AJ$5:AJ$505)-AK484))</f>
        <v>0</v>
      </c>
    </row>
    <row r="485" spans="1:38" x14ac:dyDescent="0.3">
      <c r="A485" s="9">
        <f t="shared" si="216"/>
        <v>4800</v>
      </c>
      <c r="B485" s="10">
        <f>MIN('Input Data'!$C$12*LOOKUP($A485,'Input Data'!$B$58:$B$62,'Input Data'!$D$58:$D$62)/3600*$C$1,IF($A485&lt;'Input Data'!$C$17,infinity,'Input Data'!$C$11*'Input Data'!$C$13+LOOKUP($A485-'Input Data'!$C$17+$C$1,$A$5:$A$505,$D$5:$D$505))-C485)</f>
        <v>22.222222222222221</v>
      </c>
      <c r="C485" s="11">
        <f>C484+LOOKUP($A484,'Input Data'!$D$23:$D$27,'Input Data'!$F$23:$F$27)*$C$1/3600</f>
        <v>5535.5000000000518</v>
      </c>
      <c r="D485" s="11">
        <f t="shared" si="217"/>
        <v>5535.5000000000518</v>
      </c>
      <c r="E485" s="9">
        <f>MIN('Input Data'!$C$12*LOOKUP($A485,'Input Data'!$B$58:$B$62,'Input Data'!$D$58:$D$62)/3600*$C$1,IF($A485&lt;'Input Data'!$C$16,0,LOOKUP($A485-'Input Data'!$C$16+$C$1,$A$5:$A$505,C$5:C$505)-D485))</f>
        <v>0</v>
      </c>
      <c r="F485" s="10">
        <f>LOOKUP($A485,'Input Data'!$C$33:$C$37,'Input Data'!$E$33:$E$37)</f>
        <v>0</v>
      </c>
      <c r="G485" s="11">
        <f t="shared" si="218"/>
        <v>1</v>
      </c>
      <c r="H485" s="11">
        <f t="shared" si="236"/>
        <v>0</v>
      </c>
      <c r="I485" s="12">
        <f t="shared" si="220"/>
        <v>0</v>
      </c>
      <c r="J485" s="7">
        <f>MIN('Input Data'!$D$12*LOOKUP($A485,'Input Data'!$B$58:$B$62,'Input Data'!$E$58:$E$62)/3600*$C$1,IF($A485&lt;'Input Data'!$D$17,infinity,'Input Data'!$D$11*'Input Data'!$D$13+LOOKUP($A485-'Input Data'!$D$17+$C$1,$A$5:$A$505,$L$5:$L$505)-K485))</f>
        <v>5.5555555555555554</v>
      </c>
      <c r="K485" s="11">
        <f t="shared" si="221"/>
        <v>0</v>
      </c>
      <c r="L485" s="11">
        <f>IF($A485&lt;'Input Data'!$D$16,0,LOOKUP($A485-'Input Data'!$D$16,$A$5:$A$505,$K$5:$K$505))</f>
        <v>0</v>
      </c>
      <c r="M485" s="7">
        <f>MIN('Input Data'!$E$12*LOOKUP($A485,'Input Data'!$B$58:$B$62,'Input Data'!$F$58:$F$62)/3600*$C$1,IF($A485&lt;'Input Data'!$E$17,infinity,'Input Data'!$E$11*'Input Data'!$E$13+LOOKUP($A485-'Input Data'!$E$17+$C$1,$A$5:$A$505,$O$5:$O$505))-N485)</f>
        <v>22.222222222222221</v>
      </c>
      <c r="N485" s="11">
        <f t="shared" si="222"/>
        <v>5535.5000000000518</v>
      </c>
      <c r="O485" s="11">
        <f t="shared" si="223"/>
        <v>5535.5000000000518</v>
      </c>
      <c r="P485" s="9">
        <f>MIN('Input Data'!$E$12*LOOKUP($A485,'Input Data'!$B$58:$B$62,'Input Data'!$F$58:$F$62)/3600*$C$1,IF($A485&lt;'Input Data'!$E$16,0,LOOKUP($A485-'Input Data'!$E$16+$C$1,$A$5:$A$505,N$5:N$505)-O485))</f>
        <v>0</v>
      </c>
      <c r="Q485" s="10">
        <f>LOOKUP($A485,'Input Data'!$C$33:$C$37,'Input Data'!$F$33:$F$37)</f>
        <v>0</v>
      </c>
      <c r="R485" s="34">
        <f t="shared" si="224"/>
        <v>1</v>
      </c>
      <c r="S485" s="8">
        <f t="shared" si="225"/>
        <v>0</v>
      </c>
      <c r="T485" s="11">
        <f t="shared" si="226"/>
        <v>0</v>
      </c>
      <c r="U485" s="7">
        <f>MIN('Input Data'!$F$12*LOOKUP($A485,'Input Data'!$B$58:$B$62,'Input Data'!$G$58:$G$62)/3600*$C$1,IF($A485&lt;'Input Data'!$F$17,infinity,'Input Data'!$F$11*'Input Data'!$F$13+LOOKUP($A485-'Input Data'!$F$17+$C$1,$A$5:$A$505,$W$5:$W$505)-V485))</f>
        <v>5.5555555555555554</v>
      </c>
      <c r="V485" s="11">
        <f t="shared" si="227"/>
        <v>105.80466666666806</v>
      </c>
      <c r="W485" s="11">
        <f>IF($A485&lt;'Input Data'!$F$16,0,LOOKUP($A485-'Input Data'!$F$16,$A$5:$A$505,$V$5:$V$505))</f>
        <v>105.80466666666806</v>
      </c>
      <c r="X485" s="7">
        <f>MIN('Input Data'!$G$12*LOOKUP($A485,'Input Data'!$B$58:$B$62,'Input Data'!$H$58:$H$62)/3600*$C$1,IF($A485&lt;'Input Data'!$G$17,infinity,'Input Data'!$G$11*'Input Data'!$G$13+LOOKUP($A485-'Input Data'!$G$17+$C$1,$A$5:$A$505,$Z$5:$Z$505)-Y485))</f>
        <v>22.222222222222221</v>
      </c>
      <c r="Y485" s="11">
        <f t="shared" si="228"/>
        <v>5429.6953333333786</v>
      </c>
      <c r="Z485" s="11">
        <f t="shared" si="229"/>
        <v>5429.6953333333786</v>
      </c>
      <c r="AA485" s="9">
        <f>MIN('Input Data'!$G$12*LOOKUP($A485,'Input Data'!$B$58:$B$62,'Input Data'!$H$58:$H$62)/3600*$C$1,IF($A485&lt;'Input Data'!$G$16,0,LOOKUP($A485-'Input Data'!$G$16+$C$1,$A$5:$A$505,Y$5:Y$505)-Z485))</f>
        <v>0</v>
      </c>
      <c r="AB485" s="10">
        <f>LOOKUP($A485,'Input Data'!$C$33:$C$37,'Input Data'!$G$33:$G$37)</f>
        <v>0</v>
      </c>
      <c r="AC485" s="11">
        <f t="shared" si="230"/>
        <v>1</v>
      </c>
      <c r="AD485" s="11">
        <f t="shared" si="231"/>
        <v>0</v>
      </c>
      <c r="AE485" s="12">
        <f t="shared" si="232"/>
        <v>0</v>
      </c>
      <c r="AF485" s="7">
        <f>MIN('Input Data'!$H$12*LOOKUP($A485,'Input Data'!$B$58:$B$62,'Input Data'!$I$58:$I$62)/3600*$C$1,IF($A485&lt;'Input Data'!$H$17,infinity,'Input Data'!$H$11*'Input Data'!$H$13+LOOKUP($A485-'Input Data'!$H$17+$C$1,$A$5:$A$505,AH$5:AH$505)-AG485))</f>
        <v>5.5555555555555554</v>
      </c>
      <c r="AG485" s="11">
        <f t="shared" si="233"/>
        <v>0</v>
      </c>
      <c r="AH485" s="11">
        <f>IF($A485&lt;'Input Data'!$H$16,0,LOOKUP($A485-'Input Data'!$H$16,$A$5:$A$505,AG$5:AG$505))</f>
        <v>0</v>
      </c>
      <c r="AI485" s="7">
        <f>MIN('Input Data'!$I$12*LOOKUP($A485,'Input Data'!$B$58:$B$62,'Input Data'!$J$58:$J$62)/3600*$C$1,IF($A485&lt;'Input Data'!$I$17,infinity,'Input Data'!$I$11*'Input Data'!$I$13+LOOKUP($A485-'Input Data'!$I$17+$C$1,$A$5:$A$505,AK$5:AK$505))-AJ485)</f>
        <v>15</v>
      </c>
      <c r="AJ485" s="11">
        <f t="shared" si="234"/>
        <v>5429.6953333333786</v>
      </c>
      <c r="AK485" s="34">
        <f>IF($A485&lt;'Input Data'!$I$16,0,LOOKUP($A485-'Input Data'!$I$16,$A$5:$A$505,AJ$5:AJ$505))</f>
        <v>5429.6953333333786</v>
      </c>
      <c r="AL485" s="17">
        <f>MIN('Input Data'!$I$12*LOOKUP($A485,'Input Data'!$B$58:$B$62,'Input Data'!$J$58:$J$62)/3600*$C$1,IF($A485&lt;'Input Data'!$I$16,0,LOOKUP($A485-'Input Data'!$I$16+$C$1,$A$5:$A$505,AJ$5:AJ$505)-AK485))</f>
        <v>0</v>
      </c>
    </row>
    <row r="486" spans="1:38" x14ac:dyDescent="0.3">
      <c r="A486" s="9">
        <f t="shared" si="216"/>
        <v>4810</v>
      </c>
      <c r="B486" s="10">
        <f>MIN('Input Data'!$C$12*LOOKUP($A486,'Input Data'!$B$58:$B$62,'Input Data'!$D$58:$D$62)/3600*$C$1,IF($A486&lt;'Input Data'!$C$17,infinity,'Input Data'!$C$11*'Input Data'!$C$13+LOOKUP($A486-'Input Data'!$C$17+$C$1,$A$5:$A$505,$D$5:$D$505))-C486)</f>
        <v>22.222222222222221</v>
      </c>
      <c r="C486" s="11">
        <f>C485+LOOKUP($A485,'Input Data'!$D$23:$D$27,'Input Data'!$F$23:$F$27)*$C$1/3600</f>
        <v>5535.5000000000518</v>
      </c>
      <c r="D486" s="11">
        <f t="shared" si="217"/>
        <v>5535.5000000000518</v>
      </c>
      <c r="E486" s="9">
        <f>MIN('Input Data'!$C$12*LOOKUP($A486,'Input Data'!$B$58:$B$62,'Input Data'!$D$58:$D$62)/3600*$C$1,IF($A486&lt;'Input Data'!$C$16,0,LOOKUP($A486-'Input Data'!$C$16+$C$1,$A$5:$A$505,C$5:C$505)-D486))</f>
        <v>0</v>
      </c>
      <c r="F486" s="10">
        <f>LOOKUP($A486,'Input Data'!$C$33:$C$37,'Input Data'!$E$33:$E$37)</f>
        <v>0</v>
      </c>
      <c r="G486" s="11">
        <f t="shared" si="218"/>
        <v>1</v>
      </c>
      <c r="H486" s="11">
        <f t="shared" si="236"/>
        <v>0</v>
      </c>
      <c r="I486" s="12">
        <f t="shared" si="220"/>
        <v>0</v>
      </c>
      <c r="J486" s="7">
        <f>MIN('Input Data'!$D$12*LOOKUP($A486,'Input Data'!$B$58:$B$62,'Input Data'!$E$58:$E$62)/3600*$C$1,IF($A486&lt;'Input Data'!$D$17,infinity,'Input Data'!$D$11*'Input Data'!$D$13+LOOKUP($A486-'Input Data'!$D$17+$C$1,$A$5:$A$505,$L$5:$L$505)-K486))</f>
        <v>5.5555555555555554</v>
      </c>
      <c r="K486" s="11">
        <f t="shared" si="221"/>
        <v>0</v>
      </c>
      <c r="L486" s="11">
        <f>IF($A486&lt;'Input Data'!$D$16,0,LOOKUP($A486-'Input Data'!$D$16,$A$5:$A$505,$K$5:$K$505))</f>
        <v>0</v>
      </c>
      <c r="M486" s="7">
        <f>MIN('Input Data'!$E$12*LOOKUP($A486,'Input Data'!$B$58:$B$62,'Input Data'!$F$58:$F$62)/3600*$C$1,IF($A486&lt;'Input Data'!$E$17,infinity,'Input Data'!$E$11*'Input Data'!$E$13+LOOKUP($A486-'Input Data'!$E$17+$C$1,$A$5:$A$505,$O$5:$O$505))-N486)</f>
        <v>22.222222222222221</v>
      </c>
      <c r="N486" s="11">
        <f t="shared" si="222"/>
        <v>5535.5000000000518</v>
      </c>
      <c r="O486" s="11">
        <f t="shared" si="223"/>
        <v>5535.5000000000518</v>
      </c>
      <c r="P486" s="9">
        <f>MIN('Input Data'!$E$12*LOOKUP($A486,'Input Data'!$B$58:$B$62,'Input Data'!$F$58:$F$62)/3600*$C$1,IF($A486&lt;'Input Data'!$E$16,0,LOOKUP($A486-'Input Data'!$E$16+$C$1,$A$5:$A$505,N$5:N$505)-O486))</f>
        <v>0</v>
      </c>
      <c r="Q486" s="10">
        <f>LOOKUP($A486,'Input Data'!$C$33:$C$37,'Input Data'!$F$33:$F$37)</f>
        <v>0</v>
      </c>
      <c r="R486" s="34">
        <f t="shared" si="224"/>
        <v>1</v>
      </c>
      <c r="S486" s="8">
        <f t="shared" si="225"/>
        <v>0</v>
      </c>
      <c r="T486" s="11">
        <f t="shared" si="226"/>
        <v>0</v>
      </c>
      <c r="U486" s="7">
        <f>MIN('Input Data'!$F$12*LOOKUP($A486,'Input Data'!$B$58:$B$62,'Input Data'!$G$58:$G$62)/3600*$C$1,IF($A486&lt;'Input Data'!$F$17,infinity,'Input Data'!$F$11*'Input Data'!$F$13+LOOKUP($A486-'Input Data'!$F$17+$C$1,$A$5:$A$505,$W$5:$W$505)-V486))</f>
        <v>5.5555555555555554</v>
      </c>
      <c r="V486" s="11">
        <f t="shared" si="227"/>
        <v>105.80466666666806</v>
      </c>
      <c r="W486" s="11">
        <f>IF($A486&lt;'Input Data'!$F$16,0,LOOKUP($A486-'Input Data'!$F$16,$A$5:$A$505,$V$5:$V$505))</f>
        <v>105.80466666666806</v>
      </c>
      <c r="X486" s="7">
        <f>MIN('Input Data'!$G$12*LOOKUP($A486,'Input Data'!$B$58:$B$62,'Input Data'!$H$58:$H$62)/3600*$C$1,IF($A486&lt;'Input Data'!$G$17,infinity,'Input Data'!$G$11*'Input Data'!$G$13+LOOKUP($A486-'Input Data'!$G$17+$C$1,$A$5:$A$505,$Z$5:$Z$505)-Y486))</f>
        <v>22.222222222222221</v>
      </c>
      <c r="Y486" s="11">
        <f t="shared" si="228"/>
        <v>5429.6953333333786</v>
      </c>
      <c r="Z486" s="11">
        <f t="shared" si="229"/>
        <v>5429.6953333333786</v>
      </c>
      <c r="AA486" s="9">
        <f>MIN('Input Data'!$G$12*LOOKUP($A486,'Input Data'!$B$58:$B$62,'Input Data'!$H$58:$H$62)/3600*$C$1,IF($A486&lt;'Input Data'!$G$16,0,LOOKUP($A486-'Input Data'!$G$16+$C$1,$A$5:$A$505,Y$5:Y$505)-Z486))</f>
        <v>0</v>
      </c>
      <c r="AB486" s="10">
        <f>LOOKUP($A486,'Input Data'!$C$33:$C$37,'Input Data'!$G$33:$G$37)</f>
        <v>0</v>
      </c>
      <c r="AC486" s="11">
        <f t="shared" si="230"/>
        <v>1</v>
      </c>
      <c r="AD486" s="11">
        <f t="shared" si="231"/>
        <v>0</v>
      </c>
      <c r="AE486" s="12">
        <f t="shared" si="232"/>
        <v>0</v>
      </c>
      <c r="AF486" s="7">
        <f>MIN('Input Data'!$H$12*LOOKUP($A486,'Input Data'!$B$58:$B$62,'Input Data'!$I$58:$I$62)/3600*$C$1,IF($A486&lt;'Input Data'!$H$17,infinity,'Input Data'!$H$11*'Input Data'!$H$13+LOOKUP($A486-'Input Data'!$H$17+$C$1,$A$5:$A$505,AH$5:AH$505)-AG486))</f>
        <v>5.5555555555555554</v>
      </c>
      <c r="AG486" s="11">
        <f t="shared" si="233"/>
        <v>0</v>
      </c>
      <c r="AH486" s="11">
        <f>IF($A486&lt;'Input Data'!$H$16,0,LOOKUP($A486-'Input Data'!$H$16,$A$5:$A$505,AG$5:AG$505))</f>
        <v>0</v>
      </c>
      <c r="AI486" s="7">
        <f>MIN('Input Data'!$I$12*LOOKUP($A486,'Input Data'!$B$58:$B$62,'Input Data'!$J$58:$J$62)/3600*$C$1,IF($A486&lt;'Input Data'!$I$17,infinity,'Input Data'!$I$11*'Input Data'!$I$13+LOOKUP($A486-'Input Data'!$I$17+$C$1,$A$5:$A$505,AK$5:AK$505))-AJ486)</f>
        <v>15</v>
      </c>
      <c r="AJ486" s="11">
        <f t="shared" si="234"/>
        <v>5429.6953333333786</v>
      </c>
      <c r="AK486" s="34">
        <f>IF($A486&lt;'Input Data'!$I$16,0,LOOKUP($A486-'Input Data'!$I$16,$A$5:$A$505,AJ$5:AJ$505))</f>
        <v>5429.6953333333786</v>
      </c>
      <c r="AL486" s="17">
        <f>MIN('Input Data'!$I$12*LOOKUP($A486,'Input Data'!$B$58:$B$62,'Input Data'!$J$58:$J$62)/3600*$C$1,IF($A486&lt;'Input Data'!$I$16,0,LOOKUP($A486-'Input Data'!$I$16+$C$1,$A$5:$A$505,AJ$5:AJ$505)-AK486))</f>
        <v>0</v>
      </c>
    </row>
    <row r="487" spans="1:38" x14ac:dyDescent="0.3">
      <c r="A487" s="9">
        <f t="shared" si="216"/>
        <v>4820</v>
      </c>
      <c r="B487" s="10">
        <f>MIN('Input Data'!$C$12*LOOKUP($A487,'Input Data'!$B$58:$B$62,'Input Data'!$D$58:$D$62)/3600*$C$1,IF($A487&lt;'Input Data'!$C$17,infinity,'Input Data'!$C$11*'Input Data'!$C$13+LOOKUP($A487-'Input Data'!$C$17+$C$1,$A$5:$A$505,$D$5:$D$505))-C487)</f>
        <v>22.222222222222221</v>
      </c>
      <c r="C487" s="11">
        <f>C486+LOOKUP($A486,'Input Data'!$D$23:$D$27,'Input Data'!$F$23:$F$27)*$C$1/3600</f>
        <v>5535.5000000000518</v>
      </c>
      <c r="D487" s="11">
        <f t="shared" si="217"/>
        <v>5535.5000000000518</v>
      </c>
      <c r="E487" s="9">
        <f>MIN('Input Data'!$C$12*LOOKUP($A487,'Input Data'!$B$58:$B$62,'Input Data'!$D$58:$D$62)/3600*$C$1,IF($A487&lt;'Input Data'!$C$16,0,LOOKUP($A487-'Input Data'!$C$16+$C$1,$A$5:$A$505,C$5:C$505)-D487))</f>
        <v>0</v>
      </c>
      <c r="F487" s="10">
        <f>LOOKUP($A487,'Input Data'!$C$33:$C$37,'Input Data'!$E$33:$E$37)</f>
        <v>0</v>
      </c>
      <c r="G487" s="11">
        <f t="shared" si="218"/>
        <v>1</v>
      </c>
      <c r="H487" s="11">
        <f t="shared" si="236"/>
        <v>0</v>
      </c>
      <c r="I487" s="12">
        <f t="shared" si="220"/>
        <v>0</v>
      </c>
      <c r="J487" s="7">
        <f>MIN('Input Data'!$D$12*LOOKUP($A487,'Input Data'!$B$58:$B$62,'Input Data'!$E$58:$E$62)/3600*$C$1,IF($A487&lt;'Input Data'!$D$17,infinity,'Input Data'!$D$11*'Input Data'!$D$13+LOOKUP($A487-'Input Data'!$D$17+$C$1,$A$5:$A$505,$L$5:$L$505)-K487))</f>
        <v>5.5555555555555554</v>
      </c>
      <c r="K487" s="11">
        <f t="shared" si="221"/>
        <v>0</v>
      </c>
      <c r="L487" s="11">
        <f>IF($A487&lt;'Input Data'!$D$16,0,LOOKUP($A487-'Input Data'!$D$16,$A$5:$A$505,$K$5:$K$505))</f>
        <v>0</v>
      </c>
      <c r="M487" s="7">
        <f>MIN('Input Data'!$E$12*LOOKUP($A487,'Input Data'!$B$58:$B$62,'Input Data'!$F$58:$F$62)/3600*$C$1,IF($A487&lt;'Input Data'!$E$17,infinity,'Input Data'!$E$11*'Input Data'!$E$13+LOOKUP($A487-'Input Data'!$E$17+$C$1,$A$5:$A$505,$O$5:$O$505))-N487)</f>
        <v>22.222222222222221</v>
      </c>
      <c r="N487" s="11">
        <f t="shared" si="222"/>
        <v>5535.5000000000518</v>
      </c>
      <c r="O487" s="11">
        <f t="shared" si="223"/>
        <v>5535.5000000000518</v>
      </c>
      <c r="P487" s="9">
        <f>MIN('Input Data'!$E$12*LOOKUP($A487,'Input Data'!$B$58:$B$62,'Input Data'!$F$58:$F$62)/3600*$C$1,IF($A487&lt;'Input Data'!$E$16,0,LOOKUP($A487-'Input Data'!$E$16+$C$1,$A$5:$A$505,N$5:N$505)-O487))</f>
        <v>0</v>
      </c>
      <c r="Q487" s="10">
        <f>LOOKUP($A487,'Input Data'!$C$33:$C$37,'Input Data'!$F$33:$F$37)</f>
        <v>0</v>
      </c>
      <c r="R487" s="34">
        <f t="shared" si="224"/>
        <v>1</v>
      </c>
      <c r="S487" s="8">
        <f t="shared" si="225"/>
        <v>0</v>
      </c>
      <c r="T487" s="11">
        <f t="shared" si="226"/>
        <v>0</v>
      </c>
      <c r="U487" s="7">
        <f>MIN('Input Data'!$F$12*LOOKUP($A487,'Input Data'!$B$58:$B$62,'Input Data'!$G$58:$G$62)/3600*$C$1,IF($A487&lt;'Input Data'!$F$17,infinity,'Input Data'!$F$11*'Input Data'!$F$13+LOOKUP($A487-'Input Data'!$F$17+$C$1,$A$5:$A$505,$W$5:$W$505)-V487))</f>
        <v>5.5555555555555554</v>
      </c>
      <c r="V487" s="11">
        <f t="shared" si="227"/>
        <v>105.80466666666806</v>
      </c>
      <c r="W487" s="11">
        <f>IF($A487&lt;'Input Data'!$F$16,0,LOOKUP($A487-'Input Data'!$F$16,$A$5:$A$505,$V$5:$V$505))</f>
        <v>105.80466666666806</v>
      </c>
      <c r="X487" s="7">
        <f>MIN('Input Data'!$G$12*LOOKUP($A487,'Input Data'!$B$58:$B$62,'Input Data'!$H$58:$H$62)/3600*$C$1,IF($A487&lt;'Input Data'!$G$17,infinity,'Input Data'!$G$11*'Input Data'!$G$13+LOOKUP($A487-'Input Data'!$G$17+$C$1,$A$5:$A$505,$Z$5:$Z$505)-Y487))</f>
        <v>22.222222222222221</v>
      </c>
      <c r="Y487" s="11">
        <f t="shared" si="228"/>
        <v>5429.6953333333786</v>
      </c>
      <c r="Z487" s="11">
        <f t="shared" si="229"/>
        <v>5429.6953333333786</v>
      </c>
      <c r="AA487" s="9">
        <f>MIN('Input Data'!$G$12*LOOKUP($A487,'Input Data'!$B$58:$B$62,'Input Data'!$H$58:$H$62)/3600*$C$1,IF($A487&lt;'Input Data'!$G$16,0,LOOKUP($A487-'Input Data'!$G$16+$C$1,$A$5:$A$505,Y$5:Y$505)-Z487))</f>
        <v>0</v>
      </c>
      <c r="AB487" s="10">
        <f>LOOKUP($A487,'Input Data'!$C$33:$C$37,'Input Data'!$G$33:$G$37)</f>
        <v>0</v>
      </c>
      <c r="AC487" s="11">
        <f t="shared" si="230"/>
        <v>1</v>
      </c>
      <c r="AD487" s="11">
        <f t="shared" si="231"/>
        <v>0</v>
      </c>
      <c r="AE487" s="12">
        <f t="shared" si="232"/>
        <v>0</v>
      </c>
      <c r="AF487" s="7">
        <f>MIN('Input Data'!$H$12*LOOKUP($A487,'Input Data'!$B$58:$B$62,'Input Data'!$I$58:$I$62)/3600*$C$1,IF($A487&lt;'Input Data'!$H$17,infinity,'Input Data'!$H$11*'Input Data'!$H$13+LOOKUP($A487-'Input Data'!$H$17+$C$1,$A$5:$A$505,AH$5:AH$505)-AG487))</f>
        <v>5.5555555555555554</v>
      </c>
      <c r="AG487" s="11">
        <f t="shared" si="233"/>
        <v>0</v>
      </c>
      <c r="AH487" s="11">
        <f>IF($A487&lt;'Input Data'!$H$16,0,LOOKUP($A487-'Input Data'!$H$16,$A$5:$A$505,AG$5:AG$505))</f>
        <v>0</v>
      </c>
      <c r="AI487" s="7">
        <f>MIN('Input Data'!$I$12*LOOKUP($A487,'Input Data'!$B$58:$B$62,'Input Data'!$J$58:$J$62)/3600*$C$1,IF($A487&lt;'Input Data'!$I$17,infinity,'Input Data'!$I$11*'Input Data'!$I$13+LOOKUP($A487-'Input Data'!$I$17+$C$1,$A$5:$A$505,AK$5:AK$505))-AJ487)</f>
        <v>15</v>
      </c>
      <c r="AJ487" s="11">
        <f t="shared" si="234"/>
        <v>5429.6953333333786</v>
      </c>
      <c r="AK487" s="34">
        <f>IF($A487&lt;'Input Data'!$I$16,0,LOOKUP($A487-'Input Data'!$I$16,$A$5:$A$505,AJ$5:AJ$505))</f>
        <v>5429.6953333333786</v>
      </c>
      <c r="AL487" s="17">
        <f>MIN('Input Data'!$I$12*LOOKUP($A487,'Input Data'!$B$58:$B$62,'Input Data'!$J$58:$J$62)/3600*$C$1,IF($A487&lt;'Input Data'!$I$16,0,LOOKUP($A487-'Input Data'!$I$16+$C$1,$A$5:$A$505,AJ$5:AJ$505)-AK487))</f>
        <v>0</v>
      </c>
    </row>
    <row r="488" spans="1:38" x14ac:dyDescent="0.3">
      <c r="A488" s="9">
        <f t="shared" si="216"/>
        <v>4830</v>
      </c>
      <c r="B488" s="10">
        <f>MIN('Input Data'!$C$12*LOOKUP($A488,'Input Data'!$B$58:$B$62,'Input Data'!$D$58:$D$62)/3600*$C$1,IF($A488&lt;'Input Data'!$C$17,infinity,'Input Data'!$C$11*'Input Data'!$C$13+LOOKUP($A488-'Input Data'!$C$17+$C$1,$A$5:$A$505,$D$5:$D$505))-C488)</f>
        <v>22.222222222222221</v>
      </c>
      <c r="C488" s="11">
        <f>C487+LOOKUP($A487,'Input Data'!$D$23:$D$27,'Input Data'!$F$23:$F$27)*$C$1/3600</f>
        <v>5535.5000000000518</v>
      </c>
      <c r="D488" s="11">
        <f t="shared" si="217"/>
        <v>5535.5000000000518</v>
      </c>
      <c r="E488" s="9">
        <f>MIN('Input Data'!$C$12*LOOKUP($A488,'Input Data'!$B$58:$B$62,'Input Data'!$D$58:$D$62)/3600*$C$1,IF($A488&lt;'Input Data'!$C$16,0,LOOKUP($A488-'Input Data'!$C$16+$C$1,$A$5:$A$505,C$5:C$505)-D488))</f>
        <v>0</v>
      </c>
      <c r="F488" s="10">
        <f>LOOKUP($A488,'Input Data'!$C$33:$C$37,'Input Data'!$E$33:$E$37)</f>
        <v>0</v>
      </c>
      <c r="G488" s="11">
        <f t="shared" si="218"/>
        <v>1</v>
      </c>
      <c r="H488" s="11">
        <f t="shared" si="236"/>
        <v>0</v>
      </c>
      <c r="I488" s="12">
        <f t="shared" si="220"/>
        <v>0</v>
      </c>
      <c r="J488" s="7">
        <f>MIN('Input Data'!$D$12*LOOKUP($A488,'Input Data'!$B$58:$B$62,'Input Data'!$E$58:$E$62)/3600*$C$1,IF($A488&lt;'Input Data'!$D$17,infinity,'Input Data'!$D$11*'Input Data'!$D$13+LOOKUP($A488-'Input Data'!$D$17+$C$1,$A$5:$A$505,$L$5:$L$505)-K488))</f>
        <v>5.5555555555555554</v>
      </c>
      <c r="K488" s="11">
        <f t="shared" si="221"/>
        <v>0</v>
      </c>
      <c r="L488" s="11">
        <f>IF($A488&lt;'Input Data'!$D$16,0,LOOKUP($A488-'Input Data'!$D$16,$A$5:$A$505,$K$5:$K$505))</f>
        <v>0</v>
      </c>
      <c r="M488" s="7">
        <f>MIN('Input Data'!$E$12*LOOKUP($A488,'Input Data'!$B$58:$B$62,'Input Data'!$F$58:$F$62)/3600*$C$1,IF($A488&lt;'Input Data'!$E$17,infinity,'Input Data'!$E$11*'Input Data'!$E$13+LOOKUP($A488-'Input Data'!$E$17+$C$1,$A$5:$A$505,$O$5:$O$505))-N488)</f>
        <v>22.222222222222221</v>
      </c>
      <c r="N488" s="11">
        <f t="shared" si="222"/>
        <v>5535.5000000000518</v>
      </c>
      <c r="O488" s="11">
        <f t="shared" si="223"/>
        <v>5535.5000000000518</v>
      </c>
      <c r="P488" s="9">
        <f>MIN('Input Data'!$E$12*LOOKUP($A488,'Input Data'!$B$58:$B$62,'Input Data'!$F$58:$F$62)/3600*$C$1,IF($A488&lt;'Input Data'!$E$16,0,LOOKUP($A488-'Input Data'!$E$16+$C$1,$A$5:$A$505,N$5:N$505)-O488))</f>
        <v>0</v>
      </c>
      <c r="Q488" s="10">
        <f>LOOKUP($A488,'Input Data'!$C$33:$C$37,'Input Data'!$F$33:$F$37)</f>
        <v>0</v>
      </c>
      <c r="R488" s="34">
        <f t="shared" si="224"/>
        <v>1</v>
      </c>
      <c r="S488" s="8">
        <f t="shared" si="225"/>
        <v>0</v>
      </c>
      <c r="T488" s="11">
        <f t="shared" si="226"/>
        <v>0</v>
      </c>
      <c r="U488" s="7">
        <f>MIN('Input Data'!$F$12*LOOKUP($A488,'Input Data'!$B$58:$B$62,'Input Data'!$G$58:$G$62)/3600*$C$1,IF($A488&lt;'Input Data'!$F$17,infinity,'Input Data'!$F$11*'Input Data'!$F$13+LOOKUP($A488-'Input Data'!$F$17+$C$1,$A$5:$A$505,$W$5:$W$505)-V488))</f>
        <v>5.5555555555555554</v>
      </c>
      <c r="V488" s="11">
        <f t="shared" si="227"/>
        <v>105.80466666666806</v>
      </c>
      <c r="W488" s="11">
        <f>IF($A488&lt;'Input Data'!$F$16,0,LOOKUP($A488-'Input Data'!$F$16,$A$5:$A$505,$V$5:$V$505))</f>
        <v>105.80466666666806</v>
      </c>
      <c r="X488" s="7">
        <f>MIN('Input Data'!$G$12*LOOKUP($A488,'Input Data'!$B$58:$B$62,'Input Data'!$H$58:$H$62)/3600*$C$1,IF($A488&lt;'Input Data'!$G$17,infinity,'Input Data'!$G$11*'Input Data'!$G$13+LOOKUP($A488-'Input Data'!$G$17+$C$1,$A$5:$A$505,$Z$5:$Z$505)-Y488))</f>
        <v>22.222222222222221</v>
      </c>
      <c r="Y488" s="11">
        <f t="shared" si="228"/>
        <v>5429.6953333333786</v>
      </c>
      <c r="Z488" s="11">
        <f t="shared" si="229"/>
        <v>5429.6953333333786</v>
      </c>
      <c r="AA488" s="9">
        <f>MIN('Input Data'!$G$12*LOOKUP($A488,'Input Data'!$B$58:$B$62,'Input Data'!$H$58:$H$62)/3600*$C$1,IF($A488&lt;'Input Data'!$G$16,0,LOOKUP($A488-'Input Data'!$G$16+$C$1,$A$5:$A$505,Y$5:Y$505)-Z488))</f>
        <v>0</v>
      </c>
      <c r="AB488" s="10">
        <f>LOOKUP($A488,'Input Data'!$C$33:$C$37,'Input Data'!$G$33:$G$37)</f>
        <v>0</v>
      </c>
      <c r="AC488" s="11">
        <f t="shared" si="230"/>
        <v>1</v>
      </c>
      <c r="AD488" s="11">
        <f t="shared" si="231"/>
        <v>0</v>
      </c>
      <c r="AE488" s="12">
        <f t="shared" si="232"/>
        <v>0</v>
      </c>
      <c r="AF488" s="7">
        <f>MIN('Input Data'!$H$12*LOOKUP($A488,'Input Data'!$B$58:$B$62,'Input Data'!$I$58:$I$62)/3600*$C$1,IF($A488&lt;'Input Data'!$H$17,infinity,'Input Data'!$H$11*'Input Data'!$H$13+LOOKUP($A488-'Input Data'!$H$17+$C$1,$A$5:$A$505,AH$5:AH$505)-AG488))</f>
        <v>5.5555555555555554</v>
      </c>
      <c r="AG488" s="11">
        <f t="shared" si="233"/>
        <v>0</v>
      </c>
      <c r="AH488" s="11">
        <f>IF($A488&lt;'Input Data'!$H$16,0,LOOKUP($A488-'Input Data'!$H$16,$A$5:$A$505,AG$5:AG$505))</f>
        <v>0</v>
      </c>
      <c r="AI488" s="7">
        <f>MIN('Input Data'!$I$12*LOOKUP($A488,'Input Data'!$B$58:$B$62,'Input Data'!$J$58:$J$62)/3600*$C$1,IF($A488&lt;'Input Data'!$I$17,infinity,'Input Data'!$I$11*'Input Data'!$I$13+LOOKUP($A488-'Input Data'!$I$17+$C$1,$A$5:$A$505,AK$5:AK$505))-AJ488)</f>
        <v>15</v>
      </c>
      <c r="AJ488" s="11">
        <f t="shared" si="234"/>
        <v>5429.6953333333786</v>
      </c>
      <c r="AK488" s="34">
        <f>IF($A488&lt;'Input Data'!$I$16,0,LOOKUP($A488-'Input Data'!$I$16,$A$5:$A$505,AJ$5:AJ$505))</f>
        <v>5429.6953333333786</v>
      </c>
      <c r="AL488" s="17">
        <f>MIN('Input Data'!$I$12*LOOKUP($A488,'Input Data'!$B$58:$B$62,'Input Data'!$J$58:$J$62)/3600*$C$1,IF($A488&lt;'Input Data'!$I$16,0,LOOKUP($A488-'Input Data'!$I$16+$C$1,$A$5:$A$505,AJ$5:AJ$505)-AK488))</f>
        <v>0</v>
      </c>
    </row>
    <row r="489" spans="1:38" x14ac:dyDescent="0.3">
      <c r="A489" s="9">
        <f t="shared" si="216"/>
        <v>4840</v>
      </c>
      <c r="B489" s="10">
        <f>MIN('Input Data'!$C$12*LOOKUP($A489,'Input Data'!$B$58:$B$62,'Input Data'!$D$58:$D$62)/3600*$C$1,IF($A489&lt;'Input Data'!$C$17,infinity,'Input Data'!$C$11*'Input Data'!$C$13+LOOKUP($A489-'Input Data'!$C$17+$C$1,$A$5:$A$505,$D$5:$D$505))-C489)</f>
        <v>22.222222222222221</v>
      </c>
      <c r="C489" s="11">
        <f>C488+LOOKUP($A488,'Input Data'!$D$23:$D$27,'Input Data'!$F$23:$F$27)*$C$1/3600</f>
        <v>5535.5000000000518</v>
      </c>
      <c r="D489" s="11">
        <f t="shared" si="217"/>
        <v>5535.5000000000518</v>
      </c>
      <c r="E489" s="9">
        <f>MIN('Input Data'!$C$12*LOOKUP($A489,'Input Data'!$B$58:$B$62,'Input Data'!$D$58:$D$62)/3600*$C$1,IF($A489&lt;'Input Data'!$C$16,0,LOOKUP($A489-'Input Data'!$C$16+$C$1,$A$5:$A$505,C$5:C$505)-D489))</f>
        <v>0</v>
      </c>
      <c r="F489" s="10">
        <f>LOOKUP($A489,'Input Data'!$C$33:$C$37,'Input Data'!$E$33:$E$37)</f>
        <v>0</v>
      </c>
      <c r="G489" s="11">
        <f t="shared" si="218"/>
        <v>1</v>
      </c>
      <c r="H489" s="11">
        <f t="shared" si="236"/>
        <v>0</v>
      </c>
      <c r="I489" s="12">
        <f t="shared" si="220"/>
        <v>0</v>
      </c>
      <c r="J489" s="7">
        <f>MIN('Input Data'!$D$12*LOOKUP($A489,'Input Data'!$B$58:$B$62,'Input Data'!$E$58:$E$62)/3600*$C$1,IF($A489&lt;'Input Data'!$D$17,infinity,'Input Data'!$D$11*'Input Data'!$D$13+LOOKUP($A489-'Input Data'!$D$17+$C$1,$A$5:$A$505,$L$5:$L$505)-K489))</f>
        <v>5.5555555555555554</v>
      </c>
      <c r="K489" s="11">
        <f t="shared" si="221"/>
        <v>0</v>
      </c>
      <c r="L489" s="11">
        <f>IF($A489&lt;'Input Data'!$D$16,0,LOOKUP($A489-'Input Data'!$D$16,$A$5:$A$505,$K$5:$K$505))</f>
        <v>0</v>
      </c>
      <c r="M489" s="7">
        <f>MIN('Input Data'!$E$12*LOOKUP($A489,'Input Data'!$B$58:$B$62,'Input Data'!$F$58:$F$62)/3600*$C$1,IF($A489&lt;'Input Data'!$E$17,infinity,'Input Data'!$E$11*'Input Data'!$E$13+LOOKUP($A489-'Input Data'!$E$17+$C$1,$A$5:$A$505,$O$5:$O$505))-N489)</f>
        <v>22.222222222222221</v>
      </c>
      <c r="N489" s="11">
        <f t="shared" si="222"/>
        <v>5535.5000000000518</v>
      </c>
      <c r="O489" s="11">
        <f t="shared" si="223"/>
        <v>5535.5000000000518</v>
      </c>
      <c r="P489" s="9">
        <f>MIN('Input Data'!$E$12*LOOKUP($A489,'Input Data'!$B$58:$B$62,'Input Data'!$F$58:$F$62)/3600*$C$1,IF($A489&lt;'Input Data'!$E$16,0,LOOKUP($A489-'Input Data'!$E$16+$C$1,$A$5:$A$505,N$5:N$505)-O489))</f>
        <v>0</v>
      </c>
      <c r="Q489" s="10">
        <f>LOOKUP($A489,'Input Data'!$C$33:$C$37,'Input Data'!$F$33:$F$37)</f>
        <v>0</v>
      </c>
      <c r="R489" s="34">
        <f t="shared" si="224"/>
        <v>1</v>
      </c>
      <c r="S489" s="8">
        <f t="shared" si="225"/>
        <v>0</v>
      </c>
      <c r="T489" s="11">
        <f t="shared" si="226"/>
        <v>0</v>
      </c>
      <c r="U489" s="7">
        <f>MIN('Input Data'!$F$12*LOOKUP($A489,'Input Data'!$B$58:$B$62,'Input Data'!$G$58:$G$62)/3600*$C$1,IF($A489&lt;'Input Data'!$F$17,infinity,'Input Data'!$F$11*'Input Data'!$F$13+LOOKUP($A489-'Input Data'!$F$17+$C$1,$A$5:$A$505,$W$5:$W$505)-V489))</f>
        <v>5.5555555555555554</v>
      </c>
      <c r="V489" s="11">
        <f t="shared" si="227"/>
        <v>105.80466666666806</v>
      </c>
      <c r="W489" s="11">
        <f>IF($A489&lt;'Input Data'!$F$16,0,LOOKUP($A489-'Input Data'!$F$16,$A$5:$A$505,$V$5:$V$505))</f>
        <v>105.80466666666806</v>
      </c>
      <c r="X489" s="7">
        <f>MIN('Input Data'!$G$12*LOOKUP($A489,'Input Data'!$B$58:$B$62,'Input Data'!$H$58:$H$62)/3600*$C$1,IF($A489&lt;'Input Data'!$G$17,infinity,'Input Data'!$G$11*'Input Data'!$G$13+LOOKUP($A489-'Input Data'!$G$17+$C$1,$A$5:$A$505,$Z$5:$Z$505)-Y489))</f>
        <v>22.222222222222221</v>
      </c>
      <c r="Y489" s="11">
        <f t="shared" si="228"/>
        <v>5429.6953333333786</v>
      </c>
      <c r="Z489" s="11">
        <f t="shared" si="229"/>
        <v>5429.6953333333786</v>
      </c>
      <c r="AA489" s="9">
        <f>MIN('Input Data'!$G$12*LOOKUP($A489,'Input Data'!$B$58:$B$62,'Input Data'!$H$58:$H$62)/3600*$C$1,IF($A489&lt;'Input Data'!$G$16,0,LOOKUP($A489-'Input Data'!$G$16+$C$1,$A$5:$A$505,Y$5:Y$505)-Z489))</f>
        <v>0</v>
      </c>
      <c r="AB489" s="10">
        <f>LOOKUP($A489,'Input Data'!$C$33:$C$37,'Input Data'!$G$33:$G$37)</f>
        <v>0</v>
      </c>
      <c r="AC489" s="11">
        <f t="shared" si="230"/>
        <v>1</v>
      </c>
      <c r="AD489" s="11">
        <f t="shared" si="231"/>
        <v>0</v>
      </c>
      <c r="AE489" s="12">
        <f t="shared" si="232"/>
        <v>0</v>
      </c>
      <c r="AF489" s="7">
        <f>MIN('Input Data'!$H$12*LOOKUP($A489,'Input Data'!$B$58:$B$62,'Input Data'!$I$58:$I$62)/3600*$C$1,IF($A489&lt;'Input Data'!$H$17,infinity,'Input Data'!$H$11*'Input Data'!$H$13+LOOKUP($A489-'Input Data'!$H$17+$C$1,$A$5:$A$505,AH$5:AH$505)-AG489))</f>
        <v>5.5555555555555554</v>
      </c>
      <c r="AG489" s="11">
        <f t="shared" si="233"/>
        <v>0</v>
      </c>
      <c r="AH489" s="11">
        <f>IF($A489&lt;'Input Data'!$H$16,0,LOOKUP($A489-'Input Data'!$H$16,$A$5:$A$505,AG$5:AG$505))</f>
        <v>0</v>
      </c>
      <c r="AI489" s="7">
        <f>MIN('Input Data'!$I$12*LOOKUP($A489,'Input Data'!$B$58:$B$62,'Input Data'!$J$58:$J$62)/3600*$C$1,IF($A489&lt;'Input Data'!$I$17,infinity,'Input Data'!$I$11*'Input Data'!$I$13+LOOKUP($A489-'Input Data'!$I$17+$C$1,$A$5:$A$505,AK$5:AK$505))-AJ489)</f>
        <v>15</v>
      </c>
      <c r="AJ489" s="11">
        <f t="shared" si="234"/>
        <v>5429.6953333333786</v>
      </c>
      <c r="AK489" s="34">
        <f>IF($A489&lt;'Input Data'!$I$16,0,LOOKUP($A489-'Input Data'!$I$16,$A$5:$A$505,AJ$5:AJ$505))</f>
        <v>5429.6953333333786</v>
      </c>
      <c r="AL489" s="17">
        <f>MIN('Input Data'!$I$12*LOOKUP($A489,'Input Data'!$B$58:$B$62,'Input Data'!$J$58:$J$62)/3600*$C$1,IF($A489&lt;'Input Data'!$I$16,0,LOOKUP($A489-'Input Data'!$I$16+$C$1,$A$5:$A$505,AJ$5:AJ$505)-AK489))</f>
        <v>0</v>
      </c>
    </row>
    <row r="490" spans="1:38" x14ac:dyDescent="0.3">
      <c r="A490" s="9">
        <f t="shared" si="216"/>
        <v>4850</v>
      </c>
      <c r="B490" s="10">
        <f>MIN('Input Data'!$C$12*LOOKUP($A490,'Input Data'!$B$58:$B$62,'Input Data'!$D$58:$D$62)/3600*$C$1,IF($A490&lt;'Input Data'!$C$17,infinity,'Input Data'!$C$11*'Input Data'!$C$13+LOOKUP($A490-'Input Data'!$C$17+$C$1,$A$5:$A$505,$D$5:$D$505))-C490)</f>
        <v>22.222222222222221</v>
      </c>
      <c r="C490" s="11">
        <f>C489+LOOKUP($A489,'Input Data'!$D$23:$D$27,'Input Data'!$F$23:$F$27)*$C$1/3600</f>
        <v>5535.5000000000518</v>
      </c>
      <c r="D490" s="11">
        <f t="shared" si="217"/>
        <v>5535.5000000000518</v>
      </c>
      <c r="E490" s="9">
        <f>MIN('Input Data'!$C$12*LOOKUP($A490,'Input Data'!$B$58:$B$62,'Input Data'!$D$58:$D$62)/3600*$C$1,IF($A490&lt;'Input Data'!$C$16,0,LOOKUP($A490-'Input Data'!$C$16+$C$1,$A$5:$A$505,C$5:C$505)-D490))</f>
        <v>0</v>
      </c>
      <c r="F490" s="10">
        <f>LOOKUP($A490,'Input Data'!$C$33:$C$37,'Input Data'!$E$33:$E$37)</f>
        <v>0</v>
      </c>
      <c r="G490" s="11">
        <f t="shared" si="218"/>
        <v>1</v>
      </c>
      <c r="H490" s="11">
        <f t="shared" si="236"/>
        <v>0</v>
      </c>
      <c r="I490" s="12">
        <f t="shared" si="220"/>
        <v>0</v>
      </c>
      <c r="J490" s="7">
        <f>MIN('Input Data'!$D$12*LOOKUP($A490,'Input Data'!$B$58:$B$62,'Input Data'!$E$58:$E$62)/3600*$C$1,IF($A490&lt;'Input Data'!$D$17,infinity,'Input Data'!$D$11*'Input Data'!$D$13+LOOKUP($A490-'Input Data'!$D$17+$C$1,$A$5:$A$505,$L$5:$L$505)-K490))</f>
        <v>5.5555555555555554</v>
      </c>
      <c r="K490" s="11">
        <f t="shared" si="221"/>
        <v>0</v>
      </c>
      <c r="L490" s="11">
        <f>IF($A490&lt;'Input Data'!$D$16,0,LOOKUP($A490-'Input Data'!$D$16,$A$5:$A$505,$K$5:$K$505))</f>
        <v>0</v>
      </c>
      <c r="M490" s="7">
        <f>MIN('Input Data'!$E$12*LOOKUP($A490,'Input Data'!$B$58:$B$62,'Input Data'!$F$58:$F$62)/3600*$C$1,IF($A490&lt;'Input Data'!$E$17,infinity,'Input Data'!$E$11*'Input Data'!$E$13+LOOKUP($A490-'Input Data'!$E$17+$C$1,$A$5:$A$505,$O$5:$O$505))-N490)</f>
        <v>22.222222222222221</v>
      </c>
      <c r="N490" s="11">
        <f t="shared" si="222"/>
        <v>5535.5000000000518</v>
      </c>
      <c r="O490" s="11">
        <f t="shared" si="223"/>
        <v>5535.5000000000518</v>
      </c>
      <c r="P490" s="9">
        <f>MIN('Input Data'!$E$12*LOOKUP($A490,'Input Data'!$B$58:$B$62,'Input Data'!$F$58:$F$62)/3600*$C$1,IF($A490&lt;'Input Data'!$E$16,0,LOOKUP($A490-'Input Data'!$E$16+$C$1,$A$5:$A$505,N$5:N$505)-O490))</f>
        <v>0</v>
      </c>
      <c r="Q490" s="10">
        <f>LOOKUP($A490,'Input Data'!$C$33:$C$37,'Input Data'!$F$33:$F$37)</f>
        <v>0</v>
      </c>
      <c r="R490" s="34">
        <f t="shared" si="224"/>
        <v>1</v>
      </c>
      <c r="S490" s="8">
        <f t="shared" si="225"/>
        <v>0</v>
      </c>
      <c r="T490" s="11">
        <f t="shared" si="226"/>
        <v>0</v>
      </c>
      <c r="U490" s="7">
        <f>MIN('Input Data'!$F$12*LOOKUP($A490,'Input Data'!$B$58:$B$62,'Input Data'!$G$58:$G$62)/3600*$C$1,IF($A490&lt;'Input Data'!$F$17,infinity,'Input Data'!$F$11*'Input Data'!$F$13+LOOKUP($A490-'Input Data'!$F$17+$C$1,$A$5:$A$505,$W$5:$W$505)-V490))</f>
        <v>5.5555555555555554</v>
      </c>
      <c r="V490" s="11">
        <f t="shared" si="227"/>
        <v>105.80466666666806</v>
      </c>
      <c r="W490" s="11">
        <f>IF($A490&lt;'Input Data'!$F$16,0,LOOKUP($A490-'Input Data'!$F$16,$A$5:$A$505,$V$5:$V$505))</f>
        <v>105.80466666666806</v>
      </c>
      <c r="X490" s="7">
        <f>MIN('Input Data'!$G$12*LOOKUP($A490,'Input Data'!$B$58:$B$62,'Input Data'!$H$58:$H$62)/3600*$C$1,IF($A490&lt;'Input Data'!$G$17,infinity,'Input Data'!$G$11*'Input Data'!$G$13+LOOKUP($A490-'Input Data'!$G$17+$C$1,$A$5:$A$505,$Z$5:$Z$505)-Y490))</f>
        <v>22.222222222222221</v>
      </c>
      <c r="Y490" s="11">
        <f t="shared" si="228"/>
        <v>5429.6953333333786</v>
      </c>
      <c r="Z490" s="11">
        <f t="shared" si="229"/>
        <v>5429.6953333333786</v>
      </c>
      <c r="AA490" s="9">
        <f>MIN('Input Data'!$G$12*LOOKUP($A490,'Input Data'!$B$58:$B$62,'Input Data'!$H$58:$H$62)/3600*$C$1,IF($A490&lt;'Input Data'!$G$16,0,LOOKUP($A490-'Input Data'!$G$16+$C$1,$A$5:$A$505,Y$5:Y$505)-Z490))</f>
        <v>0</v>
      </c>
      <c r="AB490" s="10">
        <f>LOOKUP($A490,'Input Data'!$C$33:$C$37,'Input Data'!$G$33:$G$37)</f>
        <v>0</v>
      </c>
      <c r="AC490" s="11">
        <f t="shared" si="230"/>
        <v>1</v>
      </c>
      <c r="AD490" s="11">
        <f t="shared" si="231"/>
        <v>0</v>
      </c>
      <c r="AE490" s="12">
        <f t="shared" si="232"/>
        <v>0</v>
      </c>
      <c r="AF490" s="7">
        <f>MIN('Input Data'!$H$12*LOOKUP($A490,'Input Data'!$B$58:$B$62,'Input Data'!$I$58:$I$62)/3600*$C$1,IF($A490&lt;'Input Data'!$H$17,infinity,'Input Data'!$H$11*'Input Data'!$H$13+LOOKUP($A490-'Input Data'!$H$17+$C$1,$A$5:$A$505,AH$5:AH$505)-AG490))</f>
        <v>5.5555555555555554</v>
      </c>
      <c r="AG490" s="11">
        <f t="shared" si="233"/>
        <v>0</v>
      </c>
      <c r="AH490" s="11">
        <f>IF($A490&lt;'Input Data'!$H$16,0,LOOKUP($A490-'Input Data'!$H$16,$A$5:$A$505,AG$5:AG$505))</f>
        <v>0</v>
      </c>
      <c r="AI490" s="7">
        <f>MIN('Input Data'!$I$12*LOOKUP($A490,'Input Data'!$B$58:$B$62,'Input Data'!$J$58:$J$62)/3600*$C$1,IF($A490&lt;'Input Data'!$I$17,infinity,'Input Data'!$I$11*'Input Data'!$I$13+LOOKUP($A490-'Input Data'!$I$17+$C$1,$A$5:$A$505,AK$5:AK$505))-AJ490)</f>
        <v>15</v>
      </c>
      <c r="AJ490" s="11">
        <f t="shared" si="234"/>
        <v>5429.6953333333786</v>
      </c>
      <c r="AK490" s="34">
        <f>IF($A490&lt;'Input Data'!$I$16,0,LOOKUP($A490-'Input Data'!$I$16,$A$5:$A$505,AJ$5:AJ$505))</f>
        <v>5429.6953333333786</v>
      </c>
      <c r="AL490" s="17">
        <f>MIN('Input Data'!$I$12*LOOKUP($A490,'Input Data'!$B$58:$B$62,'Input Data'!$J$58:$J$62)/3600*$C$1,IF($A490&lt;'Input Data'!$I$16,0,LOOKUP($A490-'Input Data'!$I$16+$C$1,$A$5:$A$505,AJ$5:AJ$505)-AK490))</f>
        <v>0</v>
      </c>
    </row>
    <row r="491" spans="1:38" x14ac:dyDescent="0.3">
      <c r="A491" s="9">
        <f t="shared" si="216"/>
        <v>4860</v>
      </c>
      <c r="B491" s="10">
        <f>MIN('Input Data'!$C$12*LOOKUP($A491,'Input Data'!$B$58:$B$62,'Input Data'!$D$58:$D$62)/3600*$C$1,IF($A491&lt;'Input Data'!$C$17,infinity,'Input Data'!$C$11*'Input Data'!$C$13+LOOKUP($A491-'Input Data'!$C$17+$C$1,$A$5:$A$505,$D$5:$D$505))-C491)</f>
        <v>22.222222222222221</v>
      </c>
      <c r="C491" s="11">
        <f>C490+LOOKUP($A490,'Input Data'!$D$23:$D$27,'Input Data'!$F$23:$F$27)*$C$1/3600</f>
        <v>5535.5000000000518</v>
      </c>
      <c r="D491" s="11">
        <f t="shared" si="217"/>
        <v>5535.5000000000518</v>
      </c>
      <c r="E491" s="9">
        <f>MIN('Input Data'!$C$12*LOOKUP($A491,'Input Data'!$B$58:$B$62,'Input Data'!$D$58:$D$62)/3600*$C$1,IF($A491&lt;'Input Data'!$C$16,0,LOOKUP($A491-'Input Data'!$C$16+$C$1,$A$5:$A$505,C$5:C$505)-D491))</f>
        <v>0</v>
      </c>
      <c r="F491" s="10">
        <f>LOOKUP($A491,'Input Data'!$C$33:$C$37,'Input Data'!$E$33:$E$37)</f>
        <v>0</v>
      </c>
      <c r="G491" s="11">
        <f t="shared" si="218"/>
        <v>1</v>
      </c>
      <c r="H491" s="11">
        <f t="shared" si="236"/>
        <v>0</v>
      </c>
      <c r="I491" s="12">
        <f t="shared" si="220"/>
        <v>0</v>
      </c>
      <c r="J491" s="7">
        <f>MIN('Input Data'!$D$12*LOOKUP($A491,'Input Data'!$B$58:$B$62,'Input Data'!$E$58:$E$62)/3600*$C$1,IF($A491&lt;'Input Data'!$D$17,infinity,'Input Data'!$D$11*'Input Data'!$D$13+LOOKUP($A491-'Input Data'!$D$17+$C$1,$A$5:$A$505,$L$5:$L$505)-K491))</f>
        <v>5.5555555555555554</v>
      </c>
      <c r="K491" s="11">
        <f t="shared" si="221"/>
        <v>0</v>
      </c>
      <c r="L491" s="11">
        <f>IF($A491&lt;'Input Data'!$D$16,0,LOOKUP($A491-'Input Data'!$D$16,$A$5:$A$505,$K$5:$K$505))</f>
        <v>0</v>
      </c>
      <c r="M491" s="7">
        <f>MIN('Input Data'!$E$12*LOOKUP($A491,'Input Data'!$B$58:$B$62,'Input Data'!$F$58:$F$62)/3600*$C$1,IF($A491&lt;'Input Data'!$E$17,infinity,'Input Data'!$E$11*'Input Data'!$E$13+LOOKUP($A491-'Input Data'!$E$17+$C$1,$A$5:$A$505,$O$5:$O$505))-N491)</f>
        <v>22.222222222222221</v>
      </c>
      <c r="N491" s="11">
        <f t="shared" si="222"/>
        <v>5535.5000000000518</v>
      </c>
      <c r="O491" s="11">
        <f t="shared" si="223"/>
        <v>5535.5000000000518</v>
      </c>
      <c r="P491" s="9">
        <f>MIN('Input Data'!$E$12*LOOKUP($A491,'Input Data'!$B$58:$B$62,'Input Data'!$F$58:$F$62)/3600*$C$1,IF($A491&lt;'Input Data'!$E$16,0,LOOKUP($A491-'Input Data'!$E$16+$C$1,$A$5:$A$505,N$5:N$505)-O491))</f>
        <v>0</v>
      </c>
      <c r="Q491" s="10">
        <f>LOOKUP($A491,'Input Data'!$C$33:$C$37,'Input Data'!$F$33:$F$37)</f>
        <v>0</v>
      </c>
      <c r="R491" s="34">
        <f t="shared" si="224"/>
        <v>1</v>
      </c>
      <c r="S491" s="8">
        <f t="shared" si="225"/>
        <v>0</v>
      </c>
      <c r="T491" s="11">
        <f t="shared" si="226"/>
        <v>0</v>
      </c>
      <c r="U491" s="7">
        <f>MIN('Input Data'!$F$12*LOOKUP($A491,'Input Data'!$B$58:$B$62,'Input Data'!$G$58:$G$62)/3600*$C$1,IF($A491&lt;'Input Data'!$F$17,infinity,'Input Data'!$F$11*'Input Data'!$F$13+LOOKUP($A491-'Input Data'!$F$17+$C$1,$A$5:$A$505,$W$5:$W$505)-V491))</f>
        <v>5.5555555555555554</v>
      </c>
      <c r="V491" s="11">
        <f t="shared" si="227"/>
        <v>105.80466666666806</v>
      </c>
      <c r="W491" s="11">
        <f>IF($A491&lt;'Input Data'!$F$16,0,LOOKUP($A491-'Input Data'!$F$16,$A$5:$A$505,$V$5:$V$505))</f>
        <v>105.80466666666806</v>
      </c>
      <c r="X491" s="7">
        <f>MIN('Input Data'!$G$12*LOOKUP($A491,'Input Data'!$B$58:$B$62,'Input Data'!$H$58:$H$62)/3600*$C$1,IF($A491&lt;'Input Data'!$G$17,infinity,'Input Data'!$G$11*'Input Data'!$G$13+LOOKUP($A491-'Input Data'!$G$17+$C$1,$A$5:$A$505,$Z$5:$Z$505)-Y491))</f>
        <v>22.222222222222221</v>
      </c>
      <c r="Y491" s="11">
        <f t="shared" si="228"/>
        <v>5429.6953333333786</v>
      </c>
      <c r="Z491" s="11">
        <f t="shared" si="229"/>
        <v>5429.6953333333786</v>
      </c>
      <c r="AA491" s="9">
        <f>MIN('Input Data'!$G$12*LOOKUP($A491,'Input Data'!$B$58:$B$62,'Input Data'!$H$58:$H$62)/3600*$C$1,IF($A491&lt;'Input Data'!$G$16,0,LOOKUP($A491-'Input Data'!$G$16+$C$1,$A$5:$A$505,Y$5:Y$505)-Z491))</f>
        <v>0</v>
      </c>
      <c r="AB491" s="10">
        <f>LOOKUP($A491,'Input Data'!$C$33:$C$37,'Input Data'!$G$33:$G$37)</f>
        <v>0</v>
      </c>
      <c r="AC491" s="11">
        <f t="shared" si="230"/>
        <v>1</v>
      </c>
      <c r="AD491" s="11">
        <f t="shared" si="231"/>
        <v>0</v>
      </c>
      <c r="AE491" s="12">
        <f t="shared" si="232"/>
        <v>0</v>
      </c>
      <c r="AF491" s="7">
        <f>MIN('Input Data'!$H$12*LOOKUP($A491,'Input Data'!$B$58:$B$62,'Input Data'!$I$58:$I$62)/3600*$C$1,IF($A491&lt;'Input Data'!$H$17,infinity,'Input Data'!$H$11*'Input Data'!$H$13+LOOKUP($A491-'Input Data'!$H$17+$C$1,$A$5:$A$505,AH$5:AH$505)-AG491))</f>
        <v>5.5555555555555554</v>
      </c>
      <c r="AG491" s="11">
        <f t="shared" si="233"/>
        <v>0</v>
      </c>
      <c r="AH491" s="11">
        <f>IF($A491&lt;'Input Data'!$H$16,0,LOOKUP($A491-'Input Data'!$H$16,$A$5:$A$505,AG$5:AG$505))</f>
        <v>0</v>
      </c>
      <c r="AI491" s="7">
        <f>MIN('Input Data'!$I$12*LOOKUP($A491,'Input Data'!$B$58:$B$62,'Input Data'!$J$58:$J$62)/3600*$C$1,IF($A491&lt;'Input Data'!$I$17,infinity,'Input Data'!$I$11*'Input Data'!$I$13+LOOKUP($A491-'Input Data'!$I$17+$C$1,$A$5:$A$505,AK$5:AK$505))-AJ491)</f>
        <v>15</v>
      </c>
      <c r="AJ491" s="11">
        <f t="shared" si="234"/>
        <v>5429.6953333333786</v>
      </c>
      <c r="AK491" s="34">
        <f>IF($A491&lt;'Input Data'!$I$16,0,LOOKUP($A491-'Input Data'!$I$16,$A$5:$A$505,AJ$5:AJ$505))</f>
        <v>5429.6953333333786</v>
      </c>
      <c r="AL491" s="17">
        <f>MIN('Input Data'!$I$12*LOOKUP($A491,'Input Data'!$B$58:$B$62,'Input Data'!$J$58:$J$62)/3600*$C$1,IF($A491&lt;'Input Data'!$I$16,0,LOOKUP($A491-'Input Data'!$I$16+$C$1,$A$5:$A$505,AJ$5:AJ$505)-AK491))</f>
        <v>0</v>
      </c>
    </row>
    <row r="492" spans="1:38" x14ac:dyDescent="0.3">
      <c r="A492" s="9">
        <f t="shared" si="216"/>
        <v>4870</v>
      </c>
      <c r="B492" s="10">
        <f>MIN('Input Data'!$C$12*LOOKUP($A492,'Input Data'!$B$58:$B$62,'Input Data'!$D$58:$D$62)/3600*$C$1,IF($A492&lt;'Input Data'!$C$17,infinity,'Input Data'!$C$11*'Input Data'!$C$13+LOOKUP($A492-'Input Data'!$C$17+$C$1,$A$5:$A$505,$D$5:$D$505))-C492)</f>
        <v>22.222222222222221</v>
      </c>
      <c r="C492" s="11">
        <f>C491+LOOKUP($A491,'Input Data'!$D$23:$D$27,'Input Data'!$F$23:$F$27)*$C$1/3600</f>
        <v>5535.5000000000518</v>
      </c>
      <c r="D492" s="11">
        <f t="shared" si="217"/>
        <v>5535.5000000000518</v>
      </c>
      <c r="E492" s="9">
        <f>MIN('Input Data'!$C$12*LOOKUP($A492,'Input Data'!$B$58:$B$62,'Input Data'!$D$58:$D$62)/3600*$C$1,IF($A492&lt;'Input Data'!$C$16,0,LOOKUP($A492-'Input Data'!$C$16+$C$1,$A$5:$A$505,C$5:C$505)-D492))</f>
        <v>0</v>
      </c>
      <c r="F492" s="10">
        <f>LOOKUP($A492,'Input Data'!$C$33:$C$37,'Input Data'!$E$33:$E$37)</f>
        <v>0</v>
      </c>
      <c r="G492" s="11">
        <f t="shared" si="218"/>
        <v>1</v>
      </c>
      <c r="H492" s="11">
        <f t="shared" si="236"/>
        <v>0</v>
      </c>
      <c r="I492" s="12">
        <f t="shared" si="220"/>
        <v>0</v>
      </c>
      <c r="J492" s="7">
        <f>MIN('Input Data'!$D$12*LOOKUP($A492,'Input Data'!$B$58:$B$62,'Input Data'!$E$58:$E$62)/3600*$C$1,IF($A492&lt;'Input Data'!$D$17,infinity,'Input Data'!$D$11*'Input Data'!$D$13+LOOKUP($A492-'Input Data'!$D$17+$C$1,$A$5:$A$505,$L$5:$L$505)-K492))</f>
        <v>5.5555555555555554</v>
      </c>
      <c r="K492" s="11">
        <f t="shared" si="221"/>
        <v>0</v>
      </c>
      <c r="L492" s="11">
        <f>IF($A492&lt;'Input Data'!$D$16,0,LOOKUP($A492-'Input Data'!$D$16,$A$5:$A$505,$K$5:$K$505))</f>
        <v>0</v>
      </c>
      <c r="M492" s="7">
        <f>MIN('Input Data'!$E$12*LOOKUP($A492,'Input Data'!$B$58:$B$62,'Input Data'!$F$58:$F$62)/3600*$C$1,IF($A492&lt;'Input Data'!$E$17,infinity,'Input Data'!$E$11*'Input Data'!$E$13+LOOKUP($A492-'Input Data'!$E$17+$C$1,$A$5:$A$505,$O$5:$O$505))-N492)</f>
        <v>22.222222222222221</v>
      </c>
      <c r="N492" s="11">
        <f t="shared" si="222"/>
        <v>5535.5000000000518</v>
      </c>
      <c r="O492" s="11">
        <f t="shared" si="223"/>
        <v>5535.5000000000518</v>
      </c>
      <c r="P492" s="9">
        <f>MIN('Input Data'!$E$12*LOOKUP($A492,'Input Data'!$B$58:$B$62,'Input Data'!$F$58:$F$62)/3600*$C$1,IF($A492&lt;'Input Data'!$E$16,0,LOOKUP($A492-'Input Data'!$E$16+$C$1,$A$5:$A$505,N$5:N$505)-O492))</f>
        <v>0</v>
      </c>
      <c r="Q492" s="10">
        <f>LOOKUP($A492,'Input Data'!$C$33:$C$37,'Input Data'!$F$33:$F$37)</f>
        <v>0</v>
      </c>
      <c r="R492" s="34">
        <f t="shared" si="224"/>
        <v>1</v>
      </c>
      <c r="S492" s="8">
        <f t="shared" si="225"/>
        <v>0</v>
      </c>
      <c r="T492" s="11">
        <f t="shared" si="226"/>
        <v>0</v>
      </c>
      <c r="U492" s="7">
        <f>MIN('Input Data'!$F$12*LOOKUP($A492,'Input Data'!$B$58:$B$62,'Input Data'!$G$58:$G$62)/3600*$C$1,IF($A492&lt;'Input Data'!$F$17,infinity,'Input Data'!$F$11*'Input Data'!$F$13+LOOKUP($A492-'Input Data'!$F$17+$C$1,$A$5:$A$505,$W$5:$W$505)-V492))</f>
        <v>5.5555555555555554</v>
      </c>
      <c r="V492" s="11">
        <f t="shared" si="227"/>
        <v>105.80466666666806</v>
      </c>
      <c r="W492" s="11">
        <f>IF($A492&lt;'Input Data'!$F$16,0,LOOKUP($A492-'Input Data'!$F$16,$A$5:$A$505,$V$5:$V$505))</f>
        <v>105.80466666666806</v>
      </c>
      <c r="X492" s="7">
        <f>MIN('Input Data'!$G$12*LOOKUP($A492,'Input Data'!$B$58:$B$62,'Input Data'!$H$58:$H$62)/3600*$C$1,IF($A492&lt;'Input Data'!$G$17,infinity,'Input Data'!$G$11*'Input Data'!$G$13+LOOKUP($A492-'Input Data'!$G$17+$C$1,$A$5:$A$505,$Z$5:$Z$505)-Y492))</f>
        <v>22.222222222222221</v>
      </c>
      <c r="Y492" s="11">
        <f t="shared" si="228"/>
        <v>5429.6953333333786</v>
      </c>
      <c r="Z492" s="11">
        <f t="shared" si="229"/>
        <v>5429.6953333333786</v>
      </c>
      <c r="AA492" s="9">
        <f>MIN('Input Data'!$G$12*LOOKUP($A492,'Input Data'!$B$58:$B$62,'Input Data'!$H$58:$H$62)/3600*$C$1,IF($A492&lt;'Input Data'!$G$16,0,LOOKUP($A492-'Input Data'!$G$16+$C$1,$A$5:$A$505,Y$5:Y$505)-Z492))</f>
        <v>0</v>
      </c>
      <c r="AB492" s="10">
        <f>LOOKUP($A492,'Input Data'!$C$33:$C$37,'Input Data'!$G$33:$G$37)</f>
        <v>0</v>
      </c>
      <c r="AC492" s="11">
        <f t="shared" si="230"/>
        <v>1</v>
      </c>
      <c r="AD492" s="11">
        <f t="shared" si="231"/>
        <v>0</v>
      </c>
      <c r="AE492" s="12">
        <f t="shared" si="232"/>
        <v>0</v>
      </c>
      <c r="AF492" s="7">
        <f>MIN('Input Data'!$H$12*LOOKUP($A492,'Input Data'!$B$58:$B$62,'Input Data'!$I$58:$I$62)/3600*$C$1,IF($A492&lt;'Input Data'!$H$17,infinity,'Input Data'!$H$11*'Input Data'!$H$13+LOOKUP($A492-'Input Data'!$H$17+$C$1,$A$5:$A$505,AH$5:AH$505)-AG492))</f>
        <v>5.5555555555555554</v>
      </c>
      <c r="AG492" s="11">
        <f t="shared" si="233"/>
        <v>0</v>
      </c>
      <c r="AH492" s="11">
        <f>IF($A492&lt;'Input Data'!$H$16,0,LOOKUP($A492-'Input Data'!$H$16,$A$5:$A$505,AG$5:AG$505))</f>
        <v>0</v>
      </c>
      <c r="AI492" s="7">
        <f>MIN('Input Data'!$I$12*LOOKUP($A492,'Input Data'!$B$58:$B$62,'Input Data'!$J$58:$J$62)/3600*$C$1,IF($A492&lt;'Input Data'!$I$17,infinity,'Input Data'!$I$11*'Input Data'!$I$13+LOOKUP($A492-'Input Data'!$I$17+$C$1,$A$5:$A$505,AK$5:AK$505))-AJ492)</f>
        <v>15</v>
      </c>
      <c r="AJ492" s="11">
        <f t="shared" si="234"/>
        <v>5429.6953333333786</v>
      </c>
      <c r="AK492" s="34">
        <f>IF($A492&lt;'Input Data'!$I$16,0,LOOKUP($A492-'Input Data'!$I$16,$A$5:$A$505,AJ$5:AJ$505))</f>
        <v>5429.6953333333786</v>
      </c>
      <c r="AL492" s="17">
        <f>MIN('Input Data'!$I$12*LOOKUP($A492,'Input Data'!$B$58:$B$62,'Input Data'!$J$58:$J$62)/3600*$C$1,IF($A492&lt;'Input Data'!$I$16,0,LOOKUP($A492-'Input Data'!$I$16+$C$1,$A$5:$A$505,AJ$5:AJ$505)-AK492))</f>
        <v>0</v>
      </c>
    </row>
    <row r="493" spans="1:38" x14ac:dyDescent="0.3">
      <c r="A493" s="9">
        <f t="shared" si="216"/>
        <v>4880</v>
      </c>
      <c r="B493" s="10">
        <f>MIN('Input Data'!$C$12*LOOKUP($A493,'Input Data'!$B$58:$B$62,'Input Data'!$D$58:$D$62)/3600*$C$1,IF($A493&lt;'Input Data'!$C$17,infinity,'Input Data'!$C$11*'Input Data'!$C$13+LOOKUP($A493-'Input Data'!$C$17+$C$1,$A$5:$A$505,$D$5:$D$505))-C493)</f>
        <v>22.222222222222221</v>
      </c>
      <c r="C493" s="11">
        <f>C492+LOOKUP($A492,'Input Data'!$D$23:$D$27,'Input Data'!$F$23:$F$27)*$C$1/3600</f>
        <v>5535.5000000000518</v>
      </c>
      <c r="D493" s="11">
        <f t="shared" si="217"/>
        <v>5535.5000000000518</v>
      </c>
      <c r="E493" s="9">
        <f>MIN('Input Data'!$C$12*LOOKUP($A493,'Input Data'!$B$58:$B$62,'Input Data'!$D$58:$D$62)/3600*$C$1,IF($A493&lt;'Input Data'!$C$16,0,LOOKUP($A493-'Input Data'!$C$16+$C$1,$A$5:$A$505,C$5:C$505)-D493))</f>
        <v>0</v>
      </c>
      <c r="F493" s="10">
        <f>LOOKUP($A493,'Input Data'!$C$33:$C$37,'Input Data'!$E$33:$E$37)</f>
        <v>0</v>
      </c>
      <c r="G493" s="11">
        <f t="shared" si="218"/>
        <v>1</v>
      </c>
      <c r="H493" s="11">
        <f t="shared" si="236"/>
        <v>0</v>
      </c>
      <c r="I493" s="12">
        <f t="shared" si="220"/>
        <v>0</v>
      </c>
      <c r="J493" s="7">
        <f>MIN('Input Data'!$D$12*LOOKUP($A493,'Input Data'!$B$58:$B$62,'Input Data'!$E$58:$E$62)/3600*$C$1,IF($A493&lt;'Input Data'!$D$17,infinity,'Input Data'!$D$11*'Input Data'!$D$13+LOOKUP($A493-'Input Data'!$D$17+$C$1,$A$5:$A$505,$L$5:$L$505)-K493))</f>
        <v>5.5555555555555554</v>
      </c>
      <c r="K493" s="11">
        <f t="shared" si="221"/>
        <v>0</v>
      </c>
      <c r="L493" s="11">
        <f>IF($A493&lt;'Input Data'!$D$16,0,LOOKUP($A493-'Input Data'!$D$16,$A$5:$A$505,$K$5:$K$505))</f>
        <v>0</v>
      </c>
      <c r="M493" s="7">
        <f>MIN('Input Data'!$E$12*LOOKUP($A493,'Input Data'!$B$58:$B$62,'Input Data'!$F$58:$F$62)/3600*$C$1,IF($A493&lt;'Input Data'!$E$17,infinity,'Input Data'!$E$11*'Input Data'!$E$13+LOOKUP($A493-'Input Data'!$E$17+$C$1,$A$5:$A$505,$O$5:$O$505))-N493)</f>
        <v>22.222222222222221</v>
      </c>
      <c r="N493" s="11">
        <f t="shared" si="222"/>
        <v>5535.5000000000518</v>
      </c>
      <c r="O493" s="11">
        <f t="shared" si="223"/>
        <v>5535.5000000000518</v>
      </c>
      <c r="P493" s="9">
        <f>MIN('Input Data'!$E$12*LOOKUP($A493,'Input Data'!$B$58:$B$62,'Input Data'!$F$58:$F$62)/3600*$C$1,IF($A493&lt;'Input Data'!$E$16,0,LOOKUP($A493-'Input Data'!$E$16+$C$1,$A$5:$A$505,N$5:N$505)-O493))</f>
        <v>0</v>
      </c>
      <c r="Q493" s="10">
        <f>LOOKUP($A493,'Input Data'!$C$33:$C$37,'Input Data'!$F$33:$F$37)</f>
        <v>0</v>
      </c>
      <c r="R493" s="34">
        <f t="shared" si="224"/>
        <v>1</v>
      </c>
      <c r="S493" s="8">
        <f t="shared" si="225"/>
        <v>0</v>
      </c>
      <c r="T493" s="11">
        <f t="shared" si="226"/>
        <v>0</v>
      </c>
      <c r="U493" s="7">
        <f>MIN('Input Data'!$F$12*LOOKUP($A493,'Input Data'!$B$58:$B$62,'Input Data'!$G$58:$G$62)/3600*$C$1,IF($A493&lt;'Input Data'!$F$17,infinity,'Input Data'!$F$11*'Input Data'!$F$13+LOOKUP($A493-'Input Data'!$F$17+$C$1,$A$5:$A$505,$W$5:$W$505)-V493))</f>
        <v>5.5555555555555554</v>
      </c>
      <c r="V493" s="11">
        <f t="shared" si="227"/>
        <v>105.80466666666806</v>
      </c>
      <c r="W493" s="11">
        <f>IF($A493&lt;'Input Data'!$F$16,0,LOOKUP($A493-'Input Data'!$F$16,$A$5:$A$505,$V$5:$V$505))</f>
        <v>105.80466666666806</v>
      </c>
      <c r="X493" s="7">
        <f>MIN('Input Data'!$G$12*LOOKUP($A493,'Input Data'!$B$58:$B$62,'Input Data'!$H$58:$H$62)/3600*$C$1,IF($A493&lt;'Input Data'!$G$17,infinity,'Input Data'!$G$11*'Input Data'!$G$13+LOOKUP($A493-'Input Data'!$G$17+$C$1,$A$5:$A$505,$Z$5:$Z$505)-Y493))</f>
        <v>22.222222222222221</v>
      </c>
      <c r="Y493" s="11">
        <f t="shared" si="228"/>
        <v>5429.6953333333786</v>
      </c>
      <c r="Z493" s="11">
        <f t="shared" si="229"/>
        <v>5429.6953333333786</v>
      </c>
      <c r="AA493" s="9">
        <f>MIN('Input Data'!$G$12*LOOKUP($A493,'Input Data'!$B$58:$B$62,'Input Data'!$H$58:$H$62)/3600*$C$1,IF($A493&lt;'Input Data'!$G$16,0,LOOKUP($A493-'Input Data'!$G$16+$C$1,$A$5:$A$505,Y$5:Y$505)-Z493))</f>
        <v>0</v>
      </c>
      <c r="AB493" s="10">
        <f>LOOKUP($A493,'Input Data'!$C$33:$C$37,'Input Data'!$G$33:$G$37)</f>
        <v>0</v>
      </c>
      <c r="AC493" s="11">
        <f t="shared" si="230"/>
        <v>1</v>
      </c>
      <c r="AD493" s="11">
        <f t="shared" si="231"/>
        <v>0</v>
      </c>
      <c r="AE493" s="12">
        <f t="shared" si="232"/>
        <v>0</v>
      </c>
      <c r="AF493" s="7">
        <f>MIN('Input Data'!$H$12*LOOKUP($A493,'Input Data'!$B$58:$B$62,'Input Data'!$I$58:$I$62)/3600*$C$1,IF($A493&lt;'Input Data'!$H$17,infinity,'Input Data'!$H$11*'Input Data'!$H$13+LOOKUP($A493-'Input Data'!$H$17+$C$1,$A$5:$A$505,AH$5:AH$505)-AG493))</f>
        <v>5.5555555555555554</v>
      </c>
      <c r="AG493" s="11">
        <f t="shared" si="233"/>
        <v>0</v>
      </c>
      <c r="AH493" s="11">
        <f>IF($A493&lt;'Input Data'!$H$16,0,LOOKUP($A493-'Input Data'!$H$16,$A$5:$A$505,AG$5:AG$505))</f>
        <v>0</v>
      </c>
      <c r="AI493" s="7">
        <f>MIN('Input Data'!$I$12*LOOKUP($A493,'Input Data'!$B$58:$B$62,'Input Data'!$J$58:$J$62)/3600*$C$1,IF($A493&lt;'Input Data'!$I$17,infinity,'Input Data'!$I$11*'Input Data'!$I$13+LOOKUP($A493-'Input Data'!$I$17+$C$1,$A$5:$A$505,AK$5:AK$505))-AJ493)</f>
        <v>15</v>
      </c>
      <c r="AJ493" s="11">
        <f t="shared" si="234"/>
        <v>5429.6953333333786</v>
      </c>
      <c r="AK493" s="34">
        <f>IF($A493&lt;'Input Data'!$I$16,0,LOOKUP($A493-'Input Data'!$I$16,$A$5:$A$505,AJ$5:AJ$505))</f>
        <v>5429.6953333333786</v>
      </c>
      <c r="AL493" s="17">
        <f>MIN('Input Data'!$I$12*LOOKUP($A493,'Input Data'!$B$58:$B$62,'Input Data'!$J$58:$J$62)/3600*$C$1,IF($A493&lt;'Input Data'!$I$16,0,LOOKUP($A493-'Input Data'!$I$16+$C$1,$A$5:$A$505,AJ$5:AJ$505)-AK493))</f>
        <v>0</v>
      </c>
    </row>
    <row r="494" spans="1:38" x14ac:dyDescent="0.3">
      <c r="A494" s="9">
        <f t="shared" si="216"/>
        <v>4890</v>
      </c>
      <c r="B494" s="10">
        <f>MIN('Input Data'!$C$12*LOOKUP($A494,'Input Data'!$B$58:$B$62,'Input Data'!$D$58:$D$62)/3600*$C$1,IF($A494&lt;'Input Data'!$C$17,infinity,'Input Data'!$C$11*'Input Data'!$C$13+LOOKUP($A494-'Input Data'!$C$17+$C$1,$A$5:$A$505,$D$5:$D$505))-C494)</f>
        <v>22.222222222222221</v>
      </c>
      <c r="C494" s="11">
        <f>C493+LOOKUP($A493,'Input Data'!$D$23:$D$27,'Input Data'!$F$23:$F$27)*$C$1/3600</f>
        <v>5535.5000000000518</v>
      </c>
      <c r="D494" s="11">
        <f t="shared" si="217"/>
        <v>5535.5000000000518</v>
      </c>
      <c r="E494" s="9">
        <f>MIN('Input Data'!$C$12*LOOKUP($A494,'Input Data'!$B$58:$B$62,'Input Data'!$D$58:$D$62)/3600*$C$1,IF($A494&lt;'Input Data'!$C$16,0,LOOKUP($A494-'Input Data'!$C$16+$C$1,$A$5:$A$505,C$5:C$505)-D494))</f>
        <v>0</v>
      </c>
      <c r="F494" s="10">
        <f>LOOKUP($A494,'Input Data'!$C$33:$C$37,'Input Data'!$E$33:$E$37)</f>
        <v>0</v>
      </c>
      <c r="G494" s="11">
        <f t="shared" si="218"/>
        <v>1</v>
      </c>
      <c r="H494" s="11">
        <f t="shared" si="236"/>
        <v>0</v>
      </c>
      <c r="I494" s="12">
        <f t="shared" si="220"/>
        <v>0</v>
      </c>
      <c r="J494" s="7">
        <f>MIN('Input Data'!$D$12*LOOKUP($A494,'Input Data'!$B$58:$B$62,'Input Data'!$E$58:$E$62)/3600*$C$1,IF($A494&lt;'Input Data'!$D$17,infinity,'Input Data'!$D$11*'Input Data'!$D$13+LOOKUP($A494-'Input Data'!$D$17+$C$1,$A$5:$A$505,$L$5:$L$505)-K494))</f>
        <v>5.5555555555555554</v>
      </c>
      <c r="K494" s="11">
        <f t="shared" si="221"/>
        <v>0</v>
      </c>
      <c r="L494" s="11">
        <f>IF($A494&lt;'Input Data'!$D$16,0,LOOKUP($A494-'Input Data'!$D$16,$A$5:$A$505,$K$5:$K$505))</f>
        <v>0</v>
      </c>
      <c r="M494" s="7">
        <f>MIN('Input Data'!$E$12*LOOKUP($A494,'Input Data'!$B$58:$B$62,'Input Data'!$F$58:$F$62)/3600*$C$1,IF($A494&lt;'Input Data'!$E$17,infinity,'Input Data'!$E$11*'Input Data'!$E$13+LOOKUP($A494-'Input Data'!$E$17+$C$1,$A$5:$A$505,$O$5:$O$505))-N494)</f>
        <v>22.222222222222221</v>
      </c>
      <c r="N494" s="11">
        <f t="shared" si="222"/>
        <v>5535.5000000000518</v>
      </c>
      <c r="O494" s="11">
        <f t="shared" si="223"/>
        <v>5535.5000000000518</v>
      </c>
      <c r="P494" s="9">
        <f>MIN('Input Data'!$E$12*LOOKUP($A494,'Input Data'!$B$58:$B$62,'Input Data'!$F$58:$F$62)/3600*$C$1,IF($A494&lt;'Input Data'!$E$16,0,LOOKUP($A494-'Input Data'!$E$16+$C$1,$A$5:$A$505,N$5:N$505)-O494))</f>
        <v>0</v>
      </c>
      <c r="Q494" s="10">
        <f>LOOKUP($A494,'Input Data'!$C$33:$C$37,'Input Data'!$F$33:$F$37)</f>
        <v>0</v>
      </c>
      <c r="R494" s="34">
        <f t="shared" si="224"/>
        <v>1</v>
      </c>
      <c r="S494" s="8">
        <f t="shared" si="225"/>
        <v>0</v>
      </c>
      <c r="T494" s="11">
        <f t="shared" si="226"/>
        <v>0</v>
      </c>
      <c r="U494" s="7">
        <f>MIN('Input Data'!$F$12*LOOKUP($A494,'Input Data'!$B$58:$B$62,'Input Data'!$G$58:$G$62)/3600*$C$1,IF($A494&lt;'Input Data'!$F$17,infinity,'Input Data'!$F$11*'Input Data'!$F$13+LOOKUP($A494-'Input Data'!$F$17+$C$1,$A$5:$A$505,$W$5:$W$505)-V494))</f>
        <v>5.5555555555555554</v>
      </c>
      <c r="V494" s="11">
        <f t="shared" si="227"/>
        <v>105.80466666666806</v>
      </c>
      <c r="W494" s="11">
        <f>IF($A494&lt;'Input Data'!$F$16,0,LOOKUP($A494-'Input Data'!$F$16,$A$5:$A$505,$V$5:$V$505))</f>
        <v>105.80466666666806</v>
      </c>
      <c r="X494" s="7">
        <f>MIN('Input Data'!$G$12*LOOKUP($A494,'Input Data'!$B$58:$B$62,'Input Data'!$H$58:$H$62)/3600*$C$1,IF($A494&lt;'Input Data'!$G$17,infinity,'Input Data'!$G$11*'Input Data'!$G$13+LOOKUP($A494-'Input Data'!$G$17+$C$1,$A$5:$A$505,$Z$5:$Z$505)-Y494))</f>
        <v>22.222222222222221</v>
      </c>
      <c r="Y494" s="11">
        <f t="shared" si="228"/>
        <v>5429.6953333333786</v>
      </c>
      <c r="Z494" s="11">
        <f t="shared" si="229"/>
        <v>5429.6953333333786</v>
      </c>
      <c r="AA494" s="9">
        <f>MIN('Input Data'!$G$12*LOOKUP($A494,'Input Data'!$B$58:$B$62,'Input Data'!$H$58:$H$62)/3600*$C$1,IF($A494&lt;'Input Data'!$G$16,0,LOOKUP($A494-'Input Data'!$G$16+$C$1,$A$5:$A$505,Y$5:Y$505)-Z494))</f>
        <v>0</v>
      </c>
      <c r="AB494" s="10">
        <f>LOOKUP($A494,'Input Data'!$C$33:$C$37,'Input Data'!$G$33:$G$37)</f>
        <v>0</v>
      </c>
      <c r="AC494" s="11">
        <f t="shared" si="230"/>
        <v>1</v>
      </c>
      <c r="AD494" s="11">
        <f t="shared" si="231"/>
        <v>0</v>
      </c>
      <c r="AE494" s="12">
        <f t="shared" si="232"/>
        <v>0</v>
      </c>
      <c r="AF494" s="7">
        <f>MIN('Input Data'!$H$12*LOOKUP($A494,'Input Data'!$B$58:$B$62,'Input Data'!$I$58:$I$62)/3600*$C$1,IF($A494&lt;'Input Data'!$H$17,infinity,'Input Data'!$H$11*'Input Data'!$H$13+LOOKUP($A494-'Input Data'!$H$17+$C$1,$A$5:$A$505,AH$5:AH$505)-AG494))</f>
        <v>5.5555555555555554</v>
      </c>
      <c r="AG494" s="11">
        <f t="shared" si="233"/>
        <v>0</v>
      </c>
      <c r="AH494" s="11">
        <f>IF($A494&lt;'Input Data'!$H$16,0,LOOKUP($A494-'Input Data'!$H$16,$A$5:$A$505,AG$5:AG$505))</f>
        <v>0</v>
      </c>
      <c r="AI494" s="7">
        <f>MIN('Input Data'!$I$12*LOOKUP($A494,'Input Data'!$B$58:$B$62,'Input Data'!$J$58:$J$62)/3600*$C$1,IF($A494&lt;'Input Data'!$I$17,infinity,'Input Data'!$I$11*'Input Data'!$I$13+LOOKUP($A494-'Input Data'!$I$17+$C$1,$A$5:$A$505,AK$5:AK$505))-AJ494)</f>
        <v>15</v>
      </c>
      <c r="AJ494" s="11">
        <f t="shared" si="234"/>
        <v>5429.6953333333786</v>
      </c>
      <c r="AK494" s="34">
        <f>IF($A494&lt;'Input Data'!$I$16,0,LOOKUP($A494-'Input Data'!$I$16,$A$5:$A$505,AJ$5:AJ$505))</f>
        <v>5429.6953333333786</v>
      </c>
      <c r="AL494" s="17">
        <f>MIN('Input Data'!$I$12*LOOKUP($A494,'Input Data'!$B$58:$B$62,'Input Data'!$J$58:$J$62)/3600*$C$1,IF($A494&lt;'Input Data'!$I$16,0,LOOKUP($A494-'Input Data'!$I$16+$C$1,$A$5:$A$505,AJ$5:AJ$505)-AK494))</f>
        <v>0</v>
      </c>
    </row>
    <row r="495" spans="1:38" x14ac:dyDescent="0.3">
      <c r="A495" s="9">
        <f t="shared" si="216"/>
        <v>4900</v>
      </c>
      <c r="B495" s="10">
        <f>MIN('Input Data'!$C$12*LOOKUP($A495,'Input Data'!$B$58:$B$62,'Input Data'!$D$58:$D$62)/3600*$C$1,IF($A495&lt;'Input Data'!$C$17,infinity,'Input Data'!$C$11*'Input Data'!$C$13+LOOKUP($A495-'Input Data'!$C$17+$C$1,$A$5:$A$505,$D$5:$D$505))-C495)</f>
        <v>22.222222222222221</v>
      </c>
      <c r="C495" s="11">
        <f>C494+LOOKUP($A494,'Input Data'!$D$23:$D$27,'Input Data'!$F$23:$F$27)*$C$1/3600</f>
        <v>5535.5000000000518</v>
      </c>
      <c r="D495" s="11">
        <f t="shared" si="217"/>
        <v>5535.5000000000518</v>
      </c>
      <c r="E495" s="9">
        <f>MIN('Input Data'!$C$12*LOOKUP($A495,'Input Data'!$B$58:$B$62,'Input Data'!$D$58:$D$62)/3600*$C$1,IF($A495&lt;'Input Data'!$C$16,0,LOOKUP($A495-'Input Data'!$C$16+$C$1,$A$5:$A$505,C$5:C$505)-D495))</f>
        <v>0</v>
      </c>
      <c r="F495" s="10">
        <f>LOOKUP($A495,'Input Data'!$C$33:$C$37,'Input Data'!$E$33:$E$37)</f>
        <v>0</v>
      </c>
      <c r="G495" s="11">
        <f t="shared" si="218"/>
        <v>1</v>
      </c>
      <c r="H495" s="11">
        <f t="shared" si="236"/>
        <v>0</v>
      </c>
      <c r="I495" s="12">
        <f t="shared" si="220"/>
        <v>0</v>
      </c>
      <c r="J495" s="7">
        <f>MIN('Input Data'!$D$12*LOOKUP($A495,'Input Data'!$B$58:$B$62,'Input Data'!$E$58:$E$62)/3600*$C$1,IF($A495&lt;'Input Data'!$D$17,infinity,'Input Data'!$D$11*'Input Data'!$D$13+LOOKUP($A495-'Input Data'!$D$17+$C$1,$A$5:$A$505,$L$5:$L$505)-K495))</f>
        <v>5.5555555555555554</v>
      </c>
      <c r="K495" s="11">
        <f t="shared" si="221"/>
        <v>0</v>
      </c>
      <c r="L495" s="11">
        <f>IF($A495&lt;'Input Data'!$D$16,0,LOOKUP($A495-'Input Data'!$D$16,$A$5:$A$505,$K$5:$K$505))</f>
        <v>0</v>
      </c>
      <c r="M495" s="7">
        <f>MIN('Input Data'!$E$12*LOOKUP($A495,'Input Data'!$B$58:$B$62,'Input Data'!$F$58:$F$62)/3600*$C$1,IF($A495&lt;'Input Data'!$E$17,infinity,'Input Data'!$E$11*'Input Data'!$E$13+LOOKUP($A495-'Input Data'!$E$17+$C$1,$A$5:$A$505,$O$5:$O$505))-N495)</f>
        <v>22.222222222222221</v>
      </c>
      <c r="N495" s="11">
        <f t="shared" si="222"/>
        <v>5535.5000000000518</v>
      </c>
      <c r="O495" s="11">
        <f t="shared" si="223"/>
        <v>5535.5000000000518</v>
      </c>
      <c r="P495" s="9">
        <f>MIN('Input Data'!$E$12*LOOKUP($A495,'Input Data'!$B$58:$B$62,'Input Data'!$F$58:$F$62)/3600*$C$1,IF($A495&lt;'Input Data'!$E$16,0,LOOKUP($A495-'Input Data'!$E$16+$C$1,$A$5:$A$505,N$5:N$505)-O495))</f>
        <v>0</v>
      </c>
      <c r="Q495" s="10">
        <f>LOOKUP($A495,'Input Data'!$C$33:$C$37,'Input Data'!$F$33:$F$37)</f>
        <v>0</v>
      </c>
      <c r="R495" s="34">
        <f t="shared" si="224"/>
        <v>1</v>
      </c>
      <c r="S495" s="8">
        <f t="shared" si="225"/>
        <v>0</v>
      </c>
      <c r="T495" s="11">
        <f t="shared" si="226"/>
        <v>0</v>
      </c>
      <c r="U495" s="7">
        <f>MIN('Input Data'!$F$12*LOOKUP($A495,'Input Data'!$B$58:$B$62,'Input Data'!$G$58:$G$62)/3600*$C$1,IF($A495&lt;'Input Data'!$F$17,infinity,'Input Data'!$F$11*'Input Data'!$F$13+LOOKUP($A495-'Input Data'!$F$17+$C$1,$A$5:$A$505,$W$5:$W$505)-V495))</f>
        <v>5.5555555555555554</v>
      </c>
      <c r="V495" s="11">
        <f t="shared" si="227"/>
        <v>105.80466666666806</v>
      </c>
      <c r="W495" s="11">
        <f>IF($A495&lt;'Input Data'!$F$16,0,LOOKUP($A495-'Input Data'!$F$16,$A$5:$A$505,$V$5:$V$505))</f>
        <v>105.80466666666806</v>
      </c>
      <c r="X495" s="7">
        <f>MIN('Input Data'!$G$12*LOOKUP($A495,'Input Data'!$B$58:$B$62,'Input Data'!$H$58:$H$62)/3600*$C$1,IF($A495&lt;'Input Data'!$G$17,infinity,'Input Data'!$G$11*'Input Data'!$G$13+LOOKUP($A495-'Input Data'!$G$17+$C$1,$A$5:$A$505,$Z$5:$Z$505)-Y495))</f>
        <v>22.222222222222221</v>
      </c>
      <c r="Y495" s="11">
        <f t="shared" si="228"/>
        <v>5429.6953333333786</v>
      </c>
      <c r="Z495" s="11">
        <f t="shared" si="229"/>
        <v>5429.6953333333786</v>
      </c>
      <c r="AA495" s="9">
        <f>MIN('Input Data'!$G$12*LOOKUP($A495,'Input Data'!$B$58:$B$62,'Input Data'!$H$58:$H$62)/3600*$C$1,IF($A495&lt;'Input Data'!$G$16,0,LOOKUP($A495-'Input Data'!$G$16+$C$1,$A$5:$A$505,Y$5:Y$505)-Z495))</f>
        <v>0</v>
      </c>
      <c r="AB495" s="10">
        <f>LOOKUP($A495,'Input Data'!$C$33:$C$37,'Input Data'!$G$33:$G$37)</f>
        <v>0</v>
      </c>
      <c r="AC495" s="11">
        <f t="shared" si="230"/>
        <v>1</v>
      </c>
      <c r="AD495" s="11">
        <f t="shared" si="231"/>
        <v>0</v>
      </c>
      <c r="AE495" s="12">
        <f t="shared" si="232"/>
        <v>0</v>
      </c>
      <c r="AF495" s="7">
        <f>MIN('Input Data'!$H$12*LOOKUP($A495,'Input Data'!$B$58:$B$62,'Input Data'!$I$58:$I$62)/3600*$C$1,IF($A495&lt;'Input Data'!$H$17,infinity,'Input Data'!$H$11*'Input Data'!$H$13+LOOKUP($A495-'Input Data'!$H$17+$C$1,$A$5:$A$505,AH$5:AH$505)-AG495))</f>
        <v>5.5555555555555554</v>
      </c>
      <c r="AG495" s="11">
        <f t="shared" si="233"/>
        <v>0</v>
      </c>
      <c r="AH495" s="11">
        <f>IF($A495&lt;'Input Data'!$H$16,0,LOOKUP($A495-'Input Data'!$H$16,$A$5:$A$505,AG$5:AG$505))</f>
        <v>0</v>
      </c>
      <c r="AI495" s="7">
        <f>MIN('Input Data'!$I$12*LOOKUP($A495,'Input Data'!$B$58:$B$62,'Input Data'!$J$58:$J$62)/3600*$C$1,IF($A495&lt;'Input Data'!$I$17,infinity,'Input Data'!$I$11*'Input Data'!$I$13+LOOKUP($A495-'Input Data'!$I$17+$C$1,$A$5:$A$505,AK$5:AK$505))-AJ495)</f>
        <v>15</v>
      </c>
      <c r="AJ495" s="11">
        <f t="shared" si="234"/>
        <v>5429.6953333333786</v>
      </c>
      <c r="AK495" s="34">
        <f>IF($A495&lt;'Input Data'!$I$16,0,LOOKUP($A495-'Input Data'!$I$16,$A$5:$A$505,AJ$5:AJ$505))</f>
        <v>5429.6953333333786</v>
      </c>
      <c r="AL495" s="17">
        <f>MIN('Input Data'!$I$12*LOOKUP($A495,'Input Data'!$B$58:$B$62,'Input Data'!$J$58:$J$62)/3600*$C$1,IF($A495&lt;'Input Data'!$I$16,0,LOOKUP($A495-'Input Data'!$I$16+$C$1,$A$5:$A$505,AJ$5:AJ$505)-AK495))</f>
        <v>0</v>
      </c>
    </row>
    <row r="496" spans="1:38" x14ac:dyDescent="0.3">
      <c r="A496" s="9">
        <f t="shared" si="216"/>
        <v>4910</v>
      </c>
      <c r="B496" s="10">
        <f>MIN('Input Data'!$C$12*LOOKUP($A496,'Input Data'!$B$58:$B$62,'Input Data'!$D$58:$D$62)/3600*$C$1,IF($A496&lt;'Input Data'!$C$17,infinity,'Input Data'!$C$11*'Input Data'!$C$13+LOOKUP($A496-'Input Data'!$C$17+$C$1,$A$5:$A$505,$D$5:$D$505))-C496)</f>
        <v>22.222222222222221</v>
      </c>
      <c r="C496" s="11">
        <f>C495+LOOKUP($A495,'Input Data'!$D$23:$D$27,'Input Data'!$F$23:$F$27)*$C$1/3600</f>
        <v>5535.5000000000518</v>
      </c>
      <c r="D496" s="11">
        <f t="shared" si="217"/>
        <v>5535.5000000000518</v>
      </c>
      <c r="E496" s="9">
        <f>MIN('Input Data'!$C$12*LOOKUP($A496,'Input Data'!$B$58:$B$62,'Input Data'!$D$58:$D$62)/3600*$C$1,IF($A496&lt;'Input Data'!$C$16,0,LOOKUP($A496-'Input Data'!$C$16+$C$1,$A$5:$A$505,C$5:C$505)-D496))</f>
        <v>0</v>
      </c>
      <c r="F496" s="10">
        <f>LOOKUP($A496,'Input Data'!$C$33:$C$37,'Input Data'!$E$33:$E$37)</f>
        <v>0</v>
      </c>
      <c r="G496" s="11">
        <f t="shared" si="218"/>
        <v>1</v>
      </c>
      <c r="H496" s="11">
        <f t="shared" si="236"/>
        <v>0</v>
      </c>
      <c r="I496" s="12">
        <f t="shared" si="220"/>
        <v>0</v>
      </c>
      <c r="J496" s="7">
        <f>MIN('Input Data'!$D$12*LOOKUP($A496,'Input Data'!$B$58:$B$62,'Input Data'!$E$58:$E$62)/3600*$C$1,IF($A496&lt;'Input Data'!$D$17,infinity,'Input Data'!$D$11*'Input Data'!$D$13+LOOKUP($A496-'Input Data'!$D$17+$C$1,$A$5:$A$505,$L$5:$L$505)-K496))</f>
        <v>5.5555555555555554</v>
      </c>
      <c r="K496" s="11">
        <f t="shared" si="221"/>
        <v>0</v>
      </c>
      <c r="L496" s="11">
        <f>IF($A496&lt;'Input Data'!$D$16,0,LOOKUP($A496-'Input Data'!$D$16,$A$5:$A$505,$K$5:$K$505))</f>
        <v>0</v>
      </c>
      <c r="M496" s="7">
        <f>MIN('Input Data'!$E$12*LOOKUP($A496,'Input Data'!$B$58:$B$62,'Input Data'!$F$58:$F$62)/3600*$C$1,IF($A496&lt;'Input Data'!$E$17,infinity,'Input Data'!$E$11*'Input Data'!$E$13+LOOKUP($A496-'Input Data'!$E$17+$C$1,$A$5:$A$505,$O$5:$O$505))-N496)</f>
        <v>22.222222222222221</v>
      </c>
      <c r="N496" s="11">
        <f t="shared" si="222"/>
        <v>5535.5000000000518</v>
      </c>
      <c r="O496" s="11">
        <f t="shared" si="223"/>
        <v>5535.5000000000518</v>
      </c>
      <c r="P496" s="9">
        <f>MIN('Input Data'!$E$12*LOOKUP($A496,'Input Data'!$B$58:$B$62,'Input Data'!$F$58:$F$62)/3600*$C$1,IF($A496&lt;'Input Data'!$E$16,0,LOOKUP($A496-'Input Data'!$E$16+$C$1,$A$5:$A$505,N$5:N$505)-O496))</f>
        <v>0</v>
      </c>
      <c r="Q496" s="10">
        <f>LOOKUP($A496,'Input Data'!$C$33:$C$37,'Input Data'!$F$33:$F$37)</f>
        <v>0</v>
      </c>
      <c r="R496" s="34">
        <f t="shared" si="224"/>
        <v>1</v>
      </c>
      <c r="S496" s="8">
        <f t="shared" si="225"/>
        <v>0</v>
      </c>
      <c r="T496" s="11">
        <f t="shared" si="226"/>
        <v>0</v>
      </c>
      <c r="U496" s="7">
        <f>MIN('Input Data'!$F$12*LOOKUP($A496,'Input Data'!$B$58:$B$62,'Input Data'!$G$58:$G$62)/3600*$C$1,IF($A496&lt;'Input Data'!$F$17,infinity,'Input Data'!$F$11*'Input Data'!$F$13+LOOKUP($A496-'Input Data'!$F$17+$C$1,$A$5:$A$505,$W$5:$W$505)-V496))</f>
        <v>5.5555555555555554</v>
      </c>
      <c r="V496" s="11">
        <f t="shared" si="227"/>
        <v>105.80466666666806</v>
      </c>
      <c r="W496" s="11">
        <f>IF($A496&lt;'Input Data'!$F$16,0,LOOKUP($A496-'Input Data'!$F$16,$A$5:$A$505,$V$5:$V$505))</f>
        <v>105.80466666666806</v>
      </c>
      <c r="X496" s="7">
        <f>MIN('Input Data'!$G$12*LOOKUP($A496,'Input Data'!$B$58:$B$62,'Input Data'!$H$58:$H$62)/3600*$C$1,IF($A496&lt;'Input Data'!$G$17,infinity,'Input Data'!$G$11*'Input Data'!$G$13+LOOKUP($A496-'Input Data'!$G$17+$C$1,$A$5:$A$505,$Z$5:$Z$505)-Y496))</f>
        <v>22.222222222222221</v>
      </c>
      <c r="Y496" s="11">
        <f t="shared" si="228"/>
        <v>5429.6953333333786</v>
      </c>
      <c r="Z496" s="11">
        <f t="shared" si="229"/>
        <v>5429.6953333333786</v>
      </c>
      <c r="AA496" s="9">
        <f>MIN('Input Data'!$G$12*LOOKUP($A496,'Input Data'!$B$58:$B$62,'Input Data'!$H$58:$H$62)/3600*$C$1,IF($A496&lt;'Input Data'!$G$16,0,LOOKUP($A496-'Input Data'!$G$16+$C$1,$A$5:$A$505,Y$5:Y$505)-Z496))</f>
        <v>0</v>
      </c>
      <c r="AB496" s="10">
        <f>LOOKUP($A496,'Input Data'!$C$33:$C$37,'Input Data'!$G$33:$G$37)</f>
        <v>0</v>
      </c>
      <c r="AC496" s="11">
        <f t="shared" si="230"/>
        <v>1</v>
      </c>
      <c r="AD496" s="11">
        <f t="shared" si="231"/>
        <v>0</v>
      </c>
      <c r="AE496" s="12">
        <f t="shared" si="232"/>
        <v>0</v>
      </c>
      <c r="AF496" s="7">
        <f>MIN('Input Data'!$H$12*LOOKUP($A496,'Input Data'!$B$58:$B$62,'Input Data'!$I$58:$I$62)/3600*$C$1,IF($A496&lt;'Input Data'!$H$17,infinity,'Input Data'!$H$11*'Input Data'!$H$13+LOOKUP($A496-'Input Data'!$H$17+$C$1,$A$5:$A$505,AH$5:AH$505)-AG496))</f>
        <v>5.5555555555555554</v>
      </c>
      <c r="AG496" s="11">
        <f t="shared" si="233"/>
        <v>0</v>
      </c>
      <c r="AH496" s="11">
        <f>IF($A496&lt;'Input Data'!$H$16,0,LOOKUP($A496-'Input Data'!$H$16,$A$5:$A$505,AG$5:AG$505))</f>
        <v>0</v>
      </c>
      <c r="AI496" s="7">
        <f>MIN('Input Data'!$I$12*LOOKUP($A496,'Input Data'!$B$58:$B$62,'Input Data'!$J$58:$J$62)/3600*$C$1,IF($A496&lt;'Input Data'!$I$17,infinity,'Input Data'!$I$11*'Input Data'!$I$13+LOOKUP($A496-'Input Data'!$I$17+$C$1,$A$5:$A$505,AK$5:AK$505))-AJ496)</f>
        <v>15</v>
      </c>
      <c r="AJ496" s="11">
        <f t="shared" si="234"/>
        <v>5429.6953333333786</v>
      </c>
      <c r="AK496" s="34">
        <f>IF($A496&lt;'Input Data'!$I$16,0,LOOKUP($A496-'Input Data'!$I$16,$A$5:$A$505,AJ$5:AJ$505))</f>
        <v>5429.6953333333786</v>
      </c>
      <c r="AL496" s="17">
        <f>MIN('Input Data'!$I$12*LOOKUP($A496,'Input Data'!$B$58:$B$62,'Input Data'!$J$58:$J$62)/3600*$C$1,IF($A496&lt;'Input Data'!$I$16,0,LOOKUP($A496-'Input Data'!$I$16+$C$1,$A$5:$A$505,AJ$5:AJ$505)-AK496))</f>
        <v>0</v>
      </c>
    </row>
    <row r="497" spans="1:38" x14ac:dyDescent="0.3">
      <c r="A497" s="9">
        <f t="shared" si="216"/>
        <v>4920</v>
      </c>
      <c r="B497" s="10">
        <f>MIN('Input Data'!$C$12*LOOKUP($A497,'Input Data'!$B$58:$B$62,'Input Data'!$D$58:$D$62)/3600*$C$1,IF($A497&lt;'Input Data'!$C$17,infinity,'Input Data'!$C$11*'Input Data'!$C$13+LOOKUP($A497-'Input Data'!$C$17+$C$1,$A$5:$A$505,$D$5:$D$505))-C497)</f>
        <v>22.222222222222221</v>
      </c>
      <c r="C497" s="11">
        <f>C496+LOOKUP($A496,'Input Data'!$D$23:$D$27,'Input Data'!$F$23:$F$27)*$C$1/3600</f>
        <v>5535.5000000000518</v>
      </c>
      <c r="D497" s="11">
        <f t="shared" si="217"/>
        <v>5535.5000000000518</v>
      </c>
      <c r="E497" s="9">
        <f>MIN('Input Data'!$C$12*LOOKUP($A497,'Input Data'!$B$58:$B$62,'Input Data'!$D$58:$D$62)/3600*$C$1,IF($A497&lt;'Input Data'!$C$16,0,LOOKUP($A497-'Input Data'!$C$16+$C$1,$A$5:$A$505,C$5:C$505)-D497))</f>
        <v>0</v>
      </c>
      <c r="F497" s="10">
        <f>LOOKUP($A497,'Input Data'!$C$33:$C$37,'Input Data'!$E$33:$E$37)</f>
        <v>0</v>
      </c>
      <c r="G497" s="11">
        <f t="shared" si="218"/>
        <v>1</v>
      </c>
      <c r="H497" s="11">
        <f t="shared" si="236"/>
        <v>0</v>
      </c>
      <c r="I497" s="12">
        <f t="shared" si="220"/>
        <v>0</v>
      </c>
      <c r="J497" s="7">
        <f>MIN('Input Data'!$D$12*LOOKUP($A497,'Input Data'!$B$58:$B$62,'Input Data'!$E$58:$E$62)/3600*$C$1,IF($A497&lt;'Input Data'!$D$17,infinity,'Input Data'!$D$11*'Input Data'!$D$13+LOOKUP($A497-'Input Data'!$D$17+$C$1,$A$5:$A$505,$L$5:$L$505)-K497))</f>
        <v>5.5555555555555554</v>
      </c>
      <c r="K497" s="11">
        <f t="shared" si="221"/>
        <v>0</v>
      </c>
      <c r="L497" s="11">
        <f>IF($A497&lt;'Input Data'!$D$16,0,LOOKUP($A497-'Input Data'!$D$16,$A$5:$A$505,$K$5:$K$505))</f>
        <v>0</v>
      </c>
      <c r="M497" s="7">
        <f>MIN('Input Data'!$E$12*LOOKUP($A497,'Input Data'!$B$58:$B$62,'Input Data'!$F$58:$F$62)/3600*$C$1,IF($A497&lt;'Input Data'!$E$17,infinity,'Input Data'!$E$11*'Input Data'!$E$13+LOOKUP($A497-'Input Data'!$E$17+$C$1,$A$5:$A$505,$O$5:$O$505))-N497)</f>
        <v>22.222222222222221</v>
      </c>
      <c r="N497" s="11">
        <f t="shared" si="222"/>
        <v>5535.5000000000518</v>
      </c>
      <c r="O497" s="11">
        <f t="shared" si="223"/>
        <v>5535.5000000000518</v>
      </c>
      <c r="P497" s="9">
        <f>MIN('Input Data'!$E$12*LOOKUP($A497,'Input Data'!$B$58:$B$62,'Input Data'!$F$58:$F$62)/3600*$C$1,IF($A497&lt;'Input Data'!$E$16,0,LOOKUP($A497-'Input Data'!$E$16+$C$1,$A$5:$A$505,N$5:N$505)-O497))</f>
        <v>0</v>
      </c>
      <c r="Q497" s="10">
        <f>LOOKUP($A497,'Input Data'!$C$33:$C$37,'Input Data'!$F$33:$F$37)</f>
        <v>0</v>
      </c>
      <c r="R497" s="34">
        <f t="shared" si="224"/>
        <v>1</v>
      </c>
      <c r="S497" s="8">
        <f t="shared" si="225"/>
        <v>0</v>
      </c>
      <c r="T497" s="11">
        <f t="shared" si="226"/>
        <v>0</v>
      </c>
      <c r="U497" s="7">
        <f>MIN('Input Data'!$F$12*LOOKUP($A497,'Input Data'!$B$58:$B$62,'Input Data'!$G$58:$G$62)/3600*$C$1,IF($A497&lt;'Input Data'!$F$17,infinity,'Input Data'!$F$11*'Input Data'!$F$13+LOOKUP($A497-'Input Data'!$F$17+$C$1,$A$5:$A$505,$W$5:$W$505)-V497))</f>
        <v>5.5555555555555554</v>
      </c>
      <c r="V497" s="11">
        <f t="shared" si="227"/>
        <v>105.80466666666806</v>
      </c>
      <c r="W497" s="11">
        <f>IF($A497&lt;'Input Data'!$F$16,0,LOOKUP($A497-'Input Data'!$F$16,$A$5:$A$505,$V$5:$V$505))</f>
        <v>105.80466666666806</v>
      </c>
      <c r="X497" s="7">
        <f>MIN('Input Data'!$G$12*LOOKUP($A497,'Input Data'!$B$58:$B$62,'Input Data'!$H$58:$H$62)/3600*$C$1,IF($A497&lt;'Input Data'!$G$17,infinity,'Input Data'!$G$11*'Input Data'!$G$13+LOOKUP($A497-'Input Data'!$G$17+$C$1,$A$5:$A$505,$Z$5:$Z$505)-Y497))</f>
        <v>22.222222222222221</v>
      </c>
      <c r="Y497" s="11">
        <f t="shared" si="228"/>
        <v>5429.6953333333786</v>
      </c>
      <c r="Z497" s="11">
        <f t="shared" si="229"/>
        <v>5429.6953333333786</v>
      </c>
      <c r="AA497" s="9">
        <f>MIN('Input Data'!$G$12*LOOKUP($A497,'Input Data'!$B$58:$B$62,'Input Data'!$H$58:$H$62)/3600*$C$1,IF($A497&lt;'Input Data'!$G$16,0,LOOKUP($A497-'Input Data'!$G$16+$C$1,$A$5:$A$505,Y$5:Y$505)-Z497))</f>
        <v>0</v>
      </c>
      <c r="AB497" s="10">
        <f>LOOKUP($A497,'Input Data'!$C$33:$C$37,'Input Data'!$G$33:$G$37)</f>
        <v>0</v>
      </c>
      <c r="AC497" s="11">
        <f t="shared" si="230"/>
        <v>1</v>
      </c>
      <c r="AD497" s="11">
        <f t="shared" si="231"/>
        <v>0</v>
      </c>
      <c r="AE497" s="12">
        <f t="shared" si="232"/>
        <v>0</v>
      </c>
      <c r="AF497" s="7">
        <f>MIN('Input Data'!$H$12*LOOKUP($A497,'Input Data'!$B$58:$B$62,'Input Data'!$I$58:$I$62)/3600*$C$1,IF($A497&lt;'Input Data'!$H$17,infinity,'Input Data'!$H$11*'Input Data'!$H$13+LOOKUP($A497-'Input Data'!$H$17+$C$1,$A$5:$A$505,AH$5:AH$505)-AG497))</f>
        <v>5.5555555555555554</v>
      </c>
      <c r="AG497" s="11">
        <f t="shared" si="233"/>
        <v>0</v>
      </c>
      <c r="AH497" s="11">
        <f>IF($A497&lt;'Input Data'!$H$16,0,LOOKUP($A497-'Input Data'!$H$16,$A$5:$A$505,AG$5:AG$505))</f>
        <v>0</v>
      </c>
      <c r="AI497" s="7">
        <f>MIN('Input Data'!$I$12*LOOKUP($A497,'Input Data'!$B$58:$B$62,'Input Data'!$J$58:$J$62)/3600*$C$1,IF($A497&lt;'Input Data'!$I$17,infinity,'Input Data'!$I$11*'Input Data'!$I$13+LOOKUP($A497-'Input Data'!$I$17+$C$1,$A$5:$A$505,AK$5:AK$505))-AJ497)</f>
        <v>15</v>
      </c>
      <c r="AJ497" s="11">
        <f t="shared" si="234"/>
        <v>5429.6953333333786</v>
      </c>
      <c r="AK497" s="34">
        <f>IF($A497&lt;'Input Data'!$I$16,0,LOOKUP($A497-'Input Data'!$I$16,$A$5:$A$505,AJ$5:AJ$505))</f>
        <v>5429.6953333333786</v>
      </c>
      <c r="AL497" s="17">
        <f>MIN('Input Data'!$I$12*LOOKUP($A497,'Input Data'!$B$58:$B$62,'Input Data'!$J$58:$J$62)/3600*$C$1,IF($A497&lt;'Input Data'!$I$16,0,LOOKUP($A497-'Input Data'!$I$16+$C$1,$A$5:$A$505,AJ$5:AJ$505)-AK497))</f>
        <v>0</v>
      </c>
    </row>
    <row r="498" spans="1:38" x14ac:dyDescent="0.3">
      <c r="A498" s="9">
        <f t="shared" si="216"/>
        <v>4930</v>
      </c>
      <c r="B498" s="10">
        <f>MIN('Input Data'!$C$12*LOOKUP($A498,'Input Data'!$B$58:$B$62,'Input Data'!$D$58:$D$62)/3600*$C$1,IF($A498&lt;'Input Data'!$C$17,infinity,'Input Data'!$C$11*'Input Data'!$C$13+LOOKUP($A498-'Input Data'!$C$17+$C$1,$A$5:$A$505,$D$5:$D$505))-C498)</f>
        <v>22.222222222222221</v>
      </c>
      <c r="C498" s="11">
        <f>C497+LOOKUP($A497,'Input Data'!$D$23:$D$27,'Input Data'!$F$23:$F$27)*$C$1/3600</f>
        <v>5535.5000000000518</v>
      </c>
      <c r="D498" s="11">
        <f t="shared" si="217"/>
        <v>5535.5000000000518</v>
      </c>
      <c r="E498" s="9">
        <f>MIN('Input Data'!$C$12*LOOKUP($A498,'Input Data'!$B$58:$B$62,'Input Data'!$D$58:$D$62)/3600*$C$1,IF($A498&lt;'Input Data'!$C$16,0,LOOKUP($A498-'Input Data'!$C$16+$C$1,$A$5:$A$505,C$5:C$505)-D498))</f>
        <v>0</v>
      </c>
      <c r="F498" s="10">
        <f>LOOKUP($A498,'Input Data'!$C$33:$C$37,'Input Data'!$E$33:$E$37)</f>
        <v>0</v>
      </c>
      <c r="G498" s="11">
        <f t="shared" si="218"/>
        <v>1</v>
      </c>
      <c r="H498" s="11">
        <f t="shared" si="236"/>
        <v>0</v>
      </c>
      <c r="I498" s="12">
        <f t="shared" si="220"/>
        <v>0</v>
      </c>
      <c r="J498" s="7">
        <f>MIN('Input Data'!$D$12*LOOKUP($A498,'Input Data'!$B$58:$B$62,'Input Data'!$E$58:$E$62)/3600*$C$1,IF($A498&lt;'Input Data'!$D$17,infinity,'Input Data'!$D$11*'Input Data'!$D$13+LOOKUP($A498-'Input Data'!$D$17+$C$1,$A$5:$A$505,$L$5:$L$505)-K498))</f>
        <v>5.5555555555555554</v>
      </c>
      <c r="K498" s="11">
        <f t="shared" si="221"/>
        <v>0</v>
      </c>
      <c r="L498" s="11">
        <f>IF($A498&lt;'Input Data'!$D$16,0,LOOKUP($A498-'Input Data'!$D$16,$A$5:$A$505,$K$5:$K$505))</f>
        <v>0</v>
      </c>
      <c r="M498" s="7">
        <f>MIN('Input Data'!$E$12*LOOKUP($A498,'Input Data'!$B$58:$B$62,'Input Data'!$F$58:$F$62)/3600*$C$1,IF($A498&lt;'Input Data'!$E$17,infinity,'Input Data'!$E$11*'Input Data'!$E$13+LOOKUP($A498-'Input Data'!$E$17+$C$1,$A$5:$A$505,$O$5:$O$505))-N498)</f>
        <v>22.222222222222221</v>
      </c>
      <c r="N498" s="11">
        <f t="shared" si="222"/>
        <v>5535.5000000000518</v>
      </c>
      <c r="O498" s="11">
        <f t="shared" si="223"/>
        <v>5535.5000000000518</v>
      </c>
      <c r="P498" s="9">
        <f>MIN('Input Data'!$E$12*LOOKUP($A498,'Input Data'!$B$58:$B$62,'Input Data'!$F$58:$F$62)/3600*$C$1,IF($A498&lt;'Input Data'!$E$16,0,LOOKUP($A498-'Input Data'!$E$16+$C$1,$A$5:$A$505,N$5:N$505)-O498))</f>
        <v>0</v>
      </c>
      <c r="Q498" s="10">
        <f>LOOKUP($A498,'Input Data'!$C$33:$C$37,'Input Data'!$F$33:$F$37)</f>
        <v>0</v>
      </c>
      <c r="R498" s="34">
        <f t="shared" si="224"/>
        <v>1</v>
      </c>
      <c r="S498" s="8">
        <f t="shared" si="225"/>
        <v>0</v>
      </c>
      <c r="T498" s="11">
        <f t="shared" si="226"/>
        <v>0</v>
      </c>
      <c r="U498" s="7">
        <f>MIN('Input Data'!$F$12*LOOKUP($A498,'Input Data'!$B$58:$B$62,'Input Data'!$G$58:$G$62)/3600*$C$1,IF($A498&lt;'Input Data'!$F$17,infinity,'Input Data'!$F$11*'Input Data'!$F$13+LOOKUP($A498-'Input Data'!$F$17+$C$1,$A$5:$A$505,$W$5:$W$505)-V498))</f>
        <v>5.5555555555555554</v>
      </c>
      <c r="V498" s="11">
        <f t="shared" si="227"/>
        <v>105.80466666666806</v>
      </c>
      <c r="W498" s="11">
        <f>IF($A498&lt;'Input Data'!$F$16,0,LOOKUP($A498-'Input Data'!$F$16,$A$5:$A$505,$V$5:$V$505))</f>
        <v>105.80466666666806</v>
      </c>
      <c r="X498" s="7">
        <f>MIN('Input Data'!$G$12*LOOKUP($A498,'Input Data'!$B$58:$B$62,'Input Data'!$H$58:$H$62)/3600*$C$1,IF($A498&lt;'Input Data'!$G$17,infinity,'Input Data'!$G$11*'Input Data'!$G$13+LOOKUP($A498-'Input Data'!$G$17+$C$1,$A$5:$A$505,$Z$5:$Z$505)-Y498))</f>
        <v>22.222222222222221</v>
      </c>
      <c r="Y498" s="11">
        <f t="shared" si="228"/>
        <v>5429.6953333333786</v>
      </c>
      <c r="Z498" s="11">
        <f t="shared" si="229"/>
        <v>5429.6953333333786</v>
      </c>
      <c r="AA498" s="9">
        <f>MIN('Input Data'!$G$12*LOOKUP($A498,'Input Data'!$B$58:$B$62,'Input Data'!$H$58:$H$62)/3600*$C$1,IF($A498&lt;'Input Data'!$G$16,0,LOOKUP($A498-'Input Data'!$G$16+$C$1,$A$5:$A$505,Y$5:Y$505)-Z498))</f>
        <v>0</v>
      </c>
      <c r="AB498" s="10">
        <f>LOOKUP($A498,'Input Data'!$C$33:$C$37,'Input Data'!$G$33:$G$37)</f>
        <v>0</v>
      </c>
      <c r="AC498" s="11">
        <f t="shared" si="230"/>
        <v>1</v>
      </c>
      <c r="AD498" s="11">
        <f t="shared" si="231"/>
        <v>0</v>
      </c>
      <c r="AE498" s="12">
        <f t="shared" si="232"/>
        <v>0</v>
      </c>
      <c r="AF498" s="7">
        <f>MIN('Input Data'!$H$12*LOOKUP($A498,'Input Data'!$B$58:$B$62,'Input Data'!$I$58:$I$62)/3600*$C$1,IF($A498&lt;'Input Data'!$H$17,infinity,'Input Data'!$H$11*'Input Data'!$H$13+LOOKUP($A498-'Input Data'!$H$17+$C$1,$A$5:$A$505,AH$5:AH$505)-AG498))</f>
        <v>5.5555555555555554</v>
      </c>
      <c r="AG498" s="11">
        <f t="shared" si="233"/>
        <v>0</v>
      </c>
      <c r="AH498" s="11">
        <f>IF($A498&lt;'Input Data'!$H$16,0,LOOKUP($A498-'Input Data'!$H$16,$A$5:$A$505,AG$5:AG$505))</f>
        <v>0</v>
      </c>
      <c r="AI498" s="7">
        <f>MIN('Input Data'!$I$12*LOOKUP($A498,'Input Data'!$B$58:$B$62,'Input Data'!$J$58:$J$62)/3600*$C$1,IF($A498&lt;'Input Data'!$I$17,infinity,'Input Data'!$I$11*'Input Data'!$I$13+LOOKUP($A498-'Input Data'!$I$17+$C$1,$A$5:$A$505,AK$5:AK$505))-AJ498)</f>
        <v>15</v>
      </c>
      <c r="AJ498" s="11">
        <f t="shared" si="234"/>
        <v>5429.6953333333786</v>
      </c>
      <c r="AK498" s="34">
        <f>IF($A498&lt;'Input Data'!$I$16,0,LOOKUP($A498-'Input Data'!$I$16,$A$5:$A$505,AJ$5:AJ$505))</f>
        <v>5429.6953333333786</v>
      </c>
      <c r="AL498" s="17">
        <f>MIN('Input Data'!$I$12*LOOKUP($A498,'Input Data'!$B$58:$B$62,'Input Data'!$J$58:$J$62)/3600*$C$1,IF($A498&lt;'Input Data'!$I$16,0,LOOKUP($A498-'Input Data'!$I$16+$C$1,$A$5:$A$505,AJ$5:AJ$505)-AK498))</f>
        <v>0</v>
      </c>
    </row>
    <row r="499" spans="1:38" x14ac:dyDescent="0.3">
      <c r="A499" s="9">
        <f t="shared" si="216"/>
        <v>4940</v>
      </c>
      <c r="B499" s="10">
        <f>MIN('Input Data'!$C$12*LOOKUP($A499,'Input Data'!$B$58:$B$62,'Input Data'!$D$58:$D$62)/3600*$C$1,IF($A499&lt;'Input Data'!$C$17,infinity,'Input Data'!$C$11*'Input Data'!$C$13+LOOKUP($A499-'Input Data'!$C$17+$C$1,$A$5:$A$505,$D$5:$D$505))-C499)</f>
        <v>22.222222222222221</v>
      </c>
      <c r="C499" s="11">
        <f>C498+LOOKUP($A498,'Input Data'!$D$23:$D$27,'Input Data'!$F$23:$F$27)*$C$1/3600</f>
        <v>5535.5000000000518</v>
      </c>
      <c r="D499" s="11">
        <f t="shared" si="217"/>
        <v>5535.5000000000518</v>
      </c>
      <c r="E499" s="9">
        <f>MIN('Input Data'!$C$12*LOOKUP($A499,'Input Data'!$B$58:$B$62,'Input Data'!$D$58:$D$62)/3600*$C$1,IF($A499&lt;'Input Data'!$C$16,0,LOOKUP($A499-'Input Data'!$C$16+$C$1,$A$5:$A$505,C$5:C$505)-D499))</f>
        <v>0</v>
      </c>
      <c r="F499" s="10">
        <f>LOOKUP($A499,'Input Data'!$C$33:$C$37,'Input Data'!$E$33:$E$37)</f>
        <v>0</v>
      </c>
      <c r="G499" s="11">
        <f t="shared" si="218"/>
        <v>1</v>
      </c>
      <c r="H499" s="11">
        <f t="shared" si="236"/>
        <v>0</v>
      </c>
      <c r="I499" s="12">
        <f t="shared" si="220"/>
        <v>0</v>
      </c>
      <c r="J499" s="7">
        <f>MIN('Input Data'!$D$12*LOOKUP($A499,'Input Data'!$B$58:$B$62,'Input Data'!$E$58:$E$62)/3600*$C$1,IF($A499&lt;'Input Data'!$D$17,infinity,'Input Data'!$D$11*'Input Data'!$D$13+LOOKUP($A499-'Input Data'!$D$17+$C$1,$A$5:$A$505,$L$5:$L$505)-K499))</f>
        <v>5.5555555555555554</v>
      </c>
      <c r="K499" s="11">
        <f t="shared" si="221"/>
        <v>0</v>
      </c>
      <c r="L499" s="11">
        <f>IF($A499&lt;'Input Data'!$D$16,0,LOOKUP($A499-'Input Data'!$D$16,$A$5:$A$505,$K$5:$K$505))</f>
        <v>0</v>
      </c>
      <c r="M499" s="7">
        <f>MIN('Input Data'!$E$12*LOOKUP($A499,'Input Data'!$B$58:$B$62,'Input Data'!$F$58:$F$62)/3600*$C$1,IF($A499&lt;'Input Data'!$E$17,infinity,'Input Data'!$E$11*'Input Data'!$E$13+LOOKUP($A499-'Input Data'!$E$17+$C$1,$A$5:$A$505,$O$5:$O$505))-N499)</f>
        <v>22.222222222222221</v>
      </c>
      <c r="N499" s="11">
        <f t="shared" si="222"/>
        <v>5535.5000000000518</v>
      </c>
      <c r="O499" s="11">
        <f t="shared" si="223"/>
        <v>5535.5000000000518</v>
      </c>
      <c r="P499" s="9">
        <f>MIN('Input Data'!$E$12*LOOKUP($A499,'Input Data'!$B$58:$B$62,'Input Data'!$F$58:$F$62)/3600*$C$1,IF($A499&lt;'Input Data'!$E$16,0,LOOKUP($A499-'Input Data'!$E$16+$C$1,$A$5:$A$505,N$5:N$505)-O499))</f>
        <v>0</v>
      </c>
      <c r="Q499" s="10">
        <f>LOOKUP($A499,'Input Data'!$C$33:$C$37,'Input Data'!$F$33:$F$37)</f>
        <v>0</v>
      </c>
      <c r="R499" s="34">
        <f t="shared" si="224"/>
        <v>1</v>
      </c>
      <c r="S499" s="8">
        <f t="shared" si="225"/>
        <v>0</v>
      </c>
      <c r="T499" s="11">
        <f t="shared" si="226"/>
        <v>0</v>
      </c>
      <c r="U499" s="7">
        <f>MIN('Input Data'!$F$12*LOOKUP($A499,'Input Data'!$B$58:$B$62,'Input Data'!$G$58:$G$62)/3600*$C$1,IF($A499&lt;'Input Data'!$F$17,infinity,'Input Data'!$F$11*'Input Data'!$F$13+LOOKUP($A499-'Input Data'!$F$17+$C$1,$A$5:$A$505,$W$5:$W$505)-V499))</f>
        <v>5.5555555555555554</v>
      </c>
      <c r="V499" s="11">
        <f t="shared" si="227"/>
        <v>105.80466666666806</v>
      </c>
      <c r="W499" s="11">
        <f>IF($A499&lt;'Input Data'!$F$16,0,LOOKUP($A499-'Input Data'!$F$16,$A$5:$A$505,$V$5:$V$505))</f>
        <v>105.80466666666806</v>
      </c>
      <c r="X499" s="7">
        <f>MIN('Input Data'!$G$12*LOOKUP($A499,'Input Data'!$B$58:$B$62,'Input Data'!$H$58:$H$62)/3600*$C$1,IF($A499&lt;'Input Data'!$G$17,infinity,'Input Data'!$G$11*'Input Data'!$G$13+LOOKUP($A499-'Input Data'!$G$17+$C$1,$A$5:$A$505,$Z$5:$Z$505)-Y499))</f>
        <v>22.222222222222221</v>
      </c>
      <c r="Y499" s="11">
        <f t="shared" si="228"/>
        <v>5429.6953333333786</v>
      </c>
      <c r="Z499" s="11">
        <f t="shared" si="229"/>
        <v>5429.6953333333786</v>
      </c>
      <c r="AA499" s="9">
        <f>MIN('Input Data'!$G$12*LOOKUP($A499,'Input Data'!$B$58:$B$62,'Input Data'!$H$58:$H$62)/3600*$C$1,IF($A499&lt;'Input Data'!$G$16,0,LOOKUP($A499-'Input Data'!$G$16+$C$1,$A$5:$A$505,Y$5:Y$505)-Z499))</f>
        <v>0</v>
      </c>
      <c r="AB499" s="10">
        <f>LOOKUP($A499,'Input Data'!$C$33:$C$37,'Input Data'!$G$33:$G$37)</f>
        <v>0</v>
      </c>
      <c r="AC499" s="11">
        <f t="shared" si="230"/>
        <v>1</v>
      </c>
      <c r="AD499" s="11">
        <f t="shared" si="231"/>
        <v>0</v>
      </c>
      <c r="AE499" s="12">
        <f t="shared" si="232"/>
        <v>0</v>
      </c>
      <c r="AF499" s="7">
        <f>MIN('Input Data'!$H$12*LOOKUP($A499,'Input Data'!$B$58:$B$62,'Input Data'!$I$58:$I$62)/3600*$C$1,IF($A499&lt;'Input Data'!$H$17,infinity,'Input Data'!$H$11*'Input Data'!$H$13+LOOKUP($A499-'Input Data'!$H$17+$C$1,$A$5:$A$505,AH$5:AH$505)-AG499))</f>
        <v>5.5555555555555554</v>
      </c>
      <c r="AG499" s="11">
        <f t="shared" si="233"/>
        <v>0</v>
      </c>
      <c r="AH499" s="11">
        <f>IF($A499&lt;'Input Data'!$H$16,0,LOOKUP($A499-'Input Data'!$H$16,$A$5:$A$505,AG$5:AG$505))</f>
        <v>0</v>
      </c>
      <c r="AI499" s="7">
        <f>MIN('Input Data'!$I$12*LOOKUP($A499,'Input Data'!$B$58:$B$62,'Input Data'!$J$58:$J$62)/3600*$C$1,IF($A499&lt;'Input Data'!$I$17,infinity,'Input Data'!$I$11*'Input Data'!$I$13+LOOKUP($A499-'Input Data'!$I$17+$C$1,$A$5:$A$505,AK$5:AK$505))-AJ499)</f>
        <v>15</v>
      </c>
      <c r="AJ499" s="11">
        <f t="shared" si="234"/>
        <v>5429.6953333333786</v>
      </c>
      <c r="AK499" s="34">
        <f>IF($A499&lt;'Input Data'!$I$16,0,LOOKUP($A499-'Input Data'!$I$16,$A$5:$A$505,AJ$5:AJ$505))</f>
        <v>5429.6953333333786</v>
      </c>
      <c r="AL499" s="17">
        <f>MIN('Input Data'!$I$12*LOOKUP($A499,'Input Data'!$B$58:$B$62,'Input Data'!$J$58:$J$62)/3600*$C$1,IF($A499&lt;'Input Data'!$I$16,0,LOOKUP($A499-'Input Data'!$I$16+$C$1,$A$5:$A$505,AJ$5:AJ$505)-AK499))</f>
        <v>0</v>
      </c>
    </row>
    <row r="500" spans="1:38" x14ac:dyDescent="0.3">
      <c r="A500" s="9">
        <f t="shared" si="216"/>
        <v>4950</v>
      </c>
      <c r="B500" s="10">
        <f>MIN('Input Data'!$C$12*LOOKUP($A500,'Input Data'!$B$58:$B$62,'Input Data'!$D$58:$D$62)/3600*$C$1,IF($A500&lt;'Input Data'!$C$17,infinity,'Input Data'!$C$11*'Input Data'!$C$13+LOOKUP($A500-'Input Data'!$C$17+$C$1,$A$5:$A$505,$D$5:$D$505))-C500)</f>
        <v>22.222222222222221</v>
      </c>
      <c r="C500" s="11">
        <f>C499+LOOKUP($A499,'Input Data'!$D$23:$D$27,'Input Data'!$F$23:$F$27)*$C$1/3600</f>
        <v>5535.5000000000518</v>
      </c>
      <c r="D500" s="11">
        <f t="shared" si="217"/>
        <v>5535.5000000000518</v>
      </c>
      <c r="E500" s="9">
        <f>MIN('Input Data'!$C$12*LOOKUP($A500,'Input Data'!$B$58:$B$62,'Input Data'!$D$58:$D$62)/3600*$C$1,IF($A500&lt;'Input Data'!$C$16,0,LOOKUP($A500-'Input Data'!$C$16+$C$1,$A$5:$A$505,C$5:C$505)-D500))</f>
        <v>0</v>
      </c>
      <c r="F500" s="10">
        <f>LOOKUP($A500,'Input Data'!$C$33:$C$37,'Input Data'!$E$33:$E$37)</f>
        <v>0</v>
      </c>
      <c r="G500" s="11">
        <f t="shared" si="218"/>
        <v>1</v>
      </c>
      <c r="H500" s="11">
        <f t="shared" si="236"/>
        <v>0</v>
      </c>
      <c r="I500" s="12">
        <f t="shared" si="220"/>
        <v>0</v>
      </c>
      <c r="J500" s="7">
        <f>MIN('Input Data'!$D$12*LOOKUP($A500,'Input Data'!$B$58:$B$62,'Input Data'!$E$58:$E$62)/3600*$C$1,IF($A500&lt;'Input Data'!$D$17,infinity,'Input Data'!$D$11*'Input Data'!$D$13+LOOKUP($A500-'Input Data'!$D$17+$C$1,$A$5:$A$505,$L$5:$L$505)-K500))</f>
        <v>5.5555555555555554</v>
      </c>
      <c r="K500" s="11">
        <f t="shared" si="221"/>
        <v>0</v>
      </c>
      <c r="L500" s="11">
        <f>IF($A500&lt;'Input Data'!$D$16,0,LOOKUP($A500-'Input Data'!$D$16,$A$5:$A$505,$K$5:$K$505))</f>
        <v>0</v>
      </c>
      <c r="M500" s="7">
        <f>MIN('Input Data'!$E$12*LOOKUP($A500,'Input Data'!$B$58:$B$62,'Input Data'!$F$58:$F$62)/3600*$C$1,IF($A500&lt;'Input Data'!$E$17,infinity,'Input Data'!$E$11*'Input Data'!$E$13+LOOKUP($A500-'Input Data'!$E$17+$C$1,$A$5:$A$505,$O$5:$O$505))-N500)</f>
        <v>22.222222222222221</v>
      </c>
      <c r="N500" s="11">
        <f t="shared" si="222"/>
        <v>5535.5000000000518</v>
      </c>
      <c r="O500" s="11">
        <f t="shared" si="223"/>
        <v>5535.5000000000518</v>
      </c>
      <c r="P500" s="9">
        <f>MIN('Input Data'!$E$12*LOOKUP($A500,'Input Data'!$B$58:$B$62,'Input Data'!$F$58:$F$62)/3600*$C$1,IF($A500&lt;'Input Data'!$E$16,0,LOOKUP($A500-'Input Data'!$E$16+$C$1,$A$5:$A$505,N$5:N$505)-O500))</f>
        <v>0</v>
      </c>
      <c r="Q500" s="10">
        <f>LOOKUP($A500,'Input Data'!$C$33:$C$37,'Input Data'!$F$33:$F$37)</f>
        <v>0</v>
      </c>
      <c r="R500" s="34">
        <f t="shared" si="224"/>
        <v>1</v>
      </c>
      <c r="S500" s="8">
        <f t="shared" si="225"/>
        <v>0</v>
      </c>
      <c r="T500" s="11">
        <f t="shared" si="226"/>
        <v>0</v>
      </c>
      <c r="U500" s="7">
        <f>MIN('Input Data'!$F$12*LOOKUP($A500,'Input Data'!$B$58:$B$62,'Input Data'!$G$58:$G$62)/3600*$C$1,IF($A500&lt;'Input Data'!$F$17,infinity,'Input Data'!$F$11*'Input Data'!$F$13+LOOKUP($A500-'Input Data'!$F$17+$C$1,$A$5:$A$505,$W$5:$W$505)-V500))</f>
        <v>5.5555555555555554</v>
      </c>
      <c r="V500" s="11">
        <f t="shared" si="227"/>
        <v>105.80466666666806</v>
      </c>
      <c r="W500" s="11">
        <f>IF($A500&lt;'Input Data'!$F$16,0,LOOKUP($A500-'Input Data'!$F$16,$A$5:$A$505,$V$5:$V$505))</f>
        <v>105.80466666666806</v>
      </c>
      <c r="X500" s="7">
        <f>MIN('Input Data'!$G$12*LOOKUP($A500,'Input Data'!$B$58:$B$62,'Input Data'!$H$58:$H$62)/3600*$C$1,IF($A500&lt;'Input Data'!$G$17,infinity,'Input Data'!$G$11*'Input Data'!$G$13+LOOKUP($A500-'Input Data'!$G$17+$C$1,$A$5:$A$505,$Z$5:$Z$505)-Y500))</f>
        <v>22.222222222222221</v>
      </c>
      <c r="Y500" s="11">
        <f t="shared" si="228"/>
        <v>5429.6953333333786</v>
      </c>
      <c r="Z500" s="11">
        <f t="shared" si="229"/>
        <v>5429.6953333333786</v>
      </c>
      <c r="AA500" s="9">
        <f>MIN('Input Data'!$G$12*LOOKUP($A500,'Input Data'!$B$58:$B$62,'Input Data'!$H$58:$H$62)/3600*$C$1,IF($A500&lt;'Input Data'!$G$16,0,LOOKUP($A500-'Input Data'!$G$16+$C$1,$A$5:$A$505,Y$5:Y$505)-Z500))</f>
        <v>0</v>
      </c>
      <c r="AB500" s="10">
        <f>LOOKUP($A500,'Input Data'!$C$33:$C$37,'Input Data'!$G$33:$G$37)</f>
        <v>0</v>
      </c>
      <c r="AC500" s="11">
        <f t="shared" si="230"/>
        <v>1</v>
      </c>
      <c r="AD500" s="11">
        <f t="shared" si="231"/>
        <v>0</v>
      </c>
      <c r="AE500" s="12">
        <f t="shared" si="232"/>
        <v>0</v>
      </c>
      <c r="AF500" s="7">
        <f>MIN('Input Data'!$H$12*LOOKUP($A500,'Input Data'!$B$58:$B$62,'Input Data'!$I$58:$I$62)/3600*$C$1,IF($A500&lt;'Input Data'!$H$17,infinity,'Input Data'!$H$11*'Input Data'!$H$13+LOOKUP($A500-'Input Data'!$H$17+$C$1,$A$5:$A$505,AH$5:AH$505)-AG500))</f>
        <v>5.5555555555555554</v>
      </c>
      <c r="AG500" s="11">
        <f t="shared" si="233"/>
        <v>0</v>
      </c>
      <c r="AH500" s="11">
        <f>IF($A500&lt;'Input Data'!$H$16,0,LOOKUP($A500-'Input Data'!$H$16,$A$5:$A$505,AG$5:AG$505))</f>
        <v>0</v>
      </c>
      <c r="AI500" s="7">
        <f>MIN('Input Data'!$I$12*LOOKUP($A500,'Input Data'!$B$58:$B$62,'Input Data'!$J$58:$J$62)/3600*$C$1,IF($A500&lt;'Input Data'!$I$17,infinity,'Input Data'!$I$11*'Input Data'!$I$13+LOOKUP($A500-'Input Data'!$I$17+$C$1,$A$5:$A$505,AK$5:AK$505))-AJ500)</f>
        <v>15</v>
      </c>
      <c r="AJ500" s="11">
        <f t="shared" si="234"/>
        <v>5429.6953333333786</v>
      </c>
      <c r="AK500" s="34">
        <f>IF($A500&lt;'Input Data'!$I$16,0,LOOKUP($A500-'Input Data'!$I$16,$A$5:$A$505,AJ$5:AJ$505))</f>
        <v>5429.6953333333786</v>
      </c>
      <c r="AL500" s="17">
        <f>MIN('Input Data'!$I$12*LOOKUP($A500,'Input Data'!$B$58:$B$62,'Input Data'!$J$58:$J$62)/3600*$C$1,IF($A500&lt;'Input Data'!$I$16,0,LOOKUP($A500-'Input Data'!$I$16+$C$1,$A$5:$A$505,AJ$5:AJ$505)-AK500))</f>
        <v>0</v>
      </c>
    </row>
    <row r="501" spans="1:38" x14ac:dyDescent="0.3">
      <c r="A501" s="9">
        <f t="shared" si="216"/>
        <v>4960</v>
      </c>
      <c r="B501" s="10">
        <f>MIN('Input Data'!$C$12*LOOKUP($A501,'Input Data'!$B$58:$B$62,'Input Data'!$D$58:$D$62)/3600*$C$1,IF($A501&lt;'Input Data'!$C$17,infinity,'Input Data'!$C$11*'Input Data'!$C$13+LOOKUP($A501-'Input Data'!$C$17+$C$1,$A$5:$A$505,$D$5:$D$505))-C501)</f>
        <v>22.222222222222221</v>
      </c>
      <c r="C501" s="11">
        <f>C500+LOOKUP($A500,'Input Data'!$D$23:$D$27,'Input Data'!$F$23:$F$27)*$C$1/3600</f>
        <v>5535.5000000000518</v>
      </c>
      <c r="D501" s="11">
        <f t="shared" si="217"/>
        <v>5535.5000000000518</v>
      </c>
      <c r="E501" s="9">
        <f>MIN('Input Data'!$C$12*LOOKUP($A501,'Input Data'!$B$58:$B$62,'Input Data'!$D$58:$D$62)/3600*$C$1,IF($A501&lt;'Input Data'!$C$16,0,LOOKUP($A501-'Input Data'!$C$16+$C$1,$A$5:$A$505,C$5:C$505)-D501))</f>
        <v>0</v>
      </c>
      <c r="F501" s="10">
        <f>LOOKUP($A501,'Input Data'!$C$33:$C$37,'Input Data'!$E$33:$E$37)</f>
        <v>0</v>
      </c>
      <c r="G501" s="11">
        <f t="shared" si="218"/>
        <v>1</v>
      </c>
      <c r="H501" s="11">
        <f t="shared" si="236"/>
        <v>0</v>
      </c>
      <c r="I501" s="12">
        <f t="shared" si="220"/>
        <v>0</v>
      </c>
      <c r="J501" s="7">
        <f>MIN('Input Data'!$D$12*LOOKUP($A501,'Input Data'!$B$58:$B$62,'Input Data'!$E$58:$E$62)/3600*$C$1,IF($A501&lt;'Input Data'!$D$17,infinity,'Input Data'!$D$11*'Input Data'!$D$13+LOOKUP($A501-'Input Data'!$D$17+$C$1,$A$5:$A$505,$L$5:$L$505)-K501))</f>
        <v>5.5555555555555554</v>
      </c>
      <c r="K501" s="11">
        <f t="shared" si="221"/>
        <v>0</v>
      </c>
      <c r="L501" s="11">
        <f>IF($A501&lt;'Input Data'!$D$16,0,LOOKUP($A501-'Input Data'!$D$16,$A$5:$A$505,$K$5:$K$505))</f>
        <v>0</v>
      </c>
      <c r="M501" s="7">
        <f>MIN('Input Data'!$E$12*LOOKUP($A501,'Input Data'!$B$58:$B$62,'Input Data'!$F$58:$F$62)/3600*$C$1,IF($A501&lt;'Input Data'!$E$17,infinity,'Input Data'!$E$11*'Input Data'!$E$13+LOOKUP($A501-'Input Data'!$E$17+$C$1,$A$5:$A$505,$O$5:$O$505))-N501)</f>
        <v>22.222222222222221</v>
      </c>
      <c r="N501" s="11">
        <f t="shared" si="222"/>
        <v>5535.5000000000518</v>
      </c>
      <c r="O501" s="11">
        <f t="shared" si="223"/>
        <v>5535.5000000000518</v>
      </c>
      <c r="P501" s="9">
        <f>MIN('Input Data'!$E$12*LOOKUP($A501,'Input Data'!$B$58:$B$62,'Input Data'!$F$58:$F$62)/3600*$C$1,IF($A501&lt;'Input Data'!$E$16,0,LOOKUP($A501-'Input Data'!$E$16+$C$1,$A$5:$A$505,N$5:N$505)-O501))</f>
        <v>0</v>
      </c>
      <c r="Q501" s="10">
        <f>LOOKUP($A501,'Input Data'!$C$33:$C$37,'Input Data'!$F$33:$F$37)</f>
        <v>0</v>
      </c>
      <c r="R501" s="34">
        <f t="shared" si="224"/>
        <v>1</v>
      </c>
      <c r="S501" s="8">
        <f t="shared" si="225"/>
        <v>0</v>
      </c>
      <c r="T501" s="11">
        <f t="shared" si="226"/>
        <v>0</v>
      </c>
      <c r="U501" s="7">
        <f>MIN('Input Data'!$F$12*LOOKUP($A501,'Input Data'!$B$58:$B$62,'Input Data'!$G$58:$G$62)/3600*$C$1,IF($A501&lt;'Input Data'!$F$17,infinity,'Input Data'!$F$11*'Input Data'!$F$13+LOOKUP($A501-'Input Data'!$F$17+$C$1,$A$5:$A$505,$W$5:$W$505)-V501))</f>
        <v>5.5555555555555554</v>
      </c>
      <c r="V501" s="11">
        <f t="shared" si="227"/>
        <v>105.80466666666806</v>
      </c>
      <c r="W501" s="11">
        <f>IF($A501&lt;'Input Data'!$F$16,0,LOOKUP($A501-'Input Data'!$F$16,$A$5:$A$505,$V$5:$V$505))</f>
        <v>105.80466666666806</v>
      </c>
      <c r="X501" s="7">
        <f>MIN('Input Data'!$G$12*LOOKUP($A501,'Input Data'!$B$58:$B$62,'Input Data'!$H$58:$H$62)/3600*$C$1,IF($A501&lt;'Input Data'!$G$17,infinity,'Input Data'!$G$11*'Input Data'!$G$13+LOOKUP($A501-'Input Data'!$G$17+$C$1,$A$5:$A$505,$Z$5:$Z$505)-Y501))</f>
        <v>22.222222222222221</v>
      </c>
      <c r="Y501" s="11">
        <f t="shared" si="228"/>
        <v>5429.6953333333786</v>
      </c>
      <c r="Z501" s="11">
        <f t="shared" si="229"/>
        <v>5429.6953333333786</v>
      </c>
      <c r="AA501" s="9">
        <f>MIN('Input Data'!$G$12*LOOKUP($A501,'Input Data'!$B$58:$B$62,'Input Data'!$H$58:$H$62)/3600*$C$1,IF($A501&lt;'Input Data'!$G$16,0,LOOKUP($A501-'Input Data'!$G$16+$C$1,$A$5:$A$505,Y$5:Y$505)-Z501))</f>
        <v>0</v>
      </c>
      <c r="AB501" s="10">
        <f>LOOKUP($A501,'Input Data'!$C$33:$C$37,'Input Data'!$G$33:$G$37)</f>
        <v>0</v>
      </c>
      <c r="AC501" s="11">
        <f t="shared" si="230"/>
        <v>1</v>
      </c>
      <c r="AD501" s="11">
        <f t="shared" si="231"/>
        <v>0</v>
      </c>
      <c r="AE501" s="12">
        <f t="shared" si="232"/>
        <v>0</v>
      </c>
      <c r="AF501" s="7">
        <f>MIN('Input Data'!$H$12*LOOKUP($A501,'Input Data'!$B$58:$B$62,'Input Data'!$I$58:$I$62)/3600*$C$1,IF($A501&lt;'Input Data'!$H$17,infinity,'Input Data'!$H$11*'Input Data'!$H$13+LOOKUP($A501-'Input Data'!$H$17+$C$1,$A$5:$A$505,AH$5:AH$505)-AG501))</f>
        <v>5.5555555555555554</v>
      </c>
      <c r="AG501" s="11">
        <f t="shared" si="233"/>
        <v>0</v>
      </c>
      <c r="AH501" s="11">
        <f>IF($A501&lt;'Input Data'!$H$16,0,LOOKUP($A501-'Input Data'!$H$16,$A$5:$A$505,AG$5:AG$505))</f>
        <v>0</v>
      </c>
      <c r="AI501" s="7">
        <f>MIN('Input Data'!$I$12*LOOKUP($A501,'Input Data'!$B$58:$B$62,'Input Data'!$J$58:$J$62)/3600*$C$1,IF($A501&lt;'Input Data'!$I$17,infinity,'Input Data'!$I$11*'Input Data'!$I$13+LOOKUP($A501-'Input Data'!$I$17+$C$1,$A$5:$A$505,AK$5:AK$505))-AJ501)</f>
        <v>15</v>
      </c>
      <c r="AJ501" s="11">
        <f t="shared" si="234"/>
        <v>5429.6953333333786</v>
      </c>
      <c r="AK501" s="34">
        <f>IF($A501&lt;'Input Data'!$I$16,0,LOOKUP($A501-'Input Data'!$I$16,$A$5:$A$505,AJ$5:AJ$505))</f>
        <v>5429.6953333333786</v>
      </c>
      <c r="AL501" s="17">
        <f>MIN('Input Data'!$I$12*LOOKUP($A501,'Input Data'!$B$58:$B$62,'Input Data'!$J$58:$J$62)/3600*$C$1,IF($A501&lt;'Input Data'!$I$16,0,LOOKUP($A501-'Input Data'!$I$16+$C$1,$A$5:$A$505,AJ$5:AJ$505)-AK501))</f>
        <v>0</v>
      </c>
    </row>
    <row r="502" spans="1:38" x14ac:dyDescent="0.3">
      <c r="A502" s="9">
        <f t="shared" si="216"/>
        <v>4970</v>
      </c>
      <c r="B502" s="10">
        <f>MIN('Input Data'!$C$12*LOOKUP($A502,'Input Data'!$B$58:$B$62,'Input Data'!$D$58:$D$62)/3600*$C$1,IF($A502&lt;'Input Data'!$C$17,infinity,'Input Data'!$C$11*'Input Data'!$C$13+LOOKUP($A502-'Input Data'!$C$17+$C$1,$A$5:$A$505,$D$5:$D$505))-C502)</f>
        <v>22.222222222222221</v>
      </c>
      <c r="C502" s="11">
        <f>C501+LOOKUP($A501,'Input Data'!$D$23:$D$27,'Input Data'!$F$23:$F$27)*$C$1/3600</f>
        <v>5535.5000000000518</v>
      </c>
      <c r="D502" s="11">
        <f t="shared" si="217"/>
        <v>5535.5000000000518</v>
      </c>
      <c r="E502" s="9">
        <f>MIN('Input Data'!$C$12*LOOKUP($A502,'Input Data'!$B$58:$B$62,'Input Data'!$D$58:$D$62)/3600*$C$1,IF($A502&lt;'Input Data'!$C$16,0,LOOKUP($A502-'Input Data'!$C$16+$C$1,$A$5:$A$505,C$5:C$505)-D502))</f>
        <v>0</v>
      </c>
      <c r="F502" s="10">
        <f>LOOKUP($A502,'Input Data'!$C$33:$C$37,'Input Data'!$E$33:$E$37)</f>
        <v>0</v>
      </c>
      <c r="G502" s="11">
        <f t="shared" si="218"/>
        <v>1</v>
      </c>
      <c r="H502" s="11">
        <f t="shared" si="236"/>
        <v>0</v>
      </c>
      <c r="I502" s="12">
        <f t="shared" si="220"/>
        <v>0</v>
      </c>
      <c r="J502" s="7">
        <f>MIN('Input Data'!$D$12*LOOKUP($A502,'Input Data'!$B$58:$B$62,'Input Data'!$E$58:$E$62)/3600*$C$1,IF($A502&lt;'Input Data'!$D$17,infinity,'Input Data'!$D$11*'Input Data'!$D$13+LOOKUP($A502-'Input Data'!$D$17+$C$1,$A$5:$A$505,$L$5:$L$505)-K502))</f>
        <v>5.5555555555555554</v>
      </c>
      <c r="K502" s="11">
        <f t="shared" si="221"/>
        <v>0</v>
      </c>
      <c r="L502" s="11">
        <f>IF($A502&lt;'Input Data'!$D$16,0,LOOKUP($A502-'Input Data'!$D$16,$A$5:$A$505,$K$5:$K$505))</f>
        <v>0</v>
      </c>
      <c r="M502" s="7">
        <f>MIN('Input Data'!$E$12*LOOKUP($A502,'Input Data'!$B$58:$B$62,'Input Data'!$F$58:$F$62)/3600*$C$1,IF($A502&lt;'Input Data'!$E$17,infinity,'Input Data'!$E$11*'Input Data'!$E$13+LOOKUP($A502-'Input Data'!$E$17+$C$1,$A$5:$A$505,$O$5:$O$505))-N502)</f>
        <v>22.222222222222221</v>
      </c>
      <c r="N502" s="11">
        <f t="shared" si="222"/>
        <v>5535.5000000000518</v>
      </c>
      <c r="O502" s="11">
        <f t="shared" si="223"/>
        <v>5535.5000000000518</v>
      </c>
      <c r="P502" s="9">
        <f>MIN('Input Data'!$E$12*LOOKUP($A502,'Input Data'!$B$58:$B$62,'Input Data'!$F$58:$F$62)/3600*$C$1,IF($A502&lt;'Input Data'!$E$16,0,LOOKUP($A502-'Input Data'!$E$16+$C$1,$A$5:$A$505,N$5:N$505)-O502))</f>
        <v>0</v>
      </c>
      <c r="Q502" s="10">
        <f>LOOKUP($A502,'Input Data'!$C$33:$C$37,'Input Data'!$F$33:$F$37)</f>
        <v>0</v>
      </c>
      <c r="R502" s="34">
        <f t="shared" si="224"/>
        <v>1</v>
      </c>
      <c r="S502" s="8">
        <f t="shared" si="225"/>
        <v>0</v>
      </c>
      <c r="T502" s="11">
        <f t="shared" si="226"/>
        <v>0</v>
      </c>
      <c r="U502" s="7">
        <f>MIN('Input Data'!$F$12*LOOKUP($A502,'Input Data'!$B$58:$B$62,'Input Data'!$G$58:$G$62)/3600*$C$1,IF($A502&lt;'Input Data'!$F$17,infinity,'Input Data'!$F$11*'Input Data'!$F$13+LOOKUP($A502-'Input Data'!$F$17+$C$1,$A$5:$A$505,$W$5:$W$505)-V502))</f>
        <v>5.5555555555555554</v>
      </c>
      <c r="V502" s="11">
        <f t="shared" si="227"/>
        <v>105.80466666666806</v>
      </c>
      <c r="W502" s="11">
        <f>IF($A502&lt;'Input Data'!$F$16,0,LOOKUP($A502-'Input Data'!$F$16,$A$5:$A$505,$V$5:$V$505))</f>
        <v>105.80466666666806</v>
      </c>
      <c r="X502" s="7">
        <f>MIN('Input Data'!$G$12*LOOKUP($A502,'Input Data'!$B$58:$B$62,'Input Data'!$H$58:$H$62)/3600*$C$1,IF($A502&lt;'Input Data'!$G$17,infinity,'Input Data'!$G$11*'Input Data'!$G$13+LOOKUP($A502-'Input Data'!$G$17+$C$1,$A$5:$A$505,$Z$5:$Z$505)-Y502))</f>
        <v>22.222222222222221</v>
      </c>
      <c r="Y502" s="11">
        <f t="shared" si="228"/>
        <v>5429.6953333333786</v>
      </c>
      <c r="Z502" s="11">
        <f t="shared" si="229"/>
        <v>5429.6953333333786</v>
      </c>
      <c r="AA502" s="9">
        <f>MIN('Input Data'!$G$12*LOOKUP($A502,'Input Data'!$B$58:$B$62,'Input Data'!$H$58:$H$62)/3600*$C$1,IF($A502&lt;'Input Data'!$G$16,0,LOOKUP($A502-'Input Data'!$G$16+$C$1,$A$5:$A$505,Y$5:Y$505)-Z502))</f>
        <v>0</v>
      </c>
      <c r="AB502" s="10">
        <f>LOOKUP($A502,'Input Data'!$C$33:$C$37,'Input Data'!$G$33:$G$37)</f>
        <v>0</v>
      </c>
      <c r="AC502" s="11">
        <f t="shared" si="230"/>
        <v>1</v>
      </c>
      <c r="AD502" s="11">
        <f t="shared" si="231"/>
        <v>0</v>
      </c>
      <c r="AE502" s="12">
        <f t="shared" si="232"/>
        <v>0</v>
      </c>
      <c r="AF502" s="7">
        <f>MIN('Input Data'!$H$12*LOOKUP($A502,'Input Data'!$B$58:$B$62,'Input Data'!$I$58:$I$62)/3600*$C$1,IF($A502&lt;'Input Data'!$H$17,infinity,'Input Data'!$H$11*'Input Data'!$H$13+LOOKUP($A502-'Input Data'!$H$17+$C$1,$A$5:$A$505,AH$5:AH$505)-AG502))</f>
        <v>5.5555555555555554</v>
      </c>
      <c r="AG502" s="11">
        <f t="shared" si="233"/>
        <v>0</v>
      </c>
      <c r="AH502" s="11">
        <f>IF($A502&lt;'Input Data'!$H$16,0,LOOKUP($A502-'Input Data'!$H$16,$A$5:$A$505,AG$5:AG$505))</f>
        <v>0</v>
      </c>
      <c r="AI502" s="7">
        <f>MIN('Input Data'!$I$12*LOOKUP($A502,'Input Data'!$B$58:$B$62,'Input Data'!$J$58:$J$62)/3600*$C$1,IF($A502&lt;'Input Data'!$I$17,infinity,'Input Data'!$I$11*'Input Data'!$I$13+LOOKUP($A502-'Input Data'!$I$17+$C$1,$A$5:$A$505,AK$5:AK$505))-AJ502)</f>
        <v>15</v>
      </c>
      <c r="AJ502" s="11">
        <f t="shared" si="234"/>
        <v>5429.6953333333786</v>
      </c>
      <c r="AK502" s="34">
        <f>IF($A502&lt;'Input Data'!$I$16,0,LOOKUP($A502-'Input Data'!$I$16,$A$5:$A$505,AJ$5:AJ$505))</f>
        <v>5429.6953333333786</v>
      </c>
      <c r="AL502" s="17">
        <f>MIN('Input Data'!$I$12*LOOKUP($A502,'Input Data'!$B$58:$B$62,'Input Data'!$J$58:$J$62)/3600*$C$1,IF($A502&lt;'Input Data'!$I$16,0,LOOKUP($A502-'Input Data'!$I$16+$C$1,$A$5:$A$505,AJ$5:AJ$505)-AK502))</f>
        <v>0</v>
      </c>
    </row>
    <row r="503" spans="1:38" x14ac:dyDescent="0.3">
      <c r="A503" s="9">
        <f t="shared" si="216"/>
        <v>4980</v>
      </c>
      <c r="B503" s="10">
        <f>MIN('Input Data'!$C$12*LOOKUP($A503,'Input Data'!$B$58:$B$62,'Input Data'!$D$58:$D$62)/3600*$C$1,IF($A503&lt;'Input Data'!$C$17,infinity,'Input Data'!$C$11*'Input Data'!$C$13+LOOKUP($A503-'Input Data'!$C$17+$C$1,$A$5:$A$505,$D$5:$D$505))-C503)</f>
        <v>22.222222222222221</v>
      </c>
      <c r="C503" s="11">
        <f>C502+LOOKUP($A502,'Input Data'!$D$23:$D$27,'Input Data'!$F$23:$F$27)*$C$1/3600</f>
        <v>5535.5000000000518</v>
      </c>
      <c r="D503" s="11">
        <f t="shared" si="217"/>
        <v>5535.5000000000518</v>
      </c>
      <c r="E503" s="9">
        <f>MIN('Input Data'!$C$12*LOOKUP($A503,'Input Data'!$B$58:$B$62,'Input Data'!$D$58:$D$62)/3600*$C$1,IF($A503&lt;'Input Data'!$C$16,0,LOOKUP($A503-'Input Data'!$C$16+$C$1,$A$5:$A$505,C$5:C$505)-D503))</f>
        <v>0</v>
      </c>
      <c r="F503" s="10">
        <f>LOOKUP($A503,'Input Data'!$C$33:$C$37,'Input Data'!$E$33:$E$37)</f>
        <v>0</v>
      </c>
      <c r="G503" s="11">
        <f t="shared" si="218"/>
        <v>1</v>
      </c>
      <c r="H503" s="11">
        <f t="shared" si="236"/>
        <v>0</v>
      </c>
      <c r="I503" s="12">
        <f t="shared" si="220"/>
        <v>0</v>
      </c>
      <c r="J503" s="7">
        <f>MIN('Input Data'!$D$12*LOOKUP($A503,'Input Data'!$B$58:$B$62,'Input Data'!$E$58:$E$62)/3600*$C$1,IF($A503&lt;'Input Data'!$D$17,infinity,'Input Data'!$D$11*'Input Data'!$D$13+LOOKUP($A503-'Input Data'!$D$17+$C$1,$A$5:$A$505,$L$5:$L$505)-K503))</f>
        <v>5.5555555555555554</v>
      </c>
      <c r="K503" s="11">
        <f t="shared" si="221"/>
        <v>0</v>
      </c>
      <c r="L503" s="11">
        <f>IF($A503&lt;'Input Data'!$D$16,0,LOOKUP($A503-'Input Data'!$D$16,$A$5:$A$505,$K$5:$K$505))</f>
        <v>0</v>
      </c>
      <c r="M503" s="7">
        <f>MIN('Input Data'!$E$12*LOOKUP($A503,'Input Data'!$B$58:$B$62,'Input Data'!$F$58:$F$62)/3600*$C$1,IF($A503&lt;'Input Data'!$E$17,infinity,'Input Data'!$E$11*'Input Data'!$E$13+LOOKUP($A503-'Input Data'!$E$17+$C$1,$A$5:$A$505,$O$5:$O$505))-N503)</f>
        <v>22.222222222222221</v>
      </c>
      <c r="N503" s="11">
        <f t="shared" si="222"/>
        <v>5535.5000000000518</v>
      </c>
      <c r="O503" s="11">
        <f t="shared" si="223"/>
        <v>5535.5000000000518</v>
      </c>
      <c r="P503" s="9">
        <f>MIN('Input Data'!$E$12*LOOKUP($A503,'Input Data'!$B$58:$B$62,'Input Data'!$F$58:$F$62)/3600*$C$1,IF($A503&lt;'Input Data'!$E$16,0,LOOKUP($A503-'Input Data'!$E$16+$C$1,$A$5:$A$505,N$5:N$505)-O503))</f>
        <v>0</v>
      </c>
      <c r="Q503" s="10">
        <f>LOOKUP($A503,'Input Data'!$C$33:$C$37,'Input Data'!$F$33:$F$37)</f>
        <v>0</v>
      </c>
      <c r="R503" s="34">
        <f t="shared" si="224"/>
        <v>1</v>
      </c>
      <c r="S503" s="8">
        <f t="shared" si="225"/>
        <v>0</v>
      </c>
      <c r="T503" s="11">
        <f t="shared" si="226"/>
        <v>0</v>
      </c>
      <c r="U503" s="7">
        <f>MIN('Input Data'!$F$12*LOOKUP($A503,'Input Data'!$B$58:$B$62,'Input Data'!$G$58:$G$62)/3600*$C$1,IF($A503&lt;'Input Data'!$F$17,infinity,'Input Data'!$F$11*'Input Data'!$F$13+LOOKUP($A503-'Input Data'!$F$17+$C$1,$A$5:$A$505,$W$5:$W$505)-V503))</f>
        <v>5.5555555555555554</v>
      </c>
      <c r="V503" s="11">
        <f t="shared" si="227"/>
        <v>105.80466666666806</v>
      </c>
      <c r="W503" s="11">
        <f>IF($A503&lt;'Input Data'!$F$16,0,LOOKUP($A503-'Input Data'!$F$16,$A$5:$A$505,$V$5:$V$505))</f>
        <v>105.80466666666806</v>
      </c>
      <c r="X503" s="7">
        <f>MIN('Input Data'!$G$12*LOOKUP($A503,'Input Data'!$B$58:$B$62,'Input Data'!$H$58:$H$62)/3600*$C$1,IF($A503&lt;'Input Data'!$G$17,infinity,'Input Data'!$G$11*'Input Data'!$G$13+LOOKUP($A503-'Input Data'!$G$17+$C$1,$A$5:$A$505,$Z$5:$Z$505)-Y503))</f>
        <v>22.222222222222221</v>
      </c>
      <c r="Y503" s="11">
        <f t="shared" si="228"/>
        <v>5429.6953333333786</v>
      </c>
      <c r="Z503" s="11">
        <f t="shared" si="229"/>
        <v>5429.6953333333786</v>
      </c>
      <c r="AA503" s="9">
        <f>MIN('Input Data'!$G$12*LOOKUP($A503,'Input Data'!$B$58:$B$62,'Input Data'!$H$58:$H$62)/3600*$C$1,IF($A503&lt;'Input Data'!$G$16,0,LOOKUP($A503-'Input Data'!$G$16+$C$1,$A$5:$A$505,Y$5:Y$505)-Z503))</f>
        <v>0</v>
      </c>
      <c r="AB503" s="10">
        <f>LOOKUP($A503,'Input Data'!$C$33:$C$37,'Input Data'!$G$33:$G$37)</f>
        <v>0</v>
      </c>
      <c r="AC503" s="11">
        <f t="shared" si="230"/>
        <v>1</v>
      </c>
      <c r="AD503" s="11">
        <f t="shared" si="231"/>
        <v>0</v>
      </c>
      <c r="AE503" s="12">
        <f t="shared" si="232"/>
        <v>0</v>
      </c>
      <c r="AF503" s="7">
        <f>MIN('Input Data'!$H$12*LOOKUP($A503,'Input Data'!$B$58:$B$62,'Input Data'!$I$58:$I$62)/3600*$C$1,IF($A503&lt;'Input Data'!$H$17,infinity,'Input Data'!$H$11*'Input Data'!$H$13+LOOKUP($A503-'Input Data'!$H$17+$C$1,$A$5:$A$505,AH$5:AH$505)-AG503))</f>
        <v>5.5555555555555554</v>
      </c>
      <c r="AG503" s="11">
        <f t="shared" si="233"/>
        <v>0</v>
      </c>
      <c r="AH503" s="11">
        <f>IF($A503&lt;'Input Data'!$H$16,0,LOOKUP($A503-'Input Data'!$H$16,$A$5:$A$505,AG$5:AG$505))</f>
        <v>0</v>
      </c>
      <c r="AI503" s="7">
        <f>MIN('Input Data'!$I$12*LOOKUP($A503,'Input Data'!$B$58:$B$62,'Input Data'!$J$58:$J$62)/3600*$C$1,IF($A503&lt;'Input Data'!$I$17,infinity,'Input Data'!$I$11*'Input Data'!$I$13+LOOKUP($A503-'Input Data'!$I$17+$C$1,$A$5:$A$505,AK$5:AK$505))-AJ503)</f>
        <v>15</v>
      </c>
      <c r="AJ503" s="11">
        <f t="shared" si="234"/>
        <v>5429.6953333333786</v>
      </c>
      <c r="AK503" s="34">
        <f>IF($A503&lt;'Input Data'!$I$16,0,LOOKUP($A503-'Input Data'!$I$16,$A$5:$A$505,AJ$5:AJ$505))</f>
        <v>5429.6953333333786</v>
      </c>
      <c r="AL503" s="17">
        <f>MIN('Input Data'!$I$12*LOOKUP($A503,'Input Data'!$B$58:$B$62,'Input Data'!$J$58:$J$62)/3600*$C$1,IF($A503&lt;'Input Data'!$I$16,0,LOOKUP($A503-'Input Data'!$I$16+$C$1,$A$5:$A$505,AJ$5:AJ$505)-AK503))</f>
        <v>0</v>
      </c>
    </row>
    <row r="504" spans="1:38" x14ac:dyDescent="0.3">
      <c r="A504" s="9">
        <f t="shared" si="216"/>
        <v>4990</v>
      </c>
      <c r="B504" s="10">
        <f>MIN('Input Data'!$C$12*LOOKUP($A504,'Input Data'!$B$58:$B$62,'Input Data'!$D$58:$D$62)/3600*$C$1,IF($A504&lt;'Input Data'!$C$17,infinity,'Input Data'!$C$11*'Input Data'!$C$13+LOOKUP($A504-'Input Data'!$C$17+$C$1,$A$5:$A$505,$D$5:$D$505))-C504)</f>
        <v>22.222222222222221</v>
      </c>
      <c r="C504" s="11">
        <f>C503+LOOKUP($A503,'Input Data'!$D$23:$D$27,'Input Data'!$F$23:$F$27)*$C$1/3600</f>
        <v>5535.5000000000518</v>
      </c>
      <c r="D504" s="11">
        <f t="shared" si="217"/>
        <v>5535.5000000000518</v>
      </c>
      <c r="E504" s="9">
        <f>MIN('Input Data'!$C$12*LOOKUP($A504,'Input Data'!$B$58:$B$62,'Input Data'!$D$58:$D$62)/3600*$C$1,IF($A504&lt;'Input Data'!$C$16,0,LOOKUP($A504-'Input Data'!$C$16+$C$1,$A$5:$A$505,C$5:C$505)-D504))</f>
        <v>0</v>
      </c>
      <c r="F504" s="10">
        <f>LOOKUP($A504,'Input Data'!$C$33:$C$37,'Input Data'!$E$33:$E$37)</f>
        <v>0</v>
      </c>
      <c r="G504" s="11">
        <f t="shared" si="218"/>
        <v>1</v>
      </c>
      <c r="H504" s="11">
        <f t="shared" si="236"/>
        <v>0</v>
      </c>
      <c r="I504" s="12">
        <f t="shared" si="220"/>
        <v>0</v>
      </c>
      <c r="J504" s="7">
        <f>MIN('Input Data'!$D$12*LOOKUP($A504,'Input Data'!$B$58:$B$62,'Input Data'!$E$58:$E$62)/3600*$C$1,IF($A504&lt;'Input Data'!$D$17,infinity,'Input Data'!$D$11*'Input Data'!$D$13+LOOKUP($A504-'Input Data'!$D$17+$C$1,$A$5:$A$505,$L$5:$L$505)-K504))</f>
        <v>5.5555555555555554</v>
      </c>
      <c r="K504" s="11">
        <f t="shared" si="221"/>
        <v>0</v>
      </c>
      <c r="L504" s="11">
        <f>IF($A504&lt;'Input Data'!$D$16,0,LOOKUP($A504-'Input Data'!$D$16,$A$5:$A$505,$K$5:$K$505))</f>
        <v>0</v>
      </c>
      <c r="M504" s="7">
        <f>MIN('Input Data'!$E$12*LOOKUP($A504,'Input Data'!$B$58:$B$62,'Input Data'!$F$58:$F$62)/3600*$C$1,IF($A504&lt;'Input Data'!$E$17,infinity,'Input Data'!$E$11*'Input Data'!$E$13+LOOKUP($A504-'Input Data'!$E$17+$C$1,$A$5:$A$505,$O$5:$O$505))-N504)</f>
        <v>22.222222222222221</v>
      </c>
      <c r="N504" s="11">
        <f t="shared" si="222"/>
        <v>5535.5000000000518</v>
      </c>
      <c r="O504" s="11">
        <f t="shared" si="223"/>
        <v>5535.5000000000518</v>
      </c>
      <c r="P504" s="9">
        <f>MIN('Input Data'!$E$12*LOOKUP($A504,'Input Data'!$B$58:$B$62,'Input Data'!$F$58:$F$62)/3600*$C$1,IF($A504&lt;'Input Data'!$E$16,0,LOOKUP($A504-'Input Data'!$E$16+$C$1,$A$5:$A$505,N$5:N$505)-O504))</f>
        <v>0</v>
      </c>
      <c r="Q504" s="10">
        <f>LOOKUP($A504,'Input Data'!$C$33:$C$37,'Input Data'!$F$33:$F$37)</f>
        <v>0</v>
      </c>
      <c r="R504" s="34">
        <f t="shared" si="224"/>
        <v>1</v>
      </c>
      <c r="S504" s="8">
        <f t="shared" si="225"/>
        <v>0</v>
      </c>
      <c r="T504" s="11">
        <f t="shared" si="226"/>
        <v>0</v>
      </c>
      <c r="U504" s="7">
        <f>MIN('Input Data'!$F$12*LOOKUP($A504,'Input Data'!$B$58:$B$62,'Input Data'!$G$58:$G$62)/3600*$C$1,IF($A504&lt;'Input Data'!$F$17,infinity,'Input Data'!$F$11*'Input Data'!$F$13+LOOKUP($A504-'Input Data'!$F$17+$C$1,$A$5:$A$505,$W$5:$W$505)-V504))</f>
        <v>5.5555555555555554</v>
      </c>
      <c r="V504" s="11">
        <f t="shared" si="227"/>
        <v>105.80466666666806</v>
      </c>
      <c r="W504" s="11">
        <f>IF($A504&lt;'Input Data'!$F$16,0,LOOKUP($A504-'Input Data'!$F$16,$A$5:$A$505,$V$5:$V$505))</f>
        <v>105.80466666666806</v>
      </c>
      <c r="X504" s="7">
        <f>MIN('Input Data'!$G$12*LOOKUP($A504,'Input Data'!$B$58:$B$62,'Input Data'!$H$58:$H$62)/3600*$C$1,IF($A504&lt;'Input Data'!$G$17,infinity,'Input Data'!$G$11*'Input Data'!$G$13+LOOKUP($A504-'Input Data'!$G$17+$C$1,$A$5:$A$505,$Z$5:$Z$505)-Y504))</f>
        <v>22.222222222222221</v>
      </c>
      <c r="Y504" s="11">
        <f t="shared" si="228"/>
        <v>5429.6953333333786</v>
      </c>
      <c r="Z504" s="11">
        <f t="shared" si="229"/>
        <v>5429.6953333333786</v>
      </c>
      <c r="AA504" s="9">
        <f>MIN('Input Data'!$G$12*LOOKUP($A504,'Input Data'!$B$58:$B$62,'Input Data'!$H$58:$H$62)/3600*$C$1,IF($A504&lt;'Input Data'!$G$16,0,LOOKUP($A504-'Input Data'!$G$16+$C$1,$A$5:$A$505,Y$5:Y$505)-Z504))</f>
        <v>0</v>
      </c>
      <c r="AB504" s="10">
        <f>LOOKUP($A504,'Input Data'!$C$33:$C$37,'Input Data'!$G$33:$G$37)</f>
        <v>0</v>
      </c>
      <c r="AC504" s="11">
        <f t="shared" si="230"/>
        <v>1</v>
      </c>
      <c r="AD504" s="11">
        <f t="shared" si="231"/>
        <v>0</v>
      </c>
      <c r="AE504" s="12">
        <f t="shared" si="232"/>
        <v>0</v>
      </c>
      <c r="AF504" s="7">
        <f>MIN('Input Data'!$H$12*LOOKUP($A504,'Input Data'!$B$58:$B$62,'Input Data'!$I$58:$I$62)/3600*$C$1,IF($A504&lt;'Input Data'!$H$17,infinity,'Input Data'!$H$11*'Input Data'!$H$13+LOOKUP($A504-'Input Data'!$H$17+$C$1,$A$5:$A$505,AH$5:AH$505)-AG504))</f>
        <v>5.5555555555555554</v>
      </c>
      <c r="AG504" s="11">
        <f t="shared" si="233"/>
        <v>0</v>
      </c>
      <c r="AH504" s="11">
        <f>IF($A504&lt;'Input Data'!$H$16,0,LOOKUP($A504-'Input Data'!$H$16,$A$5:$A$505,AG$5:AG$505))</f>
        <v>0</v>
      </c>
      <c r="AI504" s="7">
        <f>MIN('Input Data'!$I$12*LOOKUP($A504,'Input Data'!$B$58:$B$62,'Input Data'!$J$58:$J$62)/3600*$C$1,IF($A504&lt;'Input Data'!$I$17,infinity,'Input Data'!$I$11*'Input Data'!$I$13+LOOKUP($A504-'Input Data'!$I$17+$C$1,$A$5:$A$505,AK$5:AK$505))-AJ504)</f>
        <v>15</v>
      </c>
      <c r="AJ504" s="11">
        <f t="shared" si="234"/>
        <v>5429.6953333333786</v>
      </c>
      <c r="AK504" s="34">
        <f>IF($A504&lt;'Input Data'!$I$16,0,LOOKUP($A504-'Input Data'!$I$16,$A$5:$A$505,AJ$5:AJ$505))</f>
        <v>5429.6953333333786</v>
      </c>
      <c r="AL504" s="17">
        <f>MIN('Input Data'!$I$12*LOOKUP($A504,'Input Data'!$B$58:$B$62,'Input Data'!$J$58:$J$62)/3600*$C$1,IF($A504&lt;'Input Data'!$I$16,0,LOOKUP($A504-'Input Data'!$I$16+$C$1,$A$5:$A$505,AJ$5:AJ$505)-AK504))</f>
        <v>0</v>
      </c>
    </row>
    <row r="505" spans="1:38" ht="15" thickBot="1" x14ac:dyDescent="0.35">
      <c r="A505" s="3">
        <f t="shared" si="216"/>
        <v>5000</v>
      </c>
      <c r="B505" s="14">
        <f>MIN('Input Data'!$C$12*LOOKUP($A505,'Input Data'!$B$58:$B$62,'Input Data'!$D$58:$D$62)/3600*$C$1,IF($A505&lt;'Input Data'!$C$17,infinity,'Input Data'!$C$11*'Input Data'!$C$13+LOOKUP($A505-'Input Data'!$C$17+$C$1,$A$5:$A$505,$D$5:$D$505))-C505)</f>
        <v>22.222222222222221</v>
      </c>
      <c r="C505" s="11">
        <f>C504+LOOKUP($A504,'Input Data'!$D$23:$D$27,'Input Data'!$F$23:$F$27)*$C$1/3600</f>
        <v>5535.5000000000518</v>
      </c>
      <c r="D505" s="14">
        <f t="shared" si="217"/>
        <v>5535.5000000000518</v>
      </c>
      <c r="E505" s="20"/>
      <c r="F505" s="13">
        <f>LOOKUP($A505,'Input Data'!$C$33:$C$37,'Input Data'!$E$33:$E$37)</f>
        <v>0</v>
      </c>
      <c r="G505" s="14">
        <f t="shared" si="218"/>
        <v>1</v>
      </c>
      <c r="H505" s="14">
        <f t="shared" si="236"/>
        <v>0</v>
      </c>
      <c r="I505" s="15">
        <f t="shared" si="220"/>
        <v>0</v>
      </c>
      <c r="J505" s="19">
        <f>MIN('Input Data'!$D$12*LOOKUP($A505,'Input Data'!$B$58:$B$62,'Input Data'!$E$58:$E$62)/3600*$C$1,IF($A505&lt;'Input Data'!$D$17,infinity,'Input Data'!$D$11*'Input Data'!$D$13+LOOKUP($A505-'Input Data'!$D$17+$C$1,$A$5:$A$505,$L$5:$L$505)-K505))</f>
        <v>5.5555555555555554</v>
      </c>
      <c r="K505" s="14">
        <f t="shared" si="221"/>
        <v>0</v>
      </c>
      <c r="L505" s="14">
        <f>IF($A505&lt;'Input Data'!$D$16,0,LOOKUP($A505-'Input Data'!$D$16,$A$5:$A$505,$K$5:$K$505))</f>
        <v>0</v>
      </c>
      <c r="M505" s="19">
        <f>MIN('Input Data'!$E$12*LOOKUP($A505,'Input Data'!$B$58:$B$62,'Input Data'!$F$58:$F$62)/3600*$C$1,IF($A505&lt;'Input Data'!$E$17,infinity,'Input Data'!$E$11*'Input Data'!$E$13+LOOKUP($A505-'Input Data'!$E$17+$C$1,$A$5:$A$505,$O$5:$O$505))-N505)</f>
        <v>22.222222222222221</v>
      </c>
      <c r="N505" s="14">
        <f t="shared" si="222"/>
        <v>5535.5000000000518</v>
      </c>
      <c r="O505" s="14">
        <f t="shared" si="223"/>
        <v>5535.5000000000518</v>
      </c>
      <c r="P505" s="20"/>
      <c r="Q505" s="13">
        <f>LOOKUP($A505,'Input Data'!$C$33:$C$37,'Input Data'!$F$33:$F$37)</f>
        <v>0</v>
      </c>
      <c r="R505" s="35">
        <f t="shared" si="224"/>
        <v>1</v>
      </c>
      <c r="S505" s="36">
        <f t="shared" si="225"/>
        <v>0</v>
      </c>
      <c r="T505" s="14">
        <f t="shared" si="226"/>
        <v>0</v>
      </c>
      <c r="U505" s="19">
        <f>MIN('Input Data'!$F$12*LOOKUP($A505,'Input Data'!$B$58:$B$62,'Input Data'!$G$58:$G$62)/3600*$C$1,IF($A505&lt;'Input Data'!$F$17,infinity,'Input Data'!$F$11*'Input Data'!$F$13+LOOKUP($A505-'Input Data'!$F$17+$C$1,$A$5:$A$505,$W$5:$W$505)-V505))</f>
        <v>5.5555555555555554</v>
      </c>
      <c r="V505" s="14">
        <f t="shared" si="227"/>
        <v>105.80466666666806</v>
      </c>
      <c r="W505" s="14">
        <f>IF($A505&lt;'Input Data'!$F$16,0,LOOKUP($A505-'Input Data'!$F$16,$A$5:$A$505,$V$5:$V$505))</f>
        <v>105.80466666666806</v>
      </c>
      <c r="X505" s="19">
        <f>MIN('Input Data'!$G$12*LOOKUP($A505,'Input Data'!$B$58:$B$62,'Input Data'!$H$58:$H$62)/3600*$C$1,IF($A505&lt;'Input Data'!$G$17,infinity,'Input Data'!$G$11*'Input Data'!$G$13+LOOKUP($A505-'Input Data'!$G$17+$C$1,$A$5:$A$505,$Z$5:$Z$505)-Y505))</f>
        <v>22.222222222222221</v>
      </c>
      <c r="Y505" s="14">
        <f t="shared" si="228"/>
        <v>5429.6953333333786</v>
      </c>
      <c r="Z505" s="14">
        <f t="shared" si="229"/>
        <v>5429.6953333333786</v>
      </c>
      <c r="AA505" s="20"/>
      <c r="AB505" s="13">
        <f>LOOKUP($A505,'Input Data'!$C$33:$C$37,'Input Data'!$G$33:$G$37)</f>
        <v>0</v>
      </c>
      <c r="AC505" s="14">
        <f t="shared" si="230"/>
        <v>1</v>
      </c>
      <c r="AD505" s="14">
        <f t="shared" si="231"/>
        <v>0</v>
      </c>
      <c r="AE505" s="15">
        <f t="shared" si="232"/>
        <v>0</v>
      </c>
      <c r="AF505" s="19">
        <f>MIN('Input Data'!$H$12*LOOKUP($A505,'Input Data'!$B$58:$B$62,'Input Data'!$I$58:$I$62)/3600*$C$1,IF($A505&lt;'Input Data'!$H$17,infinity,'Input Data'!$H$11*'Input Data'!$H$13+LOOKUP($A505-'Input Data'!$H$17+$C$1,$A$5:$A$505,AH$5:AH$505)-AG505))</f>
        <v>5.5555555555555554</v>
      </c>
      <c r="AG505" s="14">
        <f t="shared" si="233"/>
        <v>0</v>
      </c>
      <c r="AH505" s="14">
        <f>IF($A505&lt;'Input Data'!$H$16,0,LOOKUP($A505-'Input Data'!$H$16,$A$5:$A$505,AG$5:AG$505))</f>
        <v>0</v>
      </c>
      <c r="AI505" s="19">
        <f>MIN('Input Data'!$I$12*LOOKUP($A505,'Input Data'!$B$58:$B$62,'Input Data'!$J$58:$J$62)/3600*$C$1,IF($A505&lt;'Input Data'!$I$17,infinity,'Input Data'!$I$11*'Input Data'!$I$13+LOOKUP($A505-'Input Data'!$I$17+$C$1,$A$5:$A$505,AK$5:AK$505))-AJ505)</f>
        <v>15</v>
      </c>
      <c r="AJ505" s="14">
        <f t="shared" si="234"/>
        <v>5429.6953333333786</v>
      </c>
      <c r="AK505" s="35">
        <f>IF($A505&lt;'Input Data'!$I$16,0,LOOKUP($A505-'Input Data'!$I$16,$A$5:$A$505,AJ$5:AJ$505))</f>
        <v>5429.6953333333786</v>
      </c>
      <c r="AL505" s="17">
        <f>MIN('Input Data'!$I$12*LOOKUP($A505,'Input Data'!$B$58:$B$62,'Input Data'!$J$58:$J$62)/3600*$C$1,IF($A505&lt;'Input Data'!$I$16,0,LOOKUP($A505-'Input Data'!$I$16+$C$1,$A$5:$A$505,AJ$5:AJ$505)-AK505))</f>
        <v>0</v>
      </c>
    </row>
  </sheetData>
  <mergeCells count="11">
    <mergeCell ref="A1:B1"/>
    <mergeCell ref="X3:AA3"/>
    <mergeCell ref="AB3:AE3"/>
    <mergeCell ref="AF3:AH3"/>
    <mergeCell ref="F3:I3"/>
    <mergeCell ref="B3:E3"/>
    <mergeCell ref="AI3:AL3"/>
    <mergeCell ref="J3:L3"/>
    <mergeCell ref="M3:P3"/>
    <mergeCell ref="Q3:T3"/>
    <mergeCell ref="U3:W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B506"/>
  <sheetViews>
    <sheetView topLeftCell="J1" zoomScaleNormal="100" workbookViewId="0">
      <selection activeCell="AB4" sqref="AB4"/>
    </sheetView>
  </sheetViews>
  <sheetFormatPr defaultColWidth="8.88671875" defaultRowHeight="14.4" x14ac:dyDescent="0.3"/>
  <cols>
    <col min="1" max="1" width="8.88671875" style="1"/>
    <col min="2" max="2" width="6.44140625" style="1" customWidth="1"/>
    <col min="3" max="3" width="8" style="1" customWidth="1"/>
    <col min="4" max="4" width="6.33203125" style="1" customWidth="1"/>
    <col min="5" max="5" width="7.5546875" style="1" customWidth="1"/>
    <col min="6" max="6" width="6.109375" style="1" customWidth="1"/>
    <col min="7" max="7" width="7.44140625" style="1" customWidth="1"/>
    <col min="8" max="8" width="8.44140625" style="1" customWidth="1"/>
    <col min="9" max="9" width="2.44140625" style="1" customWidth="1"/>
    <col min="10" max="11" width="6.88671875" style="1" customWidth="1"/>
    <col min="12" max="15" width="6.6640625" style="1" customWidth="1"/>
    <col min="16" max="16" width="2.5546875" style="1" customWidth="1"/>
    <col min="17" max="18" width="6.109375" style="1" customWidth="1"/>
    <col min="19" max="19" width="6.5546875" style="1" customWidth="1"/>
    <col min="20" max="20" width="2.44140625" style="1" customWidth="1"/>
    <col min="21" max="21" width="6.109375" style="1" customWidth="1"/>
    <col min="22" max="22" width="6.44140625" style="1" customWidth="1"/>
    <col min="23" max="23" width="6.33203125" style="1" customWidth="1"/>
    <col min="24" max="24" width="2.44140625" style="1" customWidth="1"/>
    <col min="25" max="25" width="7" style="1" customWidth="1"/>
    <col min="26" max="26" width="7.109375" style="1" customWidth="1"/>
    <col min="27" max="27" width="7" style="1" customWidth="1"/>
    <col min="28" max="28" width="7.109375" style="1" customWidth="1"/>
    <col min="29" max="16384" width="8.88671875" style="1"/>
  </cols>
  <sheetData>
    <row r="1" spans="1:28" ht="15.75" thickBot="1" x14ac:dyDescent="0.3">
      <c r="A1" s="139" t="s">
        <v>32</v>
      </c>
      <c r="B1" s="140"/>
      <c r="C1" s="140"/>
      <c r="D1" s="140"/>
      <c r="E1" s="140"/>
      <c r="F1" s="140"/>
      <c r="G1" s="140"/>
      <c r="H1" s="141"/>
    </row>
    <row r="2" spans="1:28" ht="15" thickBot="1" x14ac:dyDescent="0.35">
      <c r="A2" s="143" t="s">
        <v>21</v>
      </c>
      <c r="B2" s="145" t="s">
        <v>22</v>
      </c>
      <c r="C2" s="146"/>
      <c r="D2" s="145" t="s">
        <v>23</v>
      </c>
      <c r="E2" s="146"/>
      <c r="F2" s="142" t="s">
        <v>24</v>
      </c>
      <c r="G2" s="142"/>
      <c r="H2" s="26" t="s">
        <v>35</v>
      </c>
      <c r="J2" s="147" t="s">
        <v>48</v>
      </c>
      <c r="K2" s="148"/>
      <c r="L2" s="148"/>
      <c r="M2" s="148"/>
      <c r="N2" s="148"/>
      <c r="O2" s="149"/>
      <c r="Q2" s="139" t="s">
        <v>50</v>
      </c>
      <c r="R2" s="140"/>
      <c r="S2" s="141"/>
      <c r="U2" s="139" t="s">
        <v>49</v>
      </c>
      <c r="V2" s="140"/>
      <c r="W2" s="141"/>
      <c r="Y2" s="139" t="s">
        <v>44</v>
      </c>
      <c r="Z2" s="140"/>
      <c r="AA2" s="140"/>
      <c r="AB2" s="141"/>
    </row>
    <row r="3" spans="1:28" x14ac:dyDescent="0.3">
      <c r="A3" s="144"/>
      <c r="B3" s="44" t="s">
        <v>30</v>
      </c>
      <c r="C3" s="45" t="s">
        <v>31</v>
      </c>
      <c r="D3" s="46" t="s">
        <v>30</v>
      </c>
      <c r="E3" s="45" t="s">
        <v>31</v>
      </c>
      <c r="F3" s="46" t="s">
        <v>30</v>
      </c>
      <c r="G3" s="47" t="s">
        <v>31</v>
      </c>
      <c r="H3" s="48" t="s">
        <v>42</v>
      </c>
      <c r="J3" s="51" t="s">
        <v>52</v>
      </c>
      <c r="K3" s="59" t="s">
        <v>51</v>
      </c>
      <c r="L3" s="52" t="s">
        <v>53</v>
      </c>
      <c r="M3" s="61" t="s">
        <v>54</v>
      </c>
      <c r="N3" s="52" t="s">
        <v>55</v>
      </c>
      <c r="O3" s="53" t="s">
        <v>56</v>
      </c>
      <c r="Q3" s="51" t="s">
        <v>0</v>
      </c>
      <c r="R3" s="52" t="s">
        <v>12</v>
      </c>
      <c r="S3" s="53" t="s">
        <v>33</v>
      </c>
      <c r="U3" s="51" t="s">
        <v>0</v>
      </c>
      <c r="V3" s="52" t="s">
        <v>12</v>
      </c>
      <c r="W3" s="53" t="s">
        <v>33</v>
      </c>
      <c r="Y3" s="58" t="s">
        <v>45</v>
      </c>
      <c r="Z3" s="56" t="s">
        <v>47</v>
      </c>
      <c r="AA3" s="57" t="s">
        <v>46</v>
      </c>
      <c r="AB3" s="54" t="s">
        <v>43</v>
      </c>
    </row>
    <row r="4" spans="1:28" ht="15" x14ac:dyDescent="0.25">
      <c r="A4" s="38" t="e">
        <f>IF(SUM($B4:$H5) = 0, NA(), LTM!$A5)</f>
        <v>#N/A</v>
      </c>
      <c r="B4" s="7">
        <f>LTM!$I5 / LTM!$C$1 * 3600</f>
        <v>0</v>
      </c>
      <c r="C4" s="8">
        <f>LTM!$H5 / LTM!$C$1 * 3600</f>
        <v>0</v>
      </c>
      <c r="D4" s="8">
        <f>LTM!$T5 / LTM!$C$1 * 3600</f>
        <v>0</v>
      </c>
      <c r="E4" s="33">
        <f>LTM!$S5 / LTM!$C$1 * 3600</f>
        <v>0</v>
      </c>
      <c r="F4" s="8">
        <f>LTM!$AE5 / LTM!$C$1 * 3600</f>
        <v>0</v>
      </c>
      <c r="G4" s="33">
        <f>LTM!$AD5 / LTM!$C$1 * 3600</f>
        <v>0</v>
      </c>
      <c r="H4" s="18">
        <f>LTM!$AL5 / LTM!$C$1 * 3600</f>
        <v>0</v>
      </c>
      <c r="J4" s="50">
        <f>IF(OR(LTM!$B5 * 3600 / LTM!$C$1 &gt;= 'Input Data'!$C$12 * LOOKUP(LTM!$A5,'Input Data'!$B$58:$B$62,'Input Data'!$D$58:$D$62) - epsilon, LTM!$C5 - 0 &lt; LTM!$B5 - epsilon), (LTM!$C5 - 0) * 3600 / LTM!$C$1 / 'Input Data'!$C$14, 'Input Data'!$C$13 - (LTM!$C5 - 0) * 3600 / LTM!$C$1 / 'Input Data'!$C$15)</f>
        <v>0</v>
      </c>
      <c r="K4" s="60">
        <f>IF($B4 + $C4 &gt;= 0 * 3600 / LTM!$C$1 - epsilon, ($B4 + $C4) / 'Input Data'!$C$14, 'Input Data'!$C$13 - ($B4 + $C4) / 'Input Data'!$C$15)</f>
        <v>0</v>
      </c>
      <c r="L4" s="8">
        <f>IF(OR(LTM!$M5 * 3600 / LTM!$C$1 &gt;= 'Input Data'!$E$12 * LOOKUP(LTM!$A5,'Input Data'!$B$58:$B$62,'Input Data'!$F$58:$F$62) - epsilon,$B4 &lt; 0 * 3600 / LTM!$C$1 - epsilon), $B4 / 'Input Data'!$E$14, 'Input Data'!$E$13 - $B4 / 'Input Data'!$E$15)</f>
        <v>0</v>
      </c>
      <c r="M4" s="33">
        <f>IF($D4 + $E4 &gt;= 0 * 3600 / LTM!$C$1 - epsilon, ($D4 + $E4) / 'Input Data'!$E$14, 'Input Data'!$E$13 - ($D4 + $E4) / 'Input Data'!$E$15)</f>
        <v>0</v>
      </c>
      <c r="N4" s="8">
        <f>IF(OR(LTM!$X5 * 3600 / LTM!$C$1 &gt;= 'Input Data'!$G$12 * LOOKUP(LTM!$A5,'Input Data'!$B$58:$B$62,'Input Data'!$H$58:$H$62) - epsilon, $D4 &lt; 0 * 3600 / LTM!$C$1 - epsilon), $D4 / 'Input Data'!$G$14, 'Input Data'!$G$13 - $D4 / 'Input Data'!$G$15)</f>
        <v>0</v>
      </c>
      <c r="O4" s="17">
        <f>IF($F4 + $G4 &gt;= 0 * 3600 / LTM!$C$1 - epsilon, ($F4 + $G4) / 'Input Data'!$G$14, 'Input Data'!$G$13 - ($F4 + $G4) / 'Input Data'!$G$15)</f>
        <v>0</v>
      </c>
      <c r="Q4" s="49">
        <f>IF(ABS($J4-$K4) &gt; epsilon, -((LTM!$C5 - 0) * 3600 / LTM!$C$1-($B4+$C4))/($J4-$K4), 0)</f>
        <v>0</v>
      </c>
      <c r="R4" s="8">
        <f>IF(ABS($L4-$M4) &gt; epsilon, -($B4-($D4+$E4))/($L4-$M4), 0)</f>
        <v>0</v>
      </c>
      <c r="S4" s="17">
        <f>IF(ABS($N4-$O4) &gt; epsilon, -($D4-($F4+$G4))/($N4-$O4), 0)</f>
        <v>0</v>
      </c>
      <c r="U4" s="50">
        <v>0</v>
      </c>
      <c r="V4" s="8">
        <v>0</v>
      </c>
      <c r="W4" s="17">
        <v>0</v>
      </c>
      <c r="Y4" s="50" t="e">
        <f>NA()</f>
        <v>#N/A</v>
      </c>
      <c r="Z4" s="55" t="e">
        <f>NA()</f>
        <v>#N/A</v>
      </c>
      <c r="AA4" s="8" t="e">
        <f>NA()</f>
        <v>#N/A</v>
      </c>
      <c r="AB4" s="17">
        <f>IF($U4 &gt; epsilon, $U4 + 'Input Data'!$G$11 + 'Input Data'!$E$11, IF($V4 &gt; epsilon, $V4 + 'Input Data'!$G$11, $W4)) * 5280</f>
        <v>0</v>
      </c>
    </row>
    <row r="5" spans="1:28" ht="15" x14ac:dyDescent="0.25">
      <c r="A5" s="38" t="e">
        <f>IF(SUM($B4:$H6)=0,NA(),LTM!$A6)</f>
        <v>#N/A</v>
      </c>
      <c r="B5" s="7">
        <f>LTM!$I6 / LTM!$C$1 * 3600</f>
        <v>0</v>
      </c>
      <c r="C5" s="8">
        <f>LTM!$H6 / LTM!$C$1 * 3600</f>
        <v>0</v>
      </c>
      <c r="D5" s="8">
        <f>LTM!$T6 / LTM!$C$1 * 3600</f>
        <v>0</v>
      </c>
      <c r="E5" s="33">
        <f>LTM!$S6 / LTM!$C$1 * 3600</f>
        <v>0</v>
      </c>
      <c r="F5" s="8">
        <f>LTM!$AE6 / LTM!$C$1 * 3600</f>
        <v>0</v>
      </c>
      <c r="G5" s="33">
        <f>LTM!$AD6 / LTM!$C$1 * 3600</f>
        <v>0</v>
      </c>
      <c r="H5" s="18">
        <f>LTM!$AL6 / LTM!$C$1 * 3600</f>
        <v>0</v>
      </c>
      <c r="J5" s="50">
        <f>IF(OR(LTM!$B6 * 3600 / LTM!$C$1 &gt;= 'Input Data'!$C$12 * LOOKUP(LTM!$A6,'Input Data'!$B$58:$B$62,'Input Data'!$D$58:$D$62) - epsilon, LTM!$C6 - LTM!$C5 &lt; LTM!$B5 - epsilon), (LTM!$C6 - LTM!$C5) * 3600 / LTM!$C$1 / 'Input Data'!$C$14, 'Input Data'!$C$13 - (LTM!$C6 - LTM!$C5) * 3600 / LTM!$C$1 / 'Input Data'!$C$15)</f>
        <v>104.13333333333331</v>
      </c>
      <c r="K5" s="60">
        <f>IF($B5 + $C5 &gt;= LTM!$E5 * 3600 / LTM!$C$1 - epsilon, ($B5 + $C5) / 'Input Data'!$C$14, 'Input Data'!$C$13 - ($B5 + $C5) / 'Input Data'!$C$15)</f>
        <v>0</v>
      </c>
      <c r="L5" s="8">
        <f>IF(OR(LTM!$M6 * 3600 / LTM!$C$1 &gt;= 'Input Data'!$E$12 * LOOKUP(LTM!$A6,'Input Data'!$B$58:$B$62,'Input Data'!$F$58:$F$62) - epsilon,$B5 &lt; LTM!$M5 * 3600 / LTM!$C$1 - epsilon), $B5 / 'Input Data'!$E$14, 'Input Data'!$E$13 - $B5 / 'Input Data'!$E$15)</f>
        <v>0</v>
      </c>
      <c r="M5" s="33">
        <f>IF($D5 + $E5 &gt;= LTM!$P5 * 3600 / LTM!$C$1 - epsilon, ($D5 + $E5) / 'Input Data'!$E$14, 'Input Data'!$E$13 - ($D5 + $E5) / 'Input Data'!$E$15)</f>
        <v>0</v>
      </c>
      <c r="N5" s="8">
        <f>IF(OR(LTM!$X6 * 3600 / LTM!$C$1 &gt;= 'Input Data'!$G$12 * LOOKUP(LTM!$A6,'Input Data'!$B$58:$B$62,'Input Data'!$H$58:$H$62) - epsilon, $D5 &lt; LTM!$X5 * 3600 / LTM!$C$1 - epsilon), $D5 / 'Input Data'!$G$14, 'Input Data'!$G$13 - $D5 / 'Input Data'!$G$15)</f>
        <v>0</v>
      </c>
      <c r="O5" s="17">
        <f>IF($F5 + $G5 &gt;= LTM!$AA5 * 3600 / LTM!$C$1 - epsilon, ($F5 + $G5) / 'Input Data'!$G$14, 'Input Data'!$G$13 - ($F5 + $G5) / 'Input Data'!$G$15)</f>
        <v>0</v>
      </c>
      <c r="Q5" s="49">
        <f>IF(ABS($J6-$K6) &gt; epsilon, -((LTM!$C7 - LTM!$C6) * 3600 / LTM!$C$1-($B6+$C6))/($J6-$K6), 0)</f>
        <v>-60.000000000000007</v>
      </c>
      <c r="R5" s="8">
        <f>IF(ABS($L6-$M6) &gt; epsilon, -($B6-($D6+$E6))/($L6-$M6), 0)</f>
        <v>0</v>
      </c>
      <c r="S5" s="17">
        <f>IF(ABS($N6-$O6) &gt; epsilon, -($D6-($F6+$G6))/($N6-$O6), 0)</f>
        <v>0</v>
      </c>
      <c r="U5" s="49">
        <f>MAX(U4 + Q4 * LTM!$C$1 / 3600, 0)</f>
        <v>0</v>
      </c>
      <c r="V5" s="11">
        <f>MAX(V4 + R4 * LTM!$C$1 / 3600 + IF(NOT(OR(LTM!$M6 * 3600 / LTM!$C$1 &gt;= 'Input Data'!$E$12 * LOOKUP(LTM!$A6,'Input Data'!$B$58:$B$62,'Input Data'!$F$58:$F$62) - epsilon,$B5 &lt; LTM!$M5 * 3600 / LTM!$C$1 - epsilon)), MIN(U4 + Q4 * LTM!$C$1 / 3600, 0), 0), 0)</f>
        <v>0</v>
      </c>
      <c r="W5" s="18">
        <f>MAX(W4 + S4 * LTM!$C$1 / 3600 + IF(NOT(OR(LTM!$X6 * 3600 / LTM!$C$1 &gt;= 'Input Data'!$G$12 * LOOKUP(LTM!$A6,'Input Data'!$B$58:$B$62,'Input Data'!$H$58:$H$62) - epsilon, $D5 &lt; LTM!$X5 * 3600 / LTM!$C$1 - epsilon)), MIN(V4 + R4 * LTM!$C$1 / 3600, 0), 0), 0)</f>
        <v>0</v>
      </c>
      <c r="Y5" s="50" t="e">
        <f>NA()</f>
        <v>#N/A</v>
      </c>
      <c r="Z5" s="55" t="e">
        <f>NA()</f>
        <v>#N/A</v>
      </c>
      <c r="AA5" s="8" t="e">
        <f>NA()</f>
        <v>#N/A</v>
      </c>
      <c r="AB5" s="17">
        <f>IF($U5 &gt; epsilon, $U5 + 'Input Data'!$G$11 + 'Input Data'!$E$11, IF($V5 &gt; epsilon, $V5 + 'Input Data'!$G$11, $W5)) * 5280</f>
        <v>0</v>
      </c>
    </row>
    <row r="6" spans="1:28" ht="15" x14ac:dyDescent="0.25">
      <c r="A6" s="38" t="e">
        <f>IF(SUM($B5:$H7)=0,NA(),LTM!$A7)</f>
        <v>#N/A</v>
      </c>
      <c r="B6" s="7">
        <f>LTM!$I7 / LTM!$C$1 * 3600</f>
        <v>0</v>
      </c>
      <c r="C6" s="8">
        <f>LTM!$H7 / LTM!$C$1 * 3600</f>
        <v>0</v>
      </c>
      <c r="D6" s="8">
        <f>LTM!$T7 / LTM!$C$1 * 3600</f>
        <v>0</v>
      </c>
      <c r="E6" s="33">
        <f>LTM!$S7 / LTM!$C$1 * 3600</f>
        <v>0</v>
      </c>
      <c r="F6" s="8">
        <f>LTM!$AE7 / LTM!$C$1 * 3600</f>
        <v>0</v>
      </c>
      <c r="G6" s="33">
        <f>LTM!$AD7 / LTM!$C$1 * 3600</f>
        <v>0</v>
      </c>
      <c r="H6" s="18">
        <f>LTM!$AL7 / LTM!$C$1 * 3600</f>
        <v>0</v>
      </c>
      <c r="J6" s="50">
        <f>IF(OR(LTM!$B7 * 3600 / LTM!$C$1 &gt;= 'Input Data'!$C$12 * LOOKUP(LTM!$A7,'Input Data'!$B$58:$B$62,'Input Data'!$D$58:$D$62) - epsilon, LTM!$C7 - LTM!$C6 &lt; LTM!$B6 - epsilon), (LTM!$C7 - LTM!$C6) * 3600 / LTM!$C$1 / 'Input Data'!$C$14, 'Input Data'!$C$13 - (LTM!$C7 - LTM!$C6) * 3600 / LTM!$C$1 / 'Input Data'!$C$15)</f>
        <v>104.13333333333331</v>
      </c>
      <c r="K6" s="60">
        <f>IF($B6 + $C6 &gt;= LTM!$E6 * 3600 / LTM!$C$1 - epsilon, ($B6 + $C6) / 'Input Data'!$C$14, 'Input Data'!$C$13 - ($B6 + $C6) / 'Input Data'!$C$15)</f>
        <v>0</v>
      </c>
      <c r="L6" s="8">
        <f>IF(OR(LTM!$M7 * 3600 / LTM!$C$1 &gt;= 'Input Data'!$E$12 * LOOKUP(LTM!$A7,'Input Data'!$B$58:$B$62,'Input Data'!$F$58:$F$62) - epsilon,$B6 &lt; LTM!$M6 * 3600 / LTM!$C$1 - epsilon), $B6 / 'Input Data'!$E$14, 'Input Data'!$E$13 - $B6 / 'Input Data'!$E$15)</f>
        <v>0</v>
      </c>
      <c r="M6" s="33">
        <f>IF($D6 + $E6 &gt;= LTM!$P6 * 3600 / LTM!$C$1 - epsilon, ($D6 + $E6) / 'Input Data'!$E$14, 'Input Data'!$E$13 - ($D6 + $E6) / 'Input Data'!$E$15)</f>
        <v>0</v>
      </c>
      <c r="N6" s="8">
        <f>IF(OR(LTM!$X7 * 3600 / LTM!$C$1 &gt;= 'Input Data'!$G$12 * LOOKUP(LTM!$A7,'Input Data'!$B$58:$B$62,'Input Data'!$H$58:$H$62) - epsilon, $D6 &lt; LTM!$X6 * 3600 / LTM!$C$1 - epsilon), $D6 / 'Input Data'!$G$14, 'Input Data'!$G$13 - $D6 / 'Input Data'!$G$15)</f>
        <v>0</v>
      </c>
      <c r="O6" s="17">
        <f>IF($F6 + $G6 &gt;= LTM!$AA6 * 3600 / LTM!$C$1 - epsilon, ($F6 + $G6) / 'Input Data'!$G$14, 'Input Data'!$G$13 - ($F6 + $G6) / 'Input Data'!$G$15)</f>
        <v>0</v>
      </c>
      <c r="Q6" s="49">
        <f>IF(ABS($J6-$K6) &gt; epsilon, -((LTM!$C7 - LTM!$C6) * 3600 / LTM!$C$1-($B6+$C6))/($J6-$K6), 0)</f>
        <v>-60.000000000000007</v>
      </c>
      <c r="R6" s="8">
        <f t="shared" ref="R6:R69" si="0">IF(ABS($L6-$M6) &gt; epsilon, -($B6-($D6+$E6))/($L6-$M6), 0)</f>
        <v>0</v>
      </c>
      <c r="S6" s="17">
        <f t="shared" ref="S6:S69" si="1">IF(ABS($N6-$O6) &gt; epsilon, -($D6-($F6+$G6))/($N6-$O6), 0)</f>
        <v>0</v>
      </c>
      <c r="U6" s="49">
        <f>MAX(U5 + Q5 * LTM!$C$1 / 3600, 0)</f>
        <v>0</v>
      </c>
      <c r="V6" s="11">
        <f>MAX(V5 + R5 * LTM!$C$1 / 3600 + IF(NOT(OR(LTM!$M7 * 3600 / LTM!$C$1 &gt;= 'Input Data'!$E$12 * LOOKUP(LTM!$A7,'Input Data'!$B$58:$B$62,'Input Data'!$F$58:$F$62) - epsilon,$B6 &lt; LTM!$M6 * 3600 / LTM!$C$1 - epsilon)), MIN(U5 + Q5 * LTM!$C$1 / 3600, 0), 0), 0)</f>
        <v>0</v>
      </c>
      <c r="W6" s="18">
        <f>MAX(W5 + S5 * LTM!$C$1 / 3600 + IF(NOT(OR(LTM!$X7 * 3600 / LTM!$C$1 &gt;= 'Input Data'!$G$12 * LOOKUP(LTM!$A7,'Input Data'!$B$58:$B$62,'Input Data'!$H$58:$H$62) - epsilon, $D6 &lt; LTM!$X6 * 3600 / LTM!$C$1 - epsilon)), MIN(V5 + R5 * LTM!$C$1 / 3600, 0), 0), 0)</f>
        <v>0</v>
      </c>
      <c r="Y6" s="50" t="e">
        <f>NA()</f>
        <v>#N/A</v>
      </c>
      <c r="Z6" s="55" t="e">
        <f>NA()</f>
        <v>#N/A</v>
      </c>
      <c r="AA6" s="8" t="e">
        <f>NA()</f>
        <v>#N/A</v>
      </c>
      <c r="AB6" s="17">
        <f>IF($U6 &gt; epsilon, $U6 + 'Input Data'!$G$11 + 'Input Data'!$E$11, IF($V6 &gt; epsilon, $V6 + 'Input Data'!$G$11, $W6)) * 5280</f>
        <v>0</v>
      </c>
    </row>
    <row r="7" spans="1:28" ht="15" x14ac:dyDescent="0.25">
      <c r="A7" s="38" t="e">
        <f>IF(SUM($B6:$H8)=0,NA(),LTM!$A8)</f>
        <v>#N/A</v>
      </c>
      <c r="B7" s="7">
        <f>LTM!$I8 / LTM!$C$1 * 3600</f>
        <v>0</v>
      </c>
      <c r="C7" s="8">
        <f>LTM!$H8 / LTM!$C$1 * 3600</f>
        <v>0</v>
      </c>
      <c r="D7" s="8">
        <f>LTM!$T8 / LTM!$C$1 * 3600</f>
        <v>0</v>
      </c>
      <c r="E7" s="33">
        <f>LTM!$S8 / LTM!$C$1 * 3600</f>
        <v>0</v>
      </c>
      <c r="F7" s="8">
        <f>LTM!$AE8 / LTM!$C$1 * 3600</f>
        <v>0</v>
      </c>
      <c r="G7" s="33">
        <f>LTM!$AD8 / LTM!$C$1 * 3600</f>
        <v>0</v>
      </c>
      <c r="H7" s="18">
        <f>LTM!$AL8 / LTM!$C$1 * 3600</f>
        <v>0</v>
      </c>
      <c r="J7" s="50">
        <f>IF(OR(LTM!$B8 * 3600 / LTM!$C$1 &gt;= 'Input Data'!$C$12 * LOOKUP(LTM!$A8,'Input Data'!$B$58:$B$62,'Input Data'!$D$58:$D$62) - epsilon, LTM!$C8 - LTM!$C7 &lt; LTM!$B7 - epsilon), (LTM!$C8 - LTM!$C7) * 3600 / LTM!$C$1 / 'Input Data'!$C$14, 'Input Data'!$C$13 - (LTM!$C8 - LTM!$C7) * 3600 / LTM!$C$1 / 'Input Data'!$C$15)</f>
        <v>104.13333333333331</v>
      </c>
      <c r="K7" s="60">
        <f>IF($B7 + $C7 &gt;= LTM!$E7 * 3600 / LTM!$C$1 - epsilon, ($B7 + $C7) / 'Input Data'!$C$14, 'Input Data'!$C$13 - ($B7 + $C7) / 'Input Data'!$C$15)</f>
        <v>0</v>
      </c>
      <c r="L7" s="8">
        <f>IF(OR(LTM!$M8 * 3600 / LTM!$C$1 &gt;= 'Input Data'!$E$12 * LOOKUP(LTM!$A8,'Input Data'!$B$58:$B$62,'Input Data'!$F$58:$F$62) - epsilon,$B7 &lt; LTM!$M7 * 3600 / LTM!$C$1 - epsilon), $B7 / 'Input Data'!$E$14, 'Input Data'!$E$13 - $B7 / 'Input Data'!$E$15)</f>
        <v>0</v>
      </c>
      <c r="M7" s="33">
        <f>IF($D7 + $E7 &gt;= LTM!$P7 * 3600 / LTM!$C$1 - epsilon, ($D7 + $E7) / 'Input Data'!$E$14, 'Input Data'!$E$13 - ($D7 + $E7) / 'Input Data'!$E$15)</f>
        <v>0</v>
      </c>
      <c r="N7" s="8">
        <f>IF(OR(LTM!$X8 * 3600 / LTM!$C$1 &gt;= 'Input Data'!$G$12 * LOOKUP(LTM!$A8,'Input Data'!$B$58:$B$62,'Input Data'!$H$58:$H$62) - epsilon, $D7 &lt; LTM!$X7 * 3600 / LTM!$C$1 - epsilon), $D7 / 'Input Data'!$G$14, 'Input Data'!$G$13 - $D7 / 'Input Data'!$G$15)</f>
        <v>0</v>
      </c>
      <c r="O7" s="17">
        <f>IF($F7 + $G7 &gt;= LTM!$AA7 * 3600 / LTM!$C$1 - epsilon, ($F7 + $G7) / 'Input Data'!$G$14, 'Input Data'!$G$13 - ($F7 + $G7) / 'Input Data'!$G$15)</f>
        <v>0</v>
      </c>
      <c r="Q7" s="49">
        <f>IF(ABS($J7-$K7) &gt; epsilon, -((LTM!$C8 - LTM!$C7) * 3600 / LTM!$C$1-($B7+$C7))/($J7-$K7), 0)</f>
        <v>-60.000000000000007</v>
      </c>
      <c r="R7" s="8">
        <f t="shared" si="0"/>
        <v>0</v>
      </c>
      <c r="S7" s="17">
        <f t="shared" si="1"/>
        <v>0</v>
      </c>
      <c r="U7" s="49">
        <f>MAX(U6 + Q6 * LTM!$C$1 / 3600, 0)</f>
        <v>0</v>
      </c>
      <c r="V7" s="11">
        <f>MAX(V6 + R6 * LTM!$C$1 / 3600 + IF(NOT(OR(LTM!$M8 * 3600 / LTM!$C$1 &gt;= 'Input Data'!$E$12 * LOOKUP(LTM!$A8,'Input Data'!$B$58:$B$62,'Input Data'!$F$58:$F$62) - epsilon,$B7 &lt; LTM!$M7 * 3600 / LTM!$C$1 - epsilon)), MIN(U6 + Q6 * LTM!$C$1 / 3600, 0), 0), 0)</f>
        <v>0</v>
      </c>
      <c r="W7" s="18">
        <f>MAX(W6 + S6 * LTM!$C$1 / 3600 + IF(NOT(OR(LTM!$X8 * 3600 / LTM!$C$1 &gt;= 'Input Data'!$G$12 * LOOKUP(LTM!$A8,'Input Data'!$B$58:$B$62,'Input Data'!$H$58:$H$62) - epsilon, $D7 &lt; LTM!$X7 * 3600 / LTM!$C$1 - epsilon)), MIN(V6 + R6 * LTM!$C$1 / 3600, 0), 0), 0)</f>
        <v>0</v>
      </c>
      <c r="Y7" s="50" t="e">
        <f>NA()</f>
        <v>#N/A</v>
      </c>
      <c r="Z7" s="55" t="e">
        <f>NA()</f>
        <v>#N/A</v>
      </c>
      <c r="AA7" s="8" t="e">
        <f>NA()</f>
        <v>#N/A</v>
      </c>
      <c r="AB7" s="17">
        <f>IF($U7 &gt; epsilon, $U7 + 'Input Data'!$G$11 + 'Input Data'!$E$11, IF($V7 &gt; epsilon, $V7 + 'Input Data'!$G$11, $W7)) * 5280</f>
        <v>0</v>
      </c>
    </row>
    <row r="8" spans="1:28" ht="15" x14ac:dyDescent="0.25">
      <c r="A8" s="38" t="e">
        <f>IF(SUM($B7:$H9)=0,NA(),LTM!$A9)</f>
        <v>#N/A</v>
      </c>
      <c r="B8" s="7">
        <f>LTM!$I9 / LTM!$C$1 * 3600</f>
        <v>0</v>
      </c>
      <c r="C8" s="8">
        <f>LTM!$H9 / LTM!$C$1 * 3600</f>
        <v>0</v>
      </c>
      <c r="D8" s="8">
        <f>LTM!$T9 / LTM!$C$1 * 3600</f>
        <v>0</v>
      </c>
      <c r="E8" s="33">
        <f>LTM!$S9 / LTM!$C$1 * 3600</f>
        <v>0</v>
      </c>
      <c r="F8" s="8">
        <f>LTM!$AE9 / LTM!$C$1 * 3600</f>
        <v>0</v>
      </c>
      <c r="G8" s="33">
        <f>LTM!$AD9 / LTM!$C$1 * 3600</f>
        <v>0</v>
      </c>
      <c r="H8" s="18">
        <f>LTM!$AL9 / LTM!$C$1 * 3600</f>
        <v>0</v>
      </c>
      <c r="J8" s="50">
        <f>IF(OR(LTM!$B9 * 3600 / LTM!$C$1 &gt;= 'Input Data'!$C$12 * LOOKUP(LTM!$A9,'Input Data'!$B$58:$B$62,'Input Data'!$D$58:$D$62) - epsilon, LTM!$C9 - LTM!$C8 &lt; LTM!$B8 - epsilon), (LTM!$C9 - LTM!$C8) * 3600 / LTM!$C$1 / 'Input Data'!$C$14, 'Input Data'!$C$13 - (LTM!$C9 - LTM!$C8) * 3600 / LTM!$C$1 / 'Input Data'!$C$15)</f>
        <v>104.13333333333331</v>
      </c>
      <c r="K8" s="60">
        <f>IF($B8 + $C8 &gt;= LTM!$E8 * 3600 / LTM!$C$1 - epsilon, ($B8 + $C8) / 'Input Data'!$C$14, 'Input Data'!$C$13 - ($B8 + $C8) / 'Input Data'!$C$15)</f>
        <v>0</v>
      </c>
      <c r="L8" s="8">
        <f>IF(OR(LTM!$M9 * 3600 / LTM!$C$1 &gt;= 'Input Data'!$E$12 * LOOKUP(LTM!$A9,'Input Data'!$B$58:$B$62,'Input Data'!$F$58:$F$62) - epsilon,$B8 &lt; LTM!$M8 * 3600 / LTM!$C$1 - epsilon), $B8 / 'Input Data'!$E$14, 'Input Data'!$E$13 - $B8 / 'Input Data'!$E$15)</f>
        <v>0</v>
      </c>
      <c r="M8" s="33">
        <f>IF($D8 + $E8 &gt;= LTM!$P8 * 3600 / LTM!$C$1 - epsilon, ($D8 + $E8) / 'Input Data'!$E$14, 'Input Data'!$E$13 - ($D8 + $E8) / 'Input Data'!$E$15)</f>
        <v>0</v>
      </c>
      <c r="N8" s="8">
        <f>IF(OR(LTM!$X9 * 3600 / LTM!$C$1 &gt;= 'Input Data'!$G$12 * LOOKUP(LTM!$A9,'Input Data'!$B$58:$B$62,'Input Data'!$H$58:$H$62) - epsilon, $D8 &lt; LTM!$X8 * 3600 / LTM!$C$1 - epsilon), $D8 / 'Input Data'!$G$14, 'Input Data'!$G$13 - $D8 / 'Input Data'!$G$15)</f>
        <v>0</v>
      </c>
      <c r="O8" s="17">
        <f>IF($F8 + $G8 &gt;= LTM!$AA8 * 3600 / LTM!$C$1 - epsilon, ($F8 + $G8) / 'Input Data'!$G$14, 'Input Data'!$G$13 - ($F8 + $G8) / 'Input Data'!$G$15)</f>
        <v>0</v>
      </c>
      <c r="Q8" s="49">
        <f>IF(ABS($J8-$K8) &gt; epsilon, -((LTM!$C9 - LTM!$C8) * 3600 / LTM!$C$1-($B8+$C8))/($J8-$K8), 0)</f>
        <v>-60.000000000000007</v>
      </c>
      <c r="R8" s="8">
        <f t="shared" si="0"/>
        <v>0</v>
      </c>
      <c r="S8" s="17">
        <f t="shared" si="1"/>
        <v>0</v>
      </c>
      <c r="U8" s="49">
        <f>MAX(U7 + Q7 * LTM!$C$1 / 3600, 0)</f>
        <v>0</v>
      </c>
      <c r="V8" s="11">
        <f>MAX(V7 + R7 * LTM!$C$1 / 3600 + IF(NOT(OR(LTM!$M9 * 3600 / LTM!$C$1 &gt;= 'Input Data'!$E$12 * LOOKUP(LTM!$A9,'Input Data'!$B$58:$B$62,'Input Data'!$F$58:$F$62) - epsilon,$B8 &lt; LTM!$M8 * 3600 / LTM!$C$1 - epsilon)), MIN(U7 + Q7 * LTM!$C$1 / 3600, 0), 0), 0)</f>
        <v>0</v>
      </c>
      <c r="W8" s="18">
        <f>MAX(W7 + S7 * LTM!$C$1 / 3600 + IF(NOT(OR(LTM!$X9 * 3600 / LTM!$C$1 &gt;= 'Input Data'!$G$12 * LOOKUP(LTM!$A9,'Input Data'!$B$58:$B$62,'Input Data'!$H$58:$H$62) - epsilon, $D8 &lt; LTM!$X8 * 3600 / LTM!$C$1 - epsilon)), MIN(V7 + R7 * LTM!$C$1 / 3600, 0), 0), 0)</f>
        <v>0</v>
      </c>
      <c r="Y8" s="50" t="e">
        <f>NA()</f>
        <v>#N/A</v>
      </c>
      <c r="Z8" s="55" t="e">
        <f>NA()</f>
        <v>#N/A</v>
      </c>
      <c r="AA8" s="8" t="e">
        <f>NA()</f>
        <v>#N/A</v>
      </c>
      <c r="AB8" s="17">
        <f>IF($U8 &gt; epsilon, $U8 + 'Input Data'!$G$11 + 'Input Data'!$E$11, IF($V8 &gt; epsilon, $V8 + 'Input Data'!$G$11, $W8)) * 5280</f>
        <v>0</v>
      </c>
    </row>
    <row r="9" spans="1:28" ht="15" x14ac:dyDescent="0.25">
      <c r="A9" s="38" t="e">
        <f>IF(SUM($B8:$H10)=0,NA(),LTM!$A10)</f>
        <v>#N/A</v>
      </c>
      <c r="B9" s="7">
        <f>LTM!$I10 / LTM!$C$1 * 3600</f>
        <v>0</v>
      </c>
      <c r="C9" s="8">
        <f>LTM!$H10 / LTM!$C$1 * 3600</f>
        <v>0</v>
      </c>
      <c r="D9" s="8">
        <f>LTM!$T10 / LTM!$C$1 * 3600</f>
        <v>0</v>
      </c>
      <c r="E9" s="33">
        <f>LTM!$S10 / LTM!$C$1 * 3600</f>
        <v>0</v>
      </c>
      <c r="F9" s="8">
        <f>LTM!$AE10 / LTM!$C$1 * 3600</f>
        <v>0</v>
      </c>
      <c r="G9" s="33">
        <f>LTM!$AD10 / LTM!$C$1 * 3600</f>
        <v>0</v>
      </c>
      <c r="H9" s="18">
        <f>LTM!$AL10 / LTM!$C$1 * 3600</f>
        <v>0</v>
      </c>
      <c r="J9" s="50">
        <f>IF(OR(LTM!$B10 * 3600 / LTM!$C$1 &gt;= 'Input Data'!$C$12 * LOOKUP(LTM!$A10,'Input Data'!$B$58:$B$62,'Input Data'!$D$58:$D$62) - epsilon, LTM!$C10 - LTM!$C9 &lt; LTM!$B9 - epsilon), (LTM!$C10 - LTM!$C9) * 3600 / LTM!$C$1 / 'Input Data'!$C$14, 'Input Data'!$C$13 - (LTM!$C10 - LTM!$C9) * 3600 / LTM!$C$1 / 'Input Data'!$C$15)</f>
        <v>104.13333333333331</v>
      </c>
      <c r="K9" s="60">
        <f>IF($B9 + $C9 &gt;= LTM!$E9 * 3600 / LTM!$C$1 - epsilon, ($B9 + $C9) / 'Input Data'!$C$14, 'Input Data'!$C$13 - ($B9 + $C9) / 'Input Data'!$C$15)</f>
        <v>0</v>
      </c>
      <c r="L9" s="8">
        <f>IF(OR(LTM!$M10 * 3600 / LTM!$C$1 &gt;= 'Input Data'!$E$12 * LOOKUP(LTM!$A10,'Input Data'!$B$58:$B$62,'Input Data'!$F$58:$F$62) - epsilon,$B9 &lt; LTM!$M9 * 3600 / LTM!$C$1 - epsilon), $B9 / 'Input Data'!$E$14, 'Input Data'!$E$13 - $B9 / 'Input Data'!$E$15)</f>
        <v>0</v>
      </c>
      <c r="M9" s="33">
        <f>IF($D9 + $E9 &gt;= LTM!$P9 * 3600 / LTM!$C$1 - epsilon, ($D9 + $E9) / 'Input Data'!$E$14, 'Input Data'!$E$13 - ($D9 + $E9) / 'Input Data'!$E$15)</f>
        <v>0</v>
      </c>
      <c r="N9" s="8">
        <f>IF(OR(LTM!$X10 * 3600 / LTM!$C$1 &gt;= 'Input Data'!$G$12 * LOOKUP(LTM!$A10,'Input Data'!$B$58:$B$62,'Input Data'!$H$58:$H$62) - epsilon, $D9 &lt; LTM!$X9 * 3600 / LTM!$C$1 - epsilon), $D9 / 'Input Data'!$G$14, 'Input Data'!$G$13 - $D9 / 'Input Data'!$G$15)</f>
        <v>0</v>
      </c>
      <c r="O9" s="17">
        <f>IF($F9 + $G9 &gt;= LTM!$AA9 * 3600 / LTM!$C$1 - epsilon, ($F9 + $G9) / 'Input Data'!$G$14, 'Input Data'!$G$13 - ($F9 + $G9) / 'Input Data'!$G$15)</f>
        <v>0</v>
      </c>
      <c r="Q9" s="49">
        <f>IF(ABS($J9-$K9) &gt; epsilon, -((LTM!$C10 - LTM!$C9) * 3600 / LTM!$C$1-($B9+$C9))/($J9-$K9), 0)</f>
        <v>-60.000000000000007</v>
      </c>
      <c r="R9" s="8">
        <f t="shared" si="0"/>
        <v>0</v>
      </c>
      <c r="S9" s="17">
        <f t="shared" si="1"/>
        <v>0</v>
      </c>
      <c r="U9" s="49">
        <f>MAX(U8 + Q8 * LTM!$C$1 / 3600, 0)</f>
        <v>0</v>
      </c>
      <c r="V9" s="11">
        <f>MAX(V8 + R8 * LTM!$C$1 / 3600 + IF(NOT(OR(LTM!$M10 * 3600 / LTM!$C$1 &gt;= 'Input Data'!$E$12 * LOOKUP(LTM!$A10,'Input Data'!$B$58:$B$62,'Input Data'!$F$58:$F$62) - epsilon,$B9 &lt; LTM!$M9 * 3600 / LTM!$C$1 - epsilon)), MIN(U8 + Q8 * LTM!$C$1 / 3600, 0), 0), 0)</f>
        <v>0</v>
      </c>
      <c r="W9" s="18">
        <f>MAX(W8 + S8 * LTM!$C$1 / 3600 + IF(NOT(OR(LTM!$X10 * 3600 / LTM!$C$1 &gt;= 'Input Data'!$G$12 * LOOKUP(LTM!$A10,'Input Data'!$B$58:$B$62,'Input Data'!$H$58:$H$62) - epsilon, $D9 &lt; LTM!$X9 * 3600 / LTM!$C$1 - epsilon)), MIN(V8 + R8 * LTM!$C$1 / 3600, 0), 0), 0)</f>
        <v>0</v>
      </c>
      <c r="Y9" s="50" t="e">
        <f>NA()</f>
        <v>#N/A</v>
      </c>
      <c r="Z9" s="55" t="e">
        <f>NA()</f>
        <v>#N/A</v>
      </c>
      <c r="AA9" s="8" t="e">
        <f>NA()</f>
        <v>#N/A</v>
      </c>
      <c r="AB9" s="17">
        <f>IF($U9 &gt; epsilon, $U9 + 'Input Data'!$G$11 + 'Input Data'!$E$11, IF($V9 &gt; epsilon, $V9 + 'Input Data'!$G$11, $W9)) * 5280</f>
        <v>0</v>
      </c>
    </row>
    <row r="10" spans="1:28" ht="15" x14ac:dyDescent="0.25">
      <c r="A10" s="38" t="e">
        <f>IF(SUM($B9:$H11)=0,NA(),LTM!$A11)</f>
        <v>#N/A</v>
      </c>
      <c r="B10" s="7">
        <f>LTM!$I11 / LTM!$C$1 * 3600</f>
        <v>0</v>
      </c>
      <c r="C10" s="8">
        <f>LTM!$H11 / LTM!$C$1 * 3600</f>
        <v>0</v>
      </c>
      <c r="D10" s="8">
        <f>LTM!$T11 / LTM!$C$1 * 3600</f>
        <v>0</v>
      </c>
      <c r="E10" s="33">
        <f>LTM!$S11 / LTM!$C$1 * 3600</f>
        <v>0</v>
      </c>
      <c r="F10" s="8">
        <f>LTM!$AE11 / LTM!$C$1 * 3600</f>
        <v>0</v>
      </c>
      <c r="G10" s="33">
        <f>LTM!$AD11 / LTM!$C$1 * 3600</f>
        <v>0</v>
      </c>
      <c r="H10" s="18">
        <f>LTM!$AL11 / LTM!$C$1 * 3600</f>
        <v>0</v>
      </c>
      <c r="J10" s="50">
        <f>IF(OR(LTM!$B11 * 3600 / LTM!$C$1 &gt;= 'Input Data'!$C$12 * LOOKUP(LTM!$A11,'Input Data'!$B$58:$B$62,'Input Data'!$D$58:$D$62) - epsilon, LTM!$C11 - LTM!$C10 &lt; LTM!$B10 - epsilon), (LTM!$C11 - LTM!$C10) * 3600 / LTM!$C$1 / 'Input Data'!$C$14, 'Input Data'!$C$13 - (LTM!$C11 - LTM!$C10) * 3600 / LTM!$C$1 / 'Input Data'!$C$15)</f>
        <v>104.13333333333331</v>
      </c>
      <c r="K10" s="60">
        <f>IF($B10 + $C10 &gt;= LTM!$E10 * 3600 / LTM!$C$1 - epsilon, ($B10 + $C10) / 'Input Data'!$C$14, 'Input Data'!$C$13 - ($B10 + $C10) / 'Input Data'!$C$15)</f>
        <v>0</v>
      </c>
      <c r="L10" s="8">
        <f>IF(OR(LTM!$M11 * 3600 / LTM!$C$1 &gt;= 'Input Data'!$E$12 * LOOKUP(LTM!$A11,'Input Data'!$B$58:$B$62,'Input Data'!$F$58:$F$62) - epsilon,$B10 &lt; LTM!$M10 * 3600 / LTM!$C$1 - epsilon), $B10 / 'Input Data'!$E$14, 'Input Data'!$E$13 - $B10 / 'Input Data'!$E$15)</f>
        <v>0</v>
      </c>
      <c r="M10" s="33">
        <f>IF($D10 + $E10 &gt;= LTM!$P10 * 3600 / LTM!$C$1 - epsilon, ($D10 + $E10) / 'Input Data'!$E$14, 'Input Data'!$E$13 - ($D10 + $E10) / 'Input Data'!$E$15)</f>
        <v>0</v>
      </c>
      <c r="N10" s="8">
        <f>IF(OR(LTM!$X11 * 3600 / LTM!$C$1 &gt;= 'Input Data'!$G$12 * LOOKUP(LTM!$A11,'Input Data'!$B$58:$B$62,'Input Data'!$H$58:$H$62) - epsilon, $D10 &lt; LTM!$X10 * 3600 / LTM!$C$1 - epsilon), $D10 / 'Input Data'!$G$14, 'Input Data'!$G$13 - $D10 / 'Input Data'!$G$15)</f>
        <v>0</v>
      </c>
      <c r="O10" s="17">
        <f>IF($F10 + $G10 &gt;= LTM!$AA10 * 3600 / LTM!$C$1 - epsilon, ($F10 + $G10) / 'Input Data'!$G$14, 'Input Data'!$G$13 - ($F10 + $G10) / 'Input Data'!$G$15)</f>
        <v>0</v>
      </c>
      <c r="Q10" s="49">
        <f>IF(ABS($J10-$K10) &gt; epsilon, -((LTM!$C11 - LTM!$C10) * 3600 / LTM!$C$1-($B10+$C10))/($J10-$K10), 0)</f>
        <v>-60.000000000000007</v>
      </c>
      <c r="R10" s="8">
        <f t="shared" si="0"/>
        <v>0</v>
      </c>
      <c r="S10" s="17">
        <f t="shared" si="1"/>
        <v>0</v>
      </c>
      <c r="U10" s="49">
        <f>MAX(U9 + Q9 * LTM!$C$1 / 3600, 0)</f>
        <v>0</v>
      </c>
      <c r="V10" s="11">
        <f>MAX(V9 + R9 * LTM!$C$1 / 3600 + IF(NOT(OR(LTM!$M11 * 3600 / LTM!$C$1 &gt;= 'Input Data'!$E$12 * LOOKUP(LTM!$A11,'Input Data'!$B$58:$B$62,'Input Data'!$F$58:$F$62) - epsilon,$B10 &lt; LTM!$M10 * 3600 / LTM!$C$1 - epsilon)), MIN(U9 + Q9 * LTM!$C$1 / 3600, 0), 0), 0)</f>
        <v>0</v>
      </c>
      <c r="W10" s="18">
        <f>MAX(W9 + S9 * LTM!$C$1 / 3600 + IF(NOT(OR(LTM!$X11 * 3600 / LTM!$C$1 &gt;= 'Input Data'!$G$12 * LOOKUP(LTM!$A11,'Input Data'!$B$58:$B$62,'Input Data'!$H$58:$H$62) - epsilon, $D10 &lt; LTM!$X10 * 3600 / LTM!$C$1 - epsilon)), MIN(V9 + R9 * LTM!$C$1 / 3600, 0), 0), 0)</f>
        <v>0</v>
      </c>
      <c r="Y10" s="50" t="e">
        <f>NA()</f>
        <v>#N/A</v>
      </c>
      <c r="Z10" s="55" t="e">
        <f>NA()</f>
        <v>#N/A</v>
      </c>
      <c r="AA10" s="8" t="e">
        <f>NA()</f>
        <v>#N/A</v>
      </c>
      <c r="AB10" s="17">
        <f>IF($U10 &gt; epsilon, $U10 + 'Input Data'!$G$11 + 'Input Data'!$E$11, IF($V10 &gt; epsilon, $V10 + 'Input Data'!$G$11, $W10)) * 5280</f>
        <v>0</v>
      </c>
    </row>
    <row r="11" spans="1:28" ht="15" x14ac:dyDescent="0.25">
      <c r="A11" s="38" t="e">
        <f>IF(SUM($B10:$H12)=0,NA(),LTM!$A12)</f>
        <v>#N/A</v>
      </c>
      <c r="B11" s="7">
        <f>LTM!$I12 / LTM!$C$1 * 3600</f>
        <v>0</v>
      </c>
      <c r="C11" s="8">
        <f>LTM!$H12 / LTM!$C$1 * 3600</f>
        <v>0</v>
      </c>
      <c r="D11" s="8">
        <f>LTM!$T12 / LTM!$C$1 * 3600</f>
        <v>0</v>
      </c>
      <c r="E11" s="33">
        <f>LTM!$S12 / LTM!$C$1 * 3600</f>
        <v>0</v>
      </c>
      <c r="F11" s="8">
        <f>LTM!$AE12 / LTM!$C$1 * 3600</f>
        <v>0</v>
      </c>
      <c r="G11" s="33">
        <f>LTM!$AD12 / LTM!$C$1 * 3600</f>
        <v>0</v>
      </c>
      <c r="H11" s="18">
        <f>LTM!$AL12 / LTM!$C$1 * 3600</f>
        <v>0</v>
      </c>
      <c r="J11" s="50">
        <f>IF(OR(LTM!$B12 * 3600 / LTM!$C$1 &gt;= 'Input Data'!$C$12 * LOOKUP(LTM!$A12,'Input Data'!$B$58:$B$62,'Input Data'!$D$58:$D$62) - epsilon, LTM!$C12 - LTM!$C11 &lt; LTM!$B11 - epsilon), (LTM!$C12 - LTM!$C11) * 3600 / LTM!$C$1 / 'Input Data'!$C$14, 'Input Data'!$C$13 - (LTM!$C12 - LTM!$C11) * 3600 / LTM!$C$1 / 'Input Data'!$C$15)</f>
        <v>104.13333333333331</v>
      </c>
      <c r="K11" s="60">
        <f>IF($B11 + $C11 &gt;= LTM!$E11 * 3600 / LTM!$C$1 - epsilon, ($B11 + $C11) / 'Input Data'!$C$14, 'Input Data'!$C$13 - ($B11 + $C11) / 'Input Data'!$C$15)</f>
        <v>0</v>
      </c>
      <c r="L11" s="8">
        <f>IF(OR(LTM!$M12 * 3600 / LTM!$C$1 &gt;= 'Input Data'!$E$12 * LOOKUP(LTM!$A12,'Input Data'!$B$58:$B$62,'Input Data'!$F$58:$F$62) - epsilon,$B11 &lt; LTM!$M11 * 3600 / LTM!$C$1 - epsilon), $B11 / 'Input Data'!$E$14, 'Input Data'!$E$13 - $B11 / 'Input Data'!$E$15)</f>
        <v>0</v>
      </c>
      <c r="M11" s="33">
        <f>IF($D11 + $E11 &gt;= LTM!$P11 * 3600 / LTM!$C$1 - epsilon, ($D11 + $E11) / 'Input Data'!$E$14, 'Input Data'!$E$13 - ($D11 + $E11) / 'Input Data'!$E$15)</f>
        <v>0</v>
      </c>
      <c r="N11" s="8">
        <f>IF(OR(LTM!$X12 * 3600 / LTM!$C$1 &gt;= 'Input Data'!$G$12 * LOOKUP(LTM!$A12,'Input Data'!$B$58:$B$62,'Input Data'!$H$58:$H$62) - epsilon, $D11 &lt; LTM!$X11 * 3600 / LTM!$C$1 - epsilon), $D11 / 'Input Data'!$G$14, 'Input Data'!$G$13 - $D11 / 'Input Data'!$G$15)</f>
        <v>0</v>
      </c>
      <c r="O11" s="17">
        <f>IF($F11 + $G11 &gt;= LTM!$AA11 * 3600 / LTM!$C$1 - epsilon, ($F11 + $G11) / 'Input Data'!$G$14, 'Input Data'!$G$13 - ($F11 + $G11) / 'Input Data'!$G$15)</f>
        <v>0</v>
      </c>
      <c r="Q11" s="49">
        <f>IF(ABS($J11-$K11) &gt; epsilon, -((LTM!$C12 - LTM!$C11) * 3600 / LTM!$C$1-($B11+$C11))/($J11-$K11), 0)</f>
        <v>-60.000000000000007</v>
      </c>
      <c r="R11" s="8">
        <f t="shared" si="0"/>
        <v>0</v>
      </c>
      <c r="S11" s="17">
        <f t="shared" si="1"/>
        <v>0</v>
      </c>
      <c r="U11" s="49">
        <f>MAX(U10 + Q10 * LTM!$C$1 / 3600, 0)</f>
        <v>0</v>
      </c>
      <c r="V11" s="11">
        <f>MAX(V10 + R10 * LTM!$C$1 / 3600 + IF(NOT(OR(LTM!$M12 * 3600 / LTM!$C$1 &gt;= 'Input Data'!$E$12 * LOOKUP(LTM!$A12,'Input Data'!$B$58:$B$62,'Input Data'!$F$58:$F$62) - epsilon,$B11 &lt; LTM!$M11 * 3600 / LTM!$C$1 - epsilon)), MIN(U10 + Q10 * LTM!$C$1 / 3600, 0), 0), 0)</f>
        <v>0</v>
      </c>
      <c r="W11" s="18">
        <f>MAX(W10 + S10 * LTM!$C$1 / 3600 + IF(NOT(OR(LTM!$X12 * 3600 / LTM!$C$1 &gt;= 'Input Data'!$G$12 * LOOKUP(LTM!$A12,'Input Data'!$B$58:$B$62,'Input Data'!$H$58:$H$62) - epsilon, $D11 &lt; LTM!$X11 * 3600 / LTM!$C$1 - epsilon)), MIN(V10 + R10 * LTM!$C$1 / 3600, 0), 0), 0)</f>
        <v>0</v>
      </c>
      <c r="Y11" s="50" t="e">
        <f>NA()</f>
        <v>#N/A</v>
      </c>
      <c r="Z11" s="55" t="e">
        <f>NA()</f>
        <v>#N/A</v>
      </c>
      <c r="AA11" s="8" t="e">
        <f>NA()</f>
        <v>#N/A</v>
      </c>
      <c r="AB11" s="17">
        <f>IF($U11 &gt; epsilon, $U11 + 'Input Data'!$G$11 + 'Input Data'!$E$11, IF($V11 &gt; epsilon, $V11 + 'Input Data'!$G$11, $W11)) * 5280</f>
        <v>0</v>
      </c>
    </row>
    <row r="12" spans="1:28" ht="15" x14ac:dyDescent="0.25">
      <c r="A12" s="38" t="e">
        <f>IF(SUM($B11:$H13)=0,NA(),LTM!$A13)</f>
        <v>#N/A</v>
      </c>
      <c r="B12" s="7">
        <f>LTM!$I13 / LTM!$C$1 * 3600</f>
        <v>0</v>
      </c>
      <c r="C12" s="8">
        <f>LTM!$H13 / LTM!$C$1 * 3600</f>
        <v>0</v>
      </c>
      <c r="D12" s="8">
        <f>LTM!$T13 / LTM!$C$1 * 3600</f>
        <v>0</v>
      </c>
      <c r="E12" s="33">
        <f>LTM!$S13 / LTM!$C$1 * 3600</f>
        <v>0</v>
      </c>
      <c r="F12" s="8">
        <f>LTM!$AE13 / LTM!$C$1 * 3600</f>
        <v>0</v>
      </c>
      <c r="G12" s="33">
        <f>LTM!$AD13 / LTM!$C$1 * 3600</f>
        <v>0</v>
      </c>
      <c r="H12" s="18">
        <f>LTM!$AL13 / LTM!$C$1 * 3600</f>
        <v>0</v>
      </c>
      <c r="J12" s="50">
        <f>IF(OR(LTM!$B13 * 3600 / LTM!$C$1 &gt;= 'Input Data'!$C$12 * LOOKUP(LTM!$A13,'Input Data'!$B$58:$B$62,'Input Data'!$D$58:$D$62) - epsilon, LTM!$C13 - LTM!$C12 &lt; LTM!$B12 - epsilon), (LTM!$C13 - LTM!$C12) * 3600 / LTM!$C$1 / 'Input Data'!$C$14, 'Input Data'!$C$13 - (LTM!$C13 - LTM!$C12) * 3600 / LTM!$C$1 / 'Input Data'!$C$15)</f>
        <v>104.13333333333331</v>
      </c>
      <c r="K12" s="60">
        <f>IF($B12 + $C12 &gt;= LTM!$E12 * 3600 / LTM!$C$1 - epsilon, ($B12 + $C12) / 'Input Data'!$C$14, 'Input Data'!$C$13 - ($B12 + $C12) / 'Input Data'!$C$15)</f>
        <v>0</v>
      </c>
      <c r="L12" s="8">
        <f>IF(OR(LTM!$M13 * 3600 / LTM!$C$1 &gt;= 'Input Data'!$E$12 * LOOKUP(LTM!$A13,'Input Data'!$B$58:$B$62,'Input Data'!$F$58:$F$62) - epsilon,$B12 &lt; LTM!$M12 * 3600 / LTM!$C$1 - epsilon), $B12 / 'Input Data'!$E$14, 'Input Data'!$E$13 - $B12 / 'Input Data'!$E$15)</f>
        <v>0</v>
      </c>
      <c r="M12" s="33">
        <f>IF($D12 + $E12 &gt;= LTM!$P12 * 3600 / LTM!$C$1 - epsilon, ($D12 + $E12) / 'Input Data'!$E$14, 'Input Data'!$E$13 - ($D12 + $E12) / 'Input Data'!$E$15)</f>
        <v>0</v>
      </c>
      <c r="N12" s="8">
        <f>IF(OR(LTM!$X13 * 3600 / LTM!$C$1 &gt;= 'Input Data'!$G$12 * LOOKUP(LTM!$A13,'Input Data'!$B$58:$B$62,'Input Data'!$H$58:$H$62) - epsilon, $D12 &lt; LTM!$X12 * 3600 / LTM!$C$1 - epsilon), $D12 / 'Input Data'!$G$14, 'Input Data'!$G$13 - $D12 / 'Input Data'!$G$15)</f>
        <v>0</v>
      </c>
      <c r="O12" s="17">
        <f>IF($F12 + $G12 &gt;= LTM!$AA12 * 3600 / LTM!$C$1 - epsilon, ($F12 + $G12) / 'Input Data'!$G$14, 'Input Data'!$G$13 - ($F12 + $G12) / 'Input Data'!$G$15)</f>
        <v>0</v>
      </c>
      <c r="Q12" s="49">
        <f>IF(ABS($J12-$K12) &gt; epsilon, -((LTM!$C13 - LTM!$C12) * 3600 / LTM!$C$1-($B12+$C12))/($J12-$K12), 0)</f>
        <v>-60.000000000000007</v>
      </c>
      <c r="R12" s="8">
        <f t="shared" si="0"/>
        <v>0</v>
      </c>
      <c r="S12" s="17">
        <f t="shared" si="1"/>
        <v>0</v>
      </c>
      <c r="U12" s="49">
        <f>MAX(U11 + Q11 * LTM!$C$1 / 3600, 0)</f>
        <v>0</v>
      </c>
      <c r="V12" s="11">
        <f>MAX(V11 + R11 * LTM!$C$1 / 3600 + IF(NOT(OR(LTM!$M13 * 3600 / LTM!$C$1 &gt;= 'Input Data'!$E$12 * LOOKUP(LTM!$A13,'Input Data'!$B$58:$B$62,'Input Data'!$F$58:$F$62) - epsilon,$B12 &lt; LTM!$M12 * 3600 / LTM!$C$1 - epsilon)), MIN(U11 + Q11 * LTM!$C$1 / 3600, 0), 0), 0)</f>
        <v>0</v>
      </c>
      <c r="W12" s="18">
        <f>MAX(W11 + S11 * LTM!$C$1 / 3600 + IF(NOT(OR(LTM!$X13 * 3600 / LTM!$C$1 &gt;= 'Input Data'!$G$12 * LOOKUP(LTM!$A13,'Input Data'!$B$58:$B$62,'Input Data'!$H$58:$H$62) - epsilon, $D12 &lt; LTM!$X12 * 3600 / LTM!$C$1 - epsilon)), MIN(V11 + R11 * LTM!$C$1 / 3600, 0), 0), 0)</f>
        <v>0</v>
      </c>
      <c r="Y12" s="50" t="e">
        <f>NA()</f>
        <v>#N/A</v>
      </c>
      <c r="Z12" s="55" t="e">
        <f>NA()</f>
        <v>#N/A</v>
      </c>
      <c r="AA12" s="8" t="e">
        <f>NA()</f>
        <v>#N/A</v>
      </c>
      <c r="AB12" s="17">
        <f>IF($U12 &gt; epsilon, $U12 + 'Input Data'!$G$11 + 'Input Data'!$E$11, IF($V12 &gt; epsilon, $V12 + 'Input Data'!$G$11, $W12)) * 5280</f>
        <v>0</v>
      </c>
    </row>
    <row r="13" spans="1:28" ht="15" x14ac:dyDescent="0.25">
      <c r="A13" s="38" t="e">
        <f>IF(SUM($B12:$H14)=0,NA(),LTM!$A14)</f>
        <v>#N/A</v>
      </c>
      <c r="B13" s="7">
        <f>LTM!$I14 / LTM!$C$1 * 3600</f>
        <v>0</v>
      </c>
      <c r="C13" s="8">
        <f>LTM!$H14 / LTM!$C$1 * 3600</f>
        <v>0</v>
      </c>
      <c r="D13" s="8">
        <f>LTM!$T14 / LTM!$C$1 * 3600</f>
        <v>0</v>
      </c>
      <c r="E13" s="33">
        <f>LTM!$S14 / LTM!$C$1 * 3600</f>
        <v>0</v>
      </c>
      <c r="F13" s="8">
        <f>LTM!$AE14 / LTM!$C$1 * 3600</f>
        <v>0</v>
      </c>
      <c r="G13" s="33">
        <f>LTM!$AD14 / LTM!$C$1 * 3600</f>
        <v>0</v>
      </c>
      <c r="H13" s="18">
        <f>LTM!$AL14 / LTM!$C$1 * 3600</f>
        <v>0</v>
      </c>
      <c r="J13" s="50">
        <f>IF(OR(LTM!$B14 * 3600 / LTM!$C$1 &gt;= 'Input Data'!$C$12 * LOOKUP(LTM!$A14,'Input Data'!$B$58:$B$62,'Input Data'!$D$58:$D$62) - epsilon, LTM!$C14 - LTM!$C13 &lt; LTM!$B13 - epsilon), (LTM!$C14 - LTM!$C13) * 3600 / LTM!$C$1 / 'Input Data'!$C$14, 'Input Data'!$C$13 - (LTM!$C14 - LTM!$C13) * 3600 / LTM!$C$1 / 'Input Data'!$C$15)</f>
        <v>104.13333333333331</v>
      </c>
      <c r="K13" s="60">
        <f>IF($B13 + $C13 &gt;= LTM!$E13 * 3600 / LTM!$C$1 - epsilon, ($B13 + $C13) / 'Input Data'!$C$14, 'Input Data'!$C$13 - ($B13 + $C13) / 'Input Data'!$C$15)</f>
        <v>0</v>
      </c>
      <c r="L13" s="8">
        <f>IF(OR(LTM!$M14 * 3600 / LTM!$C$1 &gt;= 'Input Data'!$E$12 * LOOKUP(LTM!$A14,'Input Data'!$B$58:$B$62,'Input Data'!$F$58:$F$62) - epsilon,$B13 &lt; LTM!$M13 * 3600 / LTM!$C$1 - epsilon), $B13 / 'Input Data'!$E$14, 'Input Data'!$E$13 - $B13 / 'Input Data'!$E$15)</f>
        <v>0</v>
      </c>
      <c r="M13" s="33">
        <f>IF($D13 + $E13 &gt;= LTM!$P13 * 3600 / LTM!$C$1 - epsilon, ($D13 + $E13) / 'Input Data'!$E$14, 'Input Data'!$E$13 - ($D13 + $E13) / 'Input Data'!$E$15)</f>
        <v>0</v>
      </c>
      <c r="N13" s="8">
        <f>IF(OR(LTM!$X14 * 3600 / LTM!$C$1 &gt;= 'Input Data'!$G$12 * LOOKUP(LTM!$A14,'Input Data'!$B$58:$B$62,'Input Data'!$H$58:$H$62) - epsilon, $D13 &lt; LTM!$X13 * 3600 / LTM!$C$1 - epsilon), $D13 / 'Input Data'!$G$14, 'Input Data'!$G$13 - $D13 / 'Input Data'!$G$15)</f>
        <v>0</v>
      </c>
      <c r="O13" s="17">
        <f>IF($F13 + $G13 &gt;= LTM!$AA13 * 3600 / LTM!$C$1 - epsilon, ($F13 + $G13) / 'Input Data'!$G$14, 'Input Data'!$G$13 - ($F13 + $G13) / 'Input Data'!$G$15)</f>
        <v>0</v>
      </c>
      <c r="Q13" s="49">
        <f>IF(ABS($J13-$K13) &gt; epsilon, -((LTM!$C14 - LTM!$C13) * 3600 / LTM!$C$1-($B13+$C13))/($J13-$K13), 0)</f>
        <v>-60.000000000000007</v>
      </c>
      <c r="R13" s="8">
        <f t="shared" si="0"/>
        <v>0</v>
      </c>
      <c r="S13" s="17">
        <f t="shared" si="1"/>
        <v>0</v>
      </c>
      <c r="U13" s="49">
        <f>MAX(U12 + Q12 * LTM!$C$1 / 3600, 0)</f>
        <v>0</v>
      </c>
      <c r="V13" s="11">
        <f>MAX(V12 + R12 * LTM!$C$1 / 3600 + IF(NOT(OR(LTM!$M14 * 3600 / LTM!$C$1 &gt;= 'Input Data'!$E$12 * LOOKUP(LTM!$A14,'Input Data'!$B$58:$B$62,'Input Data'!$F$58:$F$62) - epsilon,$B13 &lt; LTM!$M13 * 3600 / LTM!$C$1 - epsilon)), MIN(U12 + Q12 * LTM!$C$1 / 3600, 0), 0), 0)</f>
        <v>0</v>
      </c>
      <c r="W13" s="18">
        <f>MAX(W12 + S12 * LTM!$C$1 / 3600 + IF(NOT(OR(LTM!$X14 * 3600 / LTM!$C$1 &gt;= 'Input Data'!$G$12 * LOOKUP(LTM!$A14,'Input Data'!$B$58:$B$62,'Input Data'!$H$58:$H$62) - epsilon, $D13 &lt; LTM!$X13 * 3600 / LTM!$C$1 - epsilon)), MIN(V12 + R12 * LTM!$C$1 / 3600, 0), 0), 0)</f>
        <v>0</v>
      </c>
      <c r="Y13" s="50" t="e">
        <f>NA()</f>
        <v>#N/A</v>
      </c>
      <c r="Z13" s="55" t="e">
        <f>NA()</f>
        <v>#N/A</v>
      </c>
      <c r="AA13" s="8" t="e">
        <f>NA()</f>
        <v>#N/A</v>
      </c>
      <c r="AB13" s="17">
        <f>IF($U13 &gt; epsilon, $U13 + 'Input Data'!$G$11 + 'Input Data'!$E$11, IF($V13 &gt; epsilon, $V13 + 'Input Data'!$G$11, $W13)) * 5280</f>
        <v>0</v>
      </c>
    </row>
    <row r="14" spans="1:28" ht="15" x14ac:dyDescent="0.25">
      <c r="A14" s="38" t="e">
        <f>IF(SUM($B13:$H15)=0,NA(),LTM!$A15)</f>
        <v>#N/A</v>
      </c>
      <c r="B14" s="7">
        <f>LTM!$I15 / LTM!$C$1 * 3600</f>
        <v>0</v>
      </c>
      <c r="C14" s="8">
        <f>LTM!$H15 / LTM!$C$1 * 3600</f>
        <v>0</v>
      </c>
      <c r="D14" s="8">
        <f>LTM!$T15 / LTM!$C$1 * 3600</f>
        <v>0</v>
      </c>
      <c r="E14" s="33">
        <f>LTM!$S15 / LTM!$C$1 * 3600</f>
        <v>0</v>
      </c>
      <c r="F14" s="8">
        <f>LTM!$AE15 / LTM!$C$1 * 3600</f>
        <v>0</v>
      </c>
      <c r="G14" s="33">
        <f>LTM!$AD15 / LTM!$C$1 * 3600</f>
        <v>0</v>
      </c>
      <c r="H14" s="18">
        <f>LTM!$AL15 / LTM!$C$1 * 3600</f>
        <v>0</v>
      </c>
      <c r="J14" s="50">
        <f>IF(OR(LTM!$B15 * 3600 / LTM!$C$1 &gt;= 'Input Data'!$C$12 * LOOKUP(LTM!$A15,'Input Data'!$B$58:$B$62,'Input Data'!$D$58:$D$62) - epsilon, LTM!$C15 - LTM!$C14 &lt; LTM!$B14 - epsilon), (LTM!$C15 - LTM!$C14) * 3600 / LTM!$C$1 / 'Input Data'!$C$14, 'Input Data'!$C$13 - (LTM!$C15 - LTM!$C14) * 3600 / LTM!$C$1 / 'Input Data'!$C$15)</f>
        <v>104.13333333333331</v>
      </c>
      <c r="K14" s="60">
        <f>IF($B14 + $C14 &gt;= LTM!$E14 * 3600 / LTM!$C$1 - epsilon, ($B14 + $C14) / 'Input Data'!$C$14, 'Input Data'!$C$13 - ($B14 + $C14) / 'Input Data'!$C$15)</f>
        <v>0</v>
      </c>
      <c r="L14" s="8">
        <f>IF(OR(LTM!$M15 * 3600 / LTM!$C$1 &gt;= 'Input Data'!$E$12 * LOOKUP(LTM!$A15,'Input Data'!$B$58:$B$62,'Input Data'!$F$58:$F$62) - epsilon,$B14 &lt; LTM!$M14 * 3600 / LTM!$C$1 - epsilon), $B14 / 'Input Data'!$E$14, 'Input Data'!$E$13 - $B14 / 'Input Data'!$E$15)</f>
        <v>0</v>
      </c>
      <c r="M14" s="33">
        <f>IF($D14 + $E14 &gt;= LTM!$P14 * 3600 / LTM!$C$1 - epsilon, ($D14 + $E14) / 'Input Data'!$E$14, 'Input Data'!$E$13 - ($D14 + $E14) / 'Input Data'!$E$15)</f>
        <v>0</v>
      </c>
      <c r="N14" s="8">
        <f>IF(OR(LTM!$X15 * 3600 / LTM!$C$1 &gt;= 'Input Data'!$G$12 * LOOKUP(LTM!$A15,'Input Data'!$B$58:$B$62,'Input Data'!$H$58:$H$62) - epsilon, $D14 &lt; LTM!$X14 * 3600 / LTM!$C$1 - epsilon), $D14 / 'Input Data'!$G$14, 'Input Data'!$G$13 - $D14 / 'Input Data'!$G$15)</f>
        <v>0</v>
      </c>
      <c r="O14" s="17">
        <f>IF($F14 + $G14 &gt;= LTM!$AA14 * 3600 / LTM!$C$1 - epsilon, ($F14 + $G14) / 'Input Data'!$G$14, 'Input Data'!$G$13 - ($F14 + $G14) / 'Input Data'!$G$15)</f>
        <v>0</v>
      </c>
      <c r="Q14" s="49">
        <f>IF(ABS($J14-$K14) &gt; epsilon, -((LTM!$C15 - LTM!$C14) * 3600 / LTM!$C$1-($B14+$C14))/($J14-$K14), 0)</f>
        <v>-60.000000000000007</v>
      </c>
      <c r="R14" s="8">
        <f t="shared" si="0"/>
        <v>0</v>
      </c>
      <c r="S14" s="17">
        <f t="shared" si="1"/>
        <v>0</v>
      </c>
      <c r="U14" s="49">
        <f>MAX(U13 + Q13 * LTM!$C$1 / 3600, 0)</f>
        <v>0</v>
      </c>
      <c r="V14" s="11">
        <f>MAX(V13 + R13 * LTM!$C$1 / 3600 + IF(NOT(OR(LTM!$M15 * 3600 / LTM!$C$1 &gt;= 'Input Data'!$E$12 * LOOKUP(LTM!$A15,'Input Data'!$B$58:$B$62,'Input Data'!$F$58:$F$62) - epsilon,$B14 &lt; LTM!$M14 * 3600 / LTM!$C$1 - epsilon)), MIN(U13 + Q13 * LTM!$C$1 / 3600, 0), 0), 0)</f>
        <v>0</v>
      </c>
      <c r="W14" s="18">
        <f>MAX(W13 + S13 * LTM!$C$1 / 3600 + IF(NOT(OR(LTM!$X15 * 3600 / LTM!$C$1 &gt;= 'Input Data'!$G$12 * LOOKUP(LTM!$A15,'Input Data'!$B$58:$B$62,'Input Data'!$H$58:$H$62) - epsilon, $D14 &lt; LTM!$X14 * 3600 / LTM!$C$1 - epsilon)), MIN(V13 + R13 * LTM!$C$1 / 3600, 0), 0), 0)</f>
        <v>0</v>
      </c>
      <c r="Y14" s="50" t="e">
        <f>NA()</f>
        <v>#N/A</v>
      </c>
      <c r="Z14" s="55" t="e">
        <f>NA()</f>
        <v>#N/A</v>
      </c>
      <c r="AA14" s="8" t="e">
        <f>NA()</f>
        <v>#N/A</v>
      </c>
      <c r="AB14" s="17">
        <f>IF($U14 &gt; epsilon, $U14 + 'Input Data'!$G$11 + 'Input Data'!$E$11, IF($V14 &gt; epsilon, $V14 + 'Input Data'!$G$11, $W14)) * 5280</f>
        <v>0</v>
      </c>
    </row>
    <row r="15" spans="1:28" ht="15" x14ac:dyDescent="0.25">
      <c r="A15" s="38" t="e">
        <f>IF(SUM($B14:$H16)=0,NA(),LTM!$A16)</f>
        <v>#N/A</v>
      </c>
      <c r="B15" s="7">
        <f>LTM!$I16 / LTM!$C$1 * 3600</f>
        <v>0</v>
      </c>
      <c r="C15" s="8">
        <f>LTM!$H16 / LTM!$C$1 * 3600</f>
        <v>0</v>
      </c>
      <c r="D15" s="8">
        <f>LTM!$T16 / LTM!$C$1 * 3600</f>
        <v>0</v>
      </c>
      <c r="E15" s="33">
        <f>LTM!$S16 / LTM!$C$1 * 3600</f>
        <v>0</v>
      </c>
      <c r="F15" s="8">
        <f>LTM!$AE16 / LTM!$C$1 * 3600</f>
        <v>0</v>
      </c>
      <c r="G15" s="33">
        <f>LTM!$AD16 / LTM!$C$1 * 3600</f>
        <v>0</v>
      </c>
      <c r="H15" s="18">
        <f>LTM!$AL16 / LTM!$C$1 * 3600</f>
        <v>0</v>
      </c>
      <c r="J15" s="50">
        <f>IF(OR(LTM!$B16 * 3600 / LTM!$C$1 &gt;= 'Input Data'!$C$12 * LOOKUP(LTM!$A16,'Input Data'!$B$58:$B$62,'Input Data'!$D$58:$D$62) - epsilon, LTM!$C16 - LTM!$C15 &lt; LTM!$B15 - epsilon), (LTM!$C16 - LTM!$C15) * 3600 / LTM!$C$1 / 'Input Data'!$C$14, 'Input Data'!$C$13 - (LTM!$C16 - LTM!$C15) * 3600 / LTM!$C$1 / 'Input Data'!$C$15)</f>
        <v>104.13333333333331</v>
      </c>
      <c r="K15" s="60">
        <f>IF($B15 + $C15 &gt;= LTM!$E15 * 3600 / LTM!$C$1 - epsilon, ($B15 + $C15) / 'Input Data'!$C$14, 'Input Data'!$C$13 - ($B15 + $C15) / 'Input Data'!$C$15)</f>
        <v>0</v>
      </c>
      <c r="L15" s="8">
        <f>IF(OR(LTM!$M16 * 3600 / LTM!$C$1 &gt;= 'Input Data'!$E$12 * LOOKUP(LTM!$A16,'Input Data'!$B$58:$B$62,'Input Data'!$F$58:$F$62) - epsilon,$B15 &lt; LTM!$M15 * 3600 / LTM!$C$1 - epsilon), $B15 / 'Input Data'!$E$14, 'Input Data'!$E$13 - $B15 / 'Input Data'!$E$15)</f>
        <v>0</v>
      </c>
      <c r="M15" s="33">
        <f>IF($D15 + $E15 &gt;= LTM!$P15 * 3600 / LTM!$C$1 - epsilon, ($D15 + $E15) / 'Input Data'!$E$14, 'Input Data'!$E$13 - ($D15 + $E15) / 'Input Data'!$E$15)</f>
        <v>0</v>
      </c>
      <c r="N15" s="8">
        <f>IF(OR(LTM!$X16 * 3600 / LTM!$C$1 &gt;= 'Input Data'!$G$12 * LOOKUP(LTM!$A16,'Input Data'!$B$58:$B$62,'Input Data'!$H$58:$H$62) - epsilon, $D15 &lt; LTM!$X15 * 3600 / LTM!$C$1 - epsilon), $D15 / 'Input Data'!$G$14, 'Input Data'!$G$13 - $D15 / 'Input Data'!$G$15)</f>
        <v>0</v>
      </c>
      <c r="O15" s="17">
        <f>IF($F15 + $G15 &gt;= LTM!$AA15 * 3600 / LTM!$C$1 - epsilon, ($F15 + $G15) / 'Input Data'!$G$14, 'Input Data'!$G$13 - ($F15 + $G15) / 'Input Data'!$G$15)</f>
        <v>0</v>
      </c>
      <c r="Q15" s="49">
        <f>IF(ABS($J15-$K15) &gt; epsilon, -((LTM!$C16 - LTM!$C15) * 3600 / LTM!$C$1-($B15+$C15))/($J15-$K15), 0)</f>
        <v>-60.000000000000007</v>
      </c>
      <c r="R15" s="8">
        <f t="shared" si="0"/>
        <v>0</v>
      </c>
      <c r="S15" s="17">
        <f t="shared" si="1"/>
        <v>0</v>
      </c>
      <c r="U15" s="49">
        <f>MAX(U14 + Q14 * LTM!$C$1 / 3600, 0)</f>
        <v>0</v>
      </c>
      <c r="V15" s="11">
        <f>MAX(V14 + R14 * LTM!$C$1 / 3600 + IF(NOT(OR(LTM!$M16 * 3600 / LTM!$C$1 &gt;= 'Input Data'!$E$12 * LOOKUP(LTM!$A16,'Input Data'!$B$58:$B$62,'Input Data'!$F$58:$F$62) - epsilon,$B15 &lt; LTM!$M15 * 3600 / LTM!$C$1 - epsilon)), MIN(U14 + Q14 * LTM!$C$1 / 3600, 0), 0), 0)</f>
        <v>0</v>
      </c>
      <c r="W15" s="18">
        <f>MAX(W14 + S14 * LTM!$C$1 / 3600 + IF(NOT(OR(LTM!$X16 * 3600 / LTM!$C$1 &gt;= 'Input Data'!$G$12 * LOOKUP(LTM!$A16,'Input Data'!$B$58:$B$62,'Input Data'!$H$58:$H$62) - epsilon, $D15 &lt; LTM!$X15 * 3600 / LTM!$C$1 - epsilon)), MIN(V14 + R14 * LTM!$C$1 / 3600, 0), 0), 0)</f>
        <v>0</v>
      </c>
      <c r="Y15" s="50" t="e">
        <f>NA()</f>
        <v>#N/A</v>
      </c>
      <c r="Z15" s="55" t="e">
        <f>NA()</f>
        <v>#N/A</v>
      </c>
      <c r="AA15" s="8" t="e">
        <f>NA()</f>
        <v>#N/A</v>
      </c>
      <c r="AB15" s="17">
        <f>IF($U15 &gt; epsilon, $U15 + 'Input Data'!$G$11 + 'Input Data'!$E$11, IF($V15 &gt; epsilon, $V15 + 'Input Data'!$G$11, $W15)) * 5280</f>
        <v>0</v>
      </c>
    </row>
    <row r="16" spans="1:28" ht="15" x14ac:dyDescent="0.25">
      <c r="A16" s="38" t="e">
        <f>IF(SUM($B15:$H17)=0,NA(),LTM!$A17)</f>
        <v>#N/A</v>
      </c>
      <c r="B16" s="7">
        <f>LTM!$I17 / LTM!$C$1 * 3600</f>
        <v>0</v>
      </c>
      <c r="C16" s="8">
        <f>LTM!$H17 / LTM!$C$1 * 3600</f>
        <v>0</v>
      </c>
      <c r="D16" s="8">
        <f>LTM!$T17 / LTM!$C$1 * 3600</f>
        <v>0</v>
      </c>
      <c r="E16" s="33">
        <f>LTM!$S17 / LTM!$C$1 * 3600</f>
        <v>0</v>
      </c>
      <c r="F16" s="8">
        <f>LTM!$AE17 / LTM!$C$1 * 3600</f>
        <v>0</v>
      </c>
      <c r="G16" s="33">
        <f>LTM!$AD17 / LTM!$C$1 * 3600</f>
        <v>0</v>
      </c>
      <c r="H16" s="18">
        <f>LTM!$AL17 / LTM!$C$1 * 3600</f>
        <v>0</v>
      </c>
      <c r="J16" s="50">
        <f>IF(OR(LTM!$B17 * 3600 / LTM!$C$1 &gt;= 'Input Data'!$C$12 * LOOKUP(LTM!$A17,'Input Data'!$B$58:$B$62,'Input Data'!$D$58:$D$62) - epsilon, LTM!$C17 - LTM!$C16 &lt; LTM!$B16 - epsilon), (LTM!$C17 - LTM!$C16) * 3600 / LTM!$C$1 / 'Input Data'!$C$14, 'Input Data'!$C$13 - (LTM!$C17 - LTM!$C16) * 3600 / LTM!$C$1 / 'Input Data'!$C$15)</f>
        <v>104.13333333333331</v>
      </c>
      <c r="K16" s="60">
        <f>IF($B16 + $C16 &gt;= LTM!$E16 * 3600 / LTM!$C$1 - epsilon, ($B16 + $C16) / 'Input Data'!$C$14, 'Input Data'!$C$13 - ($B16 + $C16) / 'Input Data'!$C$15)</f>
        <v>0</v>
      </c>
      <c r="L16" s="8">
        <f>IF(OR(LTM!$M17 * 3600 / LTM!$C$1 &gt;= 'Input Data'!$E$12 * LOOKUP(LTM!$A17,'Input Data'!$B$58:$B$62,'Input Data'!$F$58:$F$62) - epsilon,$B16 &lt; LTM!$M16 * 3600 / LTM!$C$1 - epsilon), $B16 / 'Input Data'!$E$14, 'Input Data'!$E$13 - $B16 / 'Input Data'!$E$15)</f>
        <v>0</v>
      </c>
      <c r="M16" s="33">
        <f>IF($D16 + $E16 &gt;= LTM!$P16 * 3600 / LTM!$C$1 - epsilon, ($D16 + $E16) / 'Input Data'!$E$14, 'Input Data'!$E$13 - ($D16 + $E16) / 'Input Data'!$E$15)</f>
        <v>0</v>
      </c>
      <c r="N16" s="8">
        <f>IF(OR(LTM!$X17 * 3600 / LTM!$C$1 &gt;= 'Input Data'!$G$12 * LOOKUP(LTM!$A17,'Input Data'!$B$58:$B$62,'Input Data'!$H$58:$H$62) - epsilon, $D16 &lt; LTM!$X16 * 3600 / LTM!$C$1 - epsilon), $D16 / 'Input Data'!$G$14, 'Input Data'!$G$13 - $D16 / 'Input Data'!$G$15)</f>
        <v>0</v>
      </c>
      <c r="O16" s="17">
        <f>IF($F16 + $G16 &gt;= LTM!$AA16 * 3600 / LTM!$C$1 - epsilon, ($F16 + $G16) / 'Input Data'!$G$14, 'Input Data'!$G$13 - ($F16 + $G16) / 'Input Data'!$G$15)</f>
        <v>0</v>
      </c>
      <c r="Q16" s="49">
        <f>IF(ABS($J16-$K16) &gt; epsilon, -((LTM!$C17 - LTM!$C16) * 3600 / LTM!$C$1-($B16+$C16))/($J16-$K16), 0)</f>
        <v>-60.000000000000007</v>
      </c>
      <c r="R16" s="8">
        <f t="shared" si="0"/>
        <v>0</v>
      </c>
      <c r="S16" s="17">
        <f t="shared" si="1"/>
        <v>0</v>
      </c>
      <c r="U16" s="49">
        <f>MAX(U15 + Q15 * LTM!$C$1 / 3600, 0)</f>
        <v>0</v>
      </c>
      <c r="V16" s="11">
        <f>MAX(V15 + R15 * LTM!$C$1 / 3600 + IF(NOT(OR(LTM!$M17 * 3600 / LTM!$C$1 &gt;= 'Input Data'!$E$12 * LOOKUP(LTM!$A17,'Input Data'!$B$58:$B$62,'Input Data'!$F$58:$F$62) - epsilon,$B16 &lt; LTM!$M16 * 3600 / LTM!$C$1 - epsilon)), MIN(U15 + Q15 * LTM!$C$1 / 3600, 0), 0), 0)</f>
        <v>0</v>
      </c>
      <c r="W16" s="18">
        <f>MAX(W15 + S15 * LTM!$C$1 / 3600 + IF(NOT(OR(LTM!$X17 * 3600 / LTM!$C$1 &gt;= 'Input Data'!$G$12 * LOOKUP(LTM!$A17,'Input Data'!$B$58:$B$62,'Input Data'!$H$58:$H$62) - epsilon, $D16 &lt; LTM!$X16 * 3600 / LTM!$C$1 - epsilon)), MIN(V15 + R15 * LTM!$C$1 / 3600, 0), 0), 0)</f>
        <v>0</v>
      </c>
      <c r="Y16" s="50" t="e">
        <f>NA()</f>
        <v>#N/A</v>
      </c>
      <c r="Z16" s="55" t="e">
        <f>NA()</f>
        <v>#N/A</v>
      </c>
      <c r="AA16" s="8" t="e">
        <f>NA()</f>
        <v>#N/A</v>
      </c>
      <c r="AB16" s="17">
        <f>IF($U16 &gt; epsilon, $U16 + 'Input Data'!$G$11 + 'Input Data'!$E$11, IF($V16 &gt; epsilon, $V16 + 'Input Data'!$G$11, $W16)) * 5280</f>
        <v>0</v>
      </c>
    </row>
    <row r="17" spans="1:28" ht="15" x14ac:dyDescent="0.25">
      <c r="A17" s="38" t="e">
        <f>IF(SUM($B16:$H18)=0,NA(),LTM!$A18)</f>
        <v>#N/A</v>
      </c>
      <c r="B17" s="7">
        <f>LTM!$I18 / LTM!$C$1 * 3600</f>
        <v>0</v>
      </c>
      <c r="C17" s="8">
        <f>LTM!$H18 / LTM!$C$1 * 3600</f>
        <v>0</v>
      </c>
      <c r="D17" s="8">
        <f>LTM!$T18 / LTM!$C$1 * 3600</f>
        <v>0</v>
      </c>
      <c r="E17" s="33">
        <f>LTM!$S18 / LTM!$C$1 * 3600</f>
        <v>0</v>
      </c>
      <c r="F17" s="8">
        <f>LTM!$AE18 / LTM!$C$1 * 3600</f>
        <v>0</v>
      </c>
      <c r="G17" s="33">
        <f>LTM!$AD18 / LTM!$C$1 * 3600</f>
        <v>0</v>
      </c>
      <c r="H17" s="18">
        <f>LTM!$AL18 / LTM!$C$1 * 3600</f>
        <v>0</v>
      </c>
      <c r="J17" s="50">
        <f>IF(OR(LTM!$B18 * 3600 / LTM!$C$1 &gt;= 'Input Data'!$C$12 * LOOKUP(LTM!$A18,'Input Data'!$B$58:$B$62,'Input Data'!$D$58:$D$62) - epsilon, LTM!$C18 - LTM!$C17 &lt; LTM!$B17 - epsilon), (LTM!$C18 - LTM!$C17) * 3600 / LTM!$C$1 / 'Input Data'!$C$14, 'Input Data'!$C$13 - (LTM!$C18 - LTM!$C17) * 3600 / LTM!$C$1 / 'Input Data'!$C$15)</f>
        <v>104.13333333333331</v>
      </c>
      <c r="K17" s="60">
        <f>IF($B17 + $C17 &gt;= LTM!$E17 * 3600 / LTM!$C$1 - epsilon, ($B17 + $C17) / 'Input Data'!$C$14, 'Input Data'!$C$13 - ($B17 + $C17) / 'Input Data'!$C$15)</f>
        <v>0</v>
      </c>
      <c r="L17" s="8">
        <f>IF(OR(LTM!$M18 * 3600 / LTM!$C$1 &gt;= 'Input Data'!$E$12 * LOOKUP(LTM!$A18,'Input Data'!$B$58:$B$62,'Input Data'!$F$58:$F$62) - epsilon,$B17 &lt; LTM!$M17 * 3600 / LTM!$C$1 - epsilon), $B17 / 'Input Data'!$E$14, 'Input Data'!$E$13 - $B17 / 'Input Data'!$E$15)</f>
        <v>0</v>
      </c>
      <c r="M17" s="33">
        <f>IF($D17 + $E17 &gt;= LTM!$P17 * 3600 / LTM!$C$1 - epsilon, ($D17 + $E17) / 'Input Data'!$E$14, 'Input Data'!$E$13 - ($D17 + $E17) / 'Input Data'!$E$15)</f>
        <v>0</v>
      </c>
      <c r="N17" s="8">
        <f>IF(OR(LTM!$X18 * 3600 / LTM!$C$1 &gt;= 'Input Data'!$G$12 * LOOKUP(LTM!$A18,'Input Data'!$B$58:$B$62,'Input Data'!$H$58:$H$62) - epsilon, $D17 &lt; LTM!$X17 * 3600 / LTM!$C$1 - epsilon), $D17 / 'Input Data'!$G$14, 'Input Data'!$G$13 - $D17 / 'Input Data'!$G$15)</f>
        <v>0</v>
      </c>
      <c r="O17" s="17">
        <f>IF($F17 + $G17 &gt;= LTM!$AA17 * 3600 / LTM!$C$1 - epsilon, ($F17 + $G17) / 'Input Data'!$G$14, 'Input Data'!$G$13 - ($F17 + $G17) / 'Input Data'!$G$15)</f>
        <v>0</v>
      </c>
      <c r="Q17" s="49">
        <f>IF(ABS($J17-$K17) &gt; epsilon, -((LTM!$C18 - LTM!$C17) * 3600 / LTM!$C$1-($B17+$C17))/($J17-$K17), 0)</f>
        <v>-60.000000000000007</v>
      </c>
      <c r="R17" s="8">
        <f t="shared" si="0"/>
        <v>0</v>
      </c>
      <c r="S17" s="17">
        <f t="shared" si="1"/>
        <v>0</v>
      </c>
      <c r="U17" s="49">
        <f>MAX(U16 + Q16 * LTM!$C$1 / 3600, 0)</f>
        <v>0</v>
      </c>
      <c r="V17" s="11">
        <f>MAX(V16 + R16 * LTM!$C$1 / 3600 + IF(NOT(OR(LTM!$M18 * 3600 / LTM!$C$1 &gt;= 'Input Data'!$E$12 * LOOKUP(LTM!$A18,'Input Data'!$B$58:$B$62,'Input Data'!$F$58:$F$62) - epsilon,$B17 &lt; LTM!$M17 * 3600 / LTM!$C$1 - epsilon)), MIN(U16 + Q16 * LTM!$C$1 / 3600, 0), 0), 0)</f>
        <v>0</v>
      </c>
      <c r="W17" s="18">
        <f>MAX(W16 + S16 * LTM!$C$1 / 3600 + IF(NOT(OR(LTM!$X18 * 3600 / LTM!$C$1 &gt;= 'Input Data'!$G$12 * LOOKUP(LTM!$A18,'Input Data'!$B$58:$B$62,'Input Data'!$H$58:$H$62) - epsilon, $D17 &lt; LTM!$X17 * 3600 / LTM!$C$1 - epsilon)), MIN(V16 + R16 * LTM!$C$1 / 3600, 0), 0), 0)</f>
        <v>0</v>
      </c>
      <c r="Y17" s="50" t="e">
        <f>NA()</f>
        <v>#N/A</v>
      </c>
      <c r="Z17" s="55" t="e">
        <f>NA()</f>
        <v>#N/A</v>
      </c>
      <c r="AA17" s="8" t="e">
        <f>NA()</f>
        <v>#N/A</v>
      </c>
      <c r="AB17" s="17">
        <f>IF($U17 &gt; epsilon, $U17 + 'Input Data'!$G$11 + 'Input Data'!$E$11, IF($V17 &gt; epsilon, $V17 + 'Input Data'!$G$11, $W17)) * 5280</f>
        <v>0</v>
      </c>
    </row>
    <row r="18" spans="1:28" ht="15" x14ac:dyDescent="0.25">
      <c r="A18" s="38" t="e">
        <f>IF(SUM($B17:$H19)=0,NA(),LTM!$A19)</f>
        <v>#N/A</v>
      </c>
      <c r="B18" s="7">
        <f>LTM!$I19 / LTM!$C$1 * 3600</f>
        <v>0</v>
      </c>
      <c r="C18" s="8">
        <f>LTM!$H19 / LTM!$C$1 * 3600</f>
        <v>0</v>
      </c>
      <c r="D18" s="8">
        <f>LTM!$T19 / LTM!$C$1 * 3600</f>
        <v>0</v>
      </c>
      <c r="E18" s="33">
        <f>LTM!$S19 / LTM!$C$1 * 3600</f>
        <v>0</v>
      </c>
      <c r="F18" s="8">
        <f>LTM!$AE19 / LTM!$C$1 * 3600</f>
        <v>0</v>
      </c>
      <c r="G18" s="33">
        <f>LTM!$AD19 / LTM!$C$1 * 3600</f>
        <v>0</v>
      </c>
      <c r="H18" s="18">
        <f>LTM!$AL19 / LTM!$C$1 * 3600</f>
        <v>0</v>
      </c>
      <c r="J18" s="50">
        <f>IF(OR(LTM!$B19 * 3600 / LTM!$C$1 &gt;= 'Input Data'!$C$12 * LOOKUP(LTM!$A19,'Input Data'!$B$58:$B$62,'Input Data'!$D$58:$D$62) - epsilon, LTM!$C19 - LTM!$C18 &lt; LTM!$B18 - epsilon), (LTM!$C19 - LTM!$C18) * 3600 / LTM!$C$1 / 'Input Data'!$C$14, 'Input Data'!$C$13 - (LTM!$C19 - LTM!$C18) * 3600 / LTM!$C$1 / 'Input Data'!$C$15)</f>
        <v>104.13333333333331</v>
      </c>
      <c r="K18" s="60">
        <f>IF($B18 + $C18 &gt;= LTM!$E18 * 3600 / LTM!$C$1 - epsilon, ($B18 + $C18) / 'Input Data'!$C$14, 'Input Data'!$C$13 - ($B18 + $C18) / 'Input Data'!$C$15)</f>
        <v>0</v>
      </c>
      <c r="L18" s="8">
        <f>IF(OR(LTM!$M19 * 3600 / LTM!$C$1 &gt;= 'Input Data'!$E$12 * LOOKUP(LTM!$A19,'Input Data'!$B$58:$B$62,'Input Data'!$F$58:$F$62) - epsilon,$B18 &lt; LTM!$M18 * 3600 / LTM!$C$1 - epsilon), $B18 / 'Input Data'!$E$14, 'Input Data'!$E$13 - $B18 / 'Input Data'!$E$15)</f>
        <v>0</v>
      </c>
      <c r="M18" s="33">
        <f>IF($D18 + $E18 &gt;= LTM!$P18 * 3600 / LTM!$C$1 - epsilon, ($D18 + $E18) / 'Input Data'!$E$14, 'Input Data'!$E$13 - ($D18 + $E18) / 'Input Data'!$E$15)</f>
        <v>0</v>
      </c>
      <c r="N18" s="8">
        <f>IF(OR(LTM!$X19 * 3600 / LTM!$C$1 &gt;= 'Input Data'!$G$12 * LOOKUP(LTM!$A19,'Input Data'!$B$58:$B$62,'Input Data'!$H$58:$H$62) - epsilon, $D18 &lt; LTM!$X18 * 3600 / LTM!$C$1 - epsilon), $D18 / 'Input Data'!$G$14, 'Input Data'!$G$13 - $D18 / 'Input Data'!$G$15)</f>
        <v>0</v>
      </c>
      <c r="O18" s="17">
        <f>IF($F18 + $G18 &gt;= LTM!$AA18 * 3600 / LTM!$C$1 - epsilon, ($F18 + $G18) / 'Input Data'!$G$14, 'Input Data'!$G$13 - ($F18 + $G18) / 'Input Data'!$G$15)</f>
        <v>0</v>
      </c>
      <c r="Q18" s="49">
        <f>IF(ABS($J18-$K18) &gt; epsilon, -((LTM!$C19 - LTM!$C18) * 3600 / LTM!$C$1-($B18+$C18))/($J18-$K18), 0)</f>
        <v>-60.000000000000007</v>
      </c>
      <c r="R18" s="8">
        <f t="shared" si="0"/>
        <v>0</v>
      </c>
      <c r="S18" s="17">
        <f t="shared" si="1"/>
        <v>0</v>
      </c>
      <c r="U18" s="49">
        <f>MAX(U17 + Q17 * LTM!$C$1 / 3600, 0)</f>
        <v>0</v>
      </c>
      <c r="V18" s="11">
        <f>MAX(V17 + R17 * LTM!$C$1 / 3600 + IF(NOT(OR(LTM!$M19 * 3600 / LTM!$C$1 &gt;= 'Input Data'!$E$12 * LOOKUP(LTM!$A19,'Input Data'!$B$58:$B$62,'Input Data'!$F$58:$F$62) - epsilon,$B18 &lt; LTM!$M18 * 3600 / LTM!$C$1 - epsilon)), MIN(U17 + Q17 * LTM!$C$1 / 3600, 0), 0), 0)</f>
        <v>0</v>
      </c>
      <c r="W18" s="18">
        <f>MAX(W17 + S17 * LTM!$C$1 / 3600 + IF(NOT(OR(LTM!$X19 * 3600 / LTM!$C$1 &gt;= 'Input Data'!$G$12 * LOOKUP(LTM!$A19,'Input Data'!$B$58:$B$62,'Input Data'!$H$58:$H$62) - epsilon, $D18 &lt; LTM!$X18 * 3600 / LTM!$C$1 - epsilon)), MIN(V17 + R17 * LTM!$C$1 / 3600, 0), 0), 0)</f>
        <v>0</v>
      </c>
      <c r="Y18" s="50" t="e">
        <f>NA()</f>
        <v>#N/A</v>
      </c>
      <c r="Z18" s="55" t="e">
        <f>NA()</f>
        <v>#N/A</v>
      </c>
      <c r="AA18" s="8" t="e">
        <f>NA()</f>
        <v>#N/A</v>
      </c>
      <c r="AB18" s="17">
        <f>IF($U18 &gt; epsilon, $U18 + 'Input Data'!$G$11 + 'Input Data'!$E$11, IF($V18 &gt; epsilon, $V18 + 'Input Data'!$G$11, $W18)) * 5280</f>
        <v>0</v>
      </c>
    </row>
    <row r="19" spans="1:28" ht="15" x14ac:dyDescent="0.25">
      <c r="A19" s="38" t="e">
        <f>IF(SUM($B18:$H20)=0,NA(),LTM!$A20)</f>
        <v>#N/A</v>
      </c>
      <c r="B19" s="7">
        <f>LTM!$I20 / LTM!$C$1 * 3600</f>
        <v>0</v>
      </c>
      <c r="C19" s="8">
        <f>LTM!$H20 / LTM!$C$1 * 3600</f>
        <v>0</v>
      </c>
      <c r="D19" s="8">
        <f>LTM!$T20 / LTM!$C$1 * 3600</f>
        <v>0</v>
      </c>
      <c r="E19" s="33">
        <f>LTM!$S20 / LTM!$C$1 * 3600</f>
        <v>0</v>
      </c>
      <c r="F19" s="8">
        <f>LTM!$AE20 / LTM!$C$1 * 3600</f>
        <v>0</v>
      </c>
      <c r="G19" s="33">
        <f>LTM!$AD20 / LTM!$C$1 * 3600</f>
        <v>0</v>
      </c>
      <c r="H19" s="18">
        <f>LTM!$AL20 / LTM!$C$1 * 3600</f>
        <v>0</v>
      </c>
      <c r="J19" s="50">
        <f>IF(OR(LTM!$B20 * 3600 / LTM!$C$1 &gt;= 'Input Data'!$C$12 * LOOKUP(LTM!$A20,'Input Data'!$B$58:$B$62,'Input Data'!$D$58:$D$62) - epsilon, LTM!$C20 - LTM!$C19 &lt; LTM!$B19 - epsilon), (LTM!$C20 - LTM!$C19) * 3600 / LTM!$C$1 / 'Input Data'!$C$14, 'Input Data'!$C$13 - (LTM!$C20 - LTM!$C19) * 3600 / LTM!$C$1 / 'Input Data'!$C$15)</f>
        <v>104.13333333333331</v>
      </c>
      <c r="K19" s="60">
        <f>IF($B19 + $C19 &gt;= LTM!$E19 * 3600 / LTM!$C$1 - epsilon, ($B19 + $C19) / 'Input Data'!$C$14, 'Input Data'!$C$13 - ($B19 + $C19) / 'Input Data'!$C$15)</f>
        <v>0</v>
      </c>
      <c r="L19" s="8">
        <f>IF(OR(LTM!$M20 * 3600 / LTM!$C$1 &gt;= 'Input Data'!$E$12 * LOOKUP(LTM!$A20,'Input Data'!$B$58:$B$62,'Input Data'!$F$58:$F$62) - epsilon,$B19 &lt; LTM!$M19 * 3600 / LTM!$C$1 - epsilon), $B19 / 'Input Data'!$E$14, 'Input Data'!$E$13 - $B19 / 'Input Data'!$E$15)</f>
        <v>0</v>
      </c>
      <c r="M19" s="33">
        <f>IF($D19 + $E19 &gt;= LTM!$P19 * 3600 / LTM!$C$1 - epsilon, ($D19 + $E19) / 'Input Data'!$E$14, 'Input Data'!$E$13 - ($D19 + $E19) / 'Input Data'!$E$15)</f>
        <v>0</v>
      </c>
      <c r="N19" s="8">
        <f>IF(OR(LTM!$X20 * 3600 / LTM!$C$1 &gt;= 'Input Data'!$G$12 * LOOKUP(LTM!$A20,'Input Data'!$B$58:$B$62,'Input Data'!$H$58:$H$62) - epsilon, $D19 &lt; LTM!$X19 * 3600 / LTM!$C$1 - epsilon), $D19 / 'Input Data'!$G$14, 'Input Data'!$G$13 - $D19 / 'Input Data'!$G$15)</f>
        <v>0</v>
      </c>
      <c r="O19" s="17">
        <f>IF($F19 + $G19 &gt;= LTM!$AA19 * 3600 / LTM!$C$1 - epsilon, ($F19 + $G19) / 'Input Data'!$G$14, 'Input Data'!$G$13 - ($F19 + $G19) / 'Input Data'!$G$15)</f>
        <v>0</v>
      </c>
      <c r="Q19" s="49">
        <f>IF(ABS($J19-$K19) &gt; epsilon, -((LTM!$C20 - LTM!$C19) * 3600 / LTM!$C$1-($B19+$C19))/($J19-$K19), 0)</f>
        <v>-60.000000000000007</v>
      </c>
      <c r="R19" s="8">
        <f t="shared" si="0"/>
        <v>0</v>
      </c>
      <c r="S19" s="17">
        <f t="shared" si="1"/>
        <v>0</v>
      </c>
      <c r="U19" s="49">
        <f>MAX(U18 + Q18 * LTM!$C$1 / 3600, 0)</f>
        <v>0</v>
      </c>
      <c r="V19" s="11">
        <f>MAX(V18 + R18 * LTM!$C$1 / 3600 + IF(NOT(OR(LTM!$M20 * 3600 / LTM!$C$1 &gt;= 'Input Data'!$E$12 * LOOKUP(LTM!$A20,'Input Data'!$B$58:$B$62,'Input Data'!$F$58:$F$62) - epsilon,$B19 &lt; LTM!$M19 * 3600 / LTM!$C$1 - epsilon)), MIN(U18 + Q18 * LTM!$C$1 / 3600, 0), 0), 0)</f>
        <v>0</v>
      </c>
      <c r="W19" s="18">
        <f>MAX(W18 + S18 * LTM!$C$1 / 3600 + IF(NOT(OR(LTM!$X20 * 3600 / LTM!$C$1 &gt;= 'Input Data'!$G$12 * LOOKUP(LTM!$A20,'Input Data'!$B$58:$B$62,'Input Data'!$H$58:$H$62) - epsilon, $D19 &lt; LTM!$X19 * 3600 / LTM!$C$1 - epsilon)), MIN(V18 + R18 * LTM!$C$1 / 3600, 0), 0), 0)</f>
        <v>0</v>
      </c>
      <c r="Y19" s="50" t="e">
        <f>NA()</f>
        <v>#N/A</v>
      </c>
      <c r="Z19" s="55" t="e">
        <f>NA()</f>
        <v>#N/A</v>
      </c>
      <c r="AA19" s="8" t="e">
        <f>NA()</f>
        <v>#N/A</v>
      </c>
      <c r="AB19" s="17">
        <f>IF($U19 &gt; epsilon, $U19 + 'Input Data'!$G$11 + 'Input Data'!$E$11, IF($V19 &gt; epsilon, $V19 + 'Input Data'!$G$11, $W19)) * 5280</f>
        <v>0</v>
      </c>
    </row>
    <row r="20" spans="1:28" ht="15" x14ac:dyDescent="0.25">
      <c r="A20" s="38" t="e">
        <f>IF(SUM($B19:$H21)=0,NA(),LTM!$A21)</f>
        <v>#N/A</v>
      </c>
      <c r="B20" s="7">
        <f>LTM!$I21 / LTM!$C$1 * 3600</f>
        <v>0</v>
      </c>
      <c r="C20" s="8">
        <f>LTM!$H21 / LTM!$C$1 * 3600</f>
        <v>0</v>
      </c>
      <c r="D20" s="8">
        <f>LTM!$T21 / LTM!$C$1 * 3600</f>
        <v>0</v>
      </c>
      <c r="E20" s="33">
        <f>LTM!$S21 / LTM!$C$1 * 3600</f>
        <v>0</v>
      </c>
      <c r="F20" s="8">
        <f>LTM!$AE21 / LTM!$C$1 * 3600</f>
        <v>0</v>
      </c>
      <c r="G20" s="33">
        <f>LTM!$AD21 / LTM!$C$1 * 3600</f>
        <v>0</v>
      </c>
      <c r="H20" s="18">
        <f>LTM!$AL21 / LTM!$C$1 * 3600</f>
        <v>0</v>
      </c>
      <c r="J20" s="50">
        <f>IF(OR(LTM!$B21 * 3600 / LTM!$C$1 &gt;= 'Input Data'!$C$12 * LOOKUP(LTM!$A21,'Input Data'!$B$58:$B$62,'Input Data'!$D$58:$D$62) - epsilon, LTM!$C21 - LTM!$C20 &lt; LTM!$B20 - epsilon), (LTM!$C21 - LTM!$C20) * 3600 / LTM!$C$1 / 'Input Data'!$C$14, 'Input Data'!$C$13 - (LTM!$C21 - LTM!$C20) * 3600 / LTM!$C$1 / 'Input Data'!$C$15)</f>
        <v>104.13333333333331</v>
      </c>
      <c r="K20" s="60">
        <f>IF($B20 + $C20 &gt;= LTM!$E20 * 3600 / LTM!$C$1 - epsilon, ($B20 + $C20) / 'Input Data'!$C$14, 'Input Data'!$C$13 - ($B20 + $C20) / 'Input Data'!$C$15)</f>
        <v>0</v>
      </c>
      <c r="L20" s="8">
        <f>IF(OR(LTM!$M21 * 3600 / LTM!$C$1 &gt;= 'Input Data'!$E$12 * LOOKUP(LTM!$A21,'Input Data'!$B$58:$B$62,'Input Data'!$F$58:$F$62) - epsilon,$B20 &lt; LTM!$M20 * 3600 / LTM!$C$1 - epsilon), $B20 / 'Input Data'!$E$14, 'Input Data'!$E$13 - $B20 / 'Input Data'!$E$15)</f>
        <v>0</v>
      </c>
      <c r="M20" s="33">
        <f>IF($D20 + $E20 &gt;= LTM!$P20 * 3600 / LTM!$C$1 - epsilon, ($D20 + $E20) / 'Input Data'!$E$14, 'Input Data'!$E$13 - ($D20 + $E20) / 'Input Data'!$E$15)</f>
        <v>0</v>
      </c>
      <c r="N20" s="8">
        <f>IF(OR(LTM!$X21 * 3600 / LTM!$C$1 &gt;= 'Input Data'!$G$12 * LOOKUP(LTM!$A21,'Input Data'!$B$58:$B$62,'Input Data'!$H$58:$H$62) - epsilon, $D20 &lt; LTM!$X20 * 3600 / LTM!$C$1 - epsilon), $D20 / 'Input Data'!$G$14, 'Input Data'!$G$13 - $D20 / 'Input Data'!$G$15)</f>
        <v>0</v>
      </c>
      <c r="O20" s="17">
        <f>IF($F20 + $G20 &gt;= LTM!$AA20 * 3600 / LTM!$C$1 - epsilon, ($F20 + $G20) / 'Input Data'!$G$14, 'Input Data'!$G$13 - ($F20 + $G20) / 'Input Data'!$G$15)</f>
        <v>0</v>
      </c>
      <c r="Q20" s="49">
        <f>IF(ABS($J20-$K20) &gt; epsilon, -((LTM!$C21 - LTM!$C20) * 3600 / LTM!$C$1-($B20+$C20))/($J20-$K20), 0)</f>
        <v>-60.000000000000007</v>
      </c>
      <c r="R20" s="8">
        <f t="shared" si="0"/>
        <v>0</v>
      </c>
      <c r="S20" s="17">
        <f t="shared" si="1"/>
        <v>0</v>
      </c>
      <c r="U20" s="49">
        <f>MAX(U19 + Q19 * LTM!$C$1 / 3600, 0)</f>
        <v>0</v>
      </c>
      <c r="V20" s="11">
        <f>MAX(V19 + R19 * LTM!$C$1 / 3600 + IF(NOT(OR(LTM!$M21 * 3600 / LTM!$C$1 &gt;= 'Input Data'!$E$12 * LOOKUP(LTM!$A21,'Input Data'!$B$58:$B$62,'Input Data'!$F$58:$F$62) - epsilon,$B20 &lt; LTM!$M20 * 3600 / LTM!$C$1 - epsilon)), MIN(U19 + Q19 * LTM!$C$1 / 3600, 0), 0), 0)</f>
        <v>0</v>
      </c>
      <c r="W20" s="18">
        <f>MAX(W19 + S19 * LTM!$C$1 / 3600 + IF(NOT(OR(LTM!$X21 * 3600 / LTM!$C$1 &gt;= 'Input Data'!$G$12 * LOOKUP(LTM!$A21,'Input Data'!$B$58:$B$62,'Input Data'!$H$58:$H$62) - epsilon, $D20 &lt; LTM!$X20 * 3600 / LTM!$C$1 - epsilon)), MIN(V19 + R19 * LTM!$C$1 / 3600, 0), 0), 0)</f>
        <v>0</v>
      </c>
      <c r="Y20" s="50" t="e">
        <f>NA()</f>
        <v>#N/A</v>
      </c>
      <c r="Z20" s="55" t="e">
        <f>NA()</f>
        <v>#N/A</v>
      </c>
      <c r="AA20" s="8" t="e">
        <f>NA()</f>
        <v>#N/A</v>
      </c>
      <c r="AB20" s="17">
        <f>IF($U20 &gt; epsilon, $U20 + 'Input Data'!$G$11 + 'Input Data'!$E$11, IF($V20 &gt; epsilon, $V20 + 'Input Data'!$G$11, $W20)) * 5280</f>
        <v>0</v>
      </c>
    </row>
    <row r="21" spans="1:28" ht="15" x14ac:dyDescent="0.25">
      <c r="A21" s="38">
        <f>IF(SUM($B20:$H22)=0,NA(),LTM!$A22)</f>
        <v>170</v>
      </c>
      <c r="B21" s="7">
        <f>LTM!$I22 / LTM!$C$1 * 3600</f>
        <v>0</v>
      </c>
      <c r="C21" s="8">
        <f>LTM!$H22 / LTM!$C$1 * 3600</f>
        <v>0</v>
      </c>
      <c r="D21" s="8">
        <f>LTM!$T22 / LTM!$C$1 * 3600</f>
        <v>0</v>
      </c>
      <c r="E21" s="33">
        <f>LTM!$S22 / LTM!$C$1 * 3600</f>
        <v>0</v>
      </c>
      <c r="F21" s="8">
        <f>LTM!$AE22 / LTM!$C$1 * 3600</f>
        <v>0</v>
      </c>
      <c r="G21" s="33">
        <f>LTM!$AD22 / LTM!$C$1 * 3600</f>
        <v>0</v>
      </c>
      <c r="H21" s="18">
        <f>LTM!$AL22 / LTM!$C$1 * 3600</f>
        <v>0</v>
      </c>
      <c r="J21" s="50">
        <f>IF(OR(LTM!$B22 * 3600 / LTM!$C$1 &gt;= 'Input Data'!$C$12 * LOOKUP(LTM!$A22,'Input Data'!$B$58:$B$62,'Input Data'!$D$58:$D$62) - epsilon, LTM!$C22 - LTM!$C21 &lt; LTM!$B21 - epsilon), (LTM!$C22 - LTM!$C21) * 3600 / LTM!$C$1 / 'Input Data'!$C$14, 'Input Data'!$C$13 - (LTM!$C22 - LTM!$C21) * 3600 / LTM!$C$1 / 'Input Data'!$C$15)</f>
        <v>104.13333333333331</v>
      </c>
      <c r="K21" s="60">
        <f>IF($B21 + $C21 &gt;= LTM!$E21 * 3600 / LTM!$C$1 - epsilon, ($B21 + $C21) / 'Input Data'!$C$14, 'Input Data'!$C$13 - ($B21 + $C21) / 'Input Data'!$C$15)</f>
        <v>0</v>
      </c>
      <c r="L21" s="8">
        <f>IF(OR(LTM!$M22 * 3600 / LTM!$C$1 &gt;= 'Input Data'!$E$12 * LOOKUP(LTM!$A22,'Input Data'!$B$58:$B$62,'Input Data'!$F$58:$F$62) - epsilon,$B21 &lt; LTM!$M21 * 3600 / LTM!$C$1 - epsilon), $B21 / 'Input Data'!$E$14, 'Input Data'!$E$13 - $B21 / 'Input Data'!$E$15)</f>
        <v>0</v>
      </c>
      <c r="M21" s="33">
        <f>IF($D21 + $E21 &gt;= LTM!$P21 * 3600 / LTM!$C$1 - epsilon, ($D21 + $E21) / 'Input Data'!$E$14, 'Input Data'!$E$13 - ($D21 + $E21) / 'Input Data'!$E$15)</f>
        <v>0</v>
      </c>
      <c r="N21" s="8">
        <f>IF(OR(LTM!$X22 * 3600 / LTM!$C$1 &gt;= 'Input Data'!$G$12 * LOOKUP(LTM!$A22,'Input Data'!$B$58:$B$62,'Input Data'!$H$58:$H$62) - epsilon, $D21 &lt; LTM!$X21 * 3600 / LTM!$C$1 - epsilon), $D21 / 'Input Data'!$G$14, 'Input Data'!$G$13 - $D21 / 'Input Data'!$G$15)</f>
        <v>0</v>
      </c>
      <c r="O21" s="17">
        <f>IF($F21 + $G21 &gt;= LTM!$AA21 * 3600 / LTM!$C$1 - epsilon, ($F21 + $G21) / 'Input Data'!$G$14, 'Input Data'!$G$13 - ($F21 + $G21) / 'Input Data'!$G$15)</f>
        <v>0</v>
      </c>
      <c r="Q21" s="49">
        <f>IF(ABS($J21-$K21) &gt; epsilon, -((LTM!$C22 - LTM!$C21) * 3600 / LTM!$C$1-($B21+$C21))/($J21-$K21), 0)</f>
        <v>-60.000000000000007</v>
      </c>
      <c r="R21" s="8">
        <f t="shared" si="0"/>
        <v>0</v>
      </c>
      <c r="S21" s="17">
        <f t="shared" si="1"/>
        <v>0</v>
      </c>
      <c r="U21" s="49">
        <f>MAX(U20 + Q20 * LTM!$C$1 / 3600, 0)</f>
        <v>0</v>
      </c>
      <c r="V21" s="11">
        <f>MAX(V20 + R20 * LTM!$C$1 / 3600 + IF(NOT(OR(LTM!$M22 * 3600 / LTM!$C$1 &gt;= 'Input Data'!$E$12 * LOOKUP(LTM!$A22,'Input Data'!$B$58:$B$62,'Input Data'!$F$58:$F$62) - epsilon,$B21 &lt; LTM!$M21 * 3600 / LTM!$C$1 - epsilon)), MIN(U20 + Q20 * LTM!$C$1 / 3600, 0), 0), 0)</f>
        <v>0</v>
      </c>
      <c r="W21" s="18">
        <f>MAX(W20 + S20 * LTM!$C$1 / 3600 + IF(NOT(OR(LTM!$X22 * 3600 / LTM!$C$1 &gt;= 'Input Data'!$G$12 * LOOKUP(LTM!$A22,'Input Data'!$B$58:$B$62,'Input Data'!$H$58:$H$62) - epsilon, $D21 &lt; LTM!$X21 * 3600 / LTM!$C$1 - epsilon)), MIN(V20 + R20 * LTM!$C$1 / 3600, 0), 0), 0)</f>
        <v>0</v>
      </c>
      <c r="Y21" s="50" t="e">
        <f>NA()</f>
        <v>#N/A</v>
      </c>
      <c r="Z21" s="55" t="e">
        <f>NA()</f>
        <v>#N/A</v>
      </c>
      <c r="AA21" s="8" t="e">
        <f>NA()</f>
        <v>#N/A</v>
      </c>
      <c r="AB21" s="17">
        <f>IF($U21 &gt; epsilon, $U21 + 'Input Data'!$G$11 + 'Input Data'!$E$11, IF($V21 &gt; epsilon, $V21 + 'Input Data'!$G$11, $W21)) * 5280</f>
        <v>0</v>
      </c>
    </row>
    <row r="22" spans="1:28" ht="15" x14ac:dyDescent="0.25">
      <c r="A22" s="38">
        <f>IF(SUM($B21:$H23)=0,NA(),LTM!$A23)</f>
        <v>180</v>
      </c>
      <c r="B22" s="7">
        <f>LTM!$I23 / LTM!$C$1 * 3600</f>
        <v>6248</v>
      </c>
      <c r="C22" s="8">
        <f>LTM!$H23 / LTM!$C$1 * 3600</f>
        <v>0</v>
      </c>
      <c r="D22" s="8">
        <f>LTM!$T23 / LTM!$C$1 * 3600</f>
        <v>0</v>
      </c>
      <c r="E22" s="33">
        <f>LTM!$S23 / LTM!$C$1 * 3600</f>
        <v>0</v>
      </c>
      <c r="F22" s="8">
        <f>LTM!$AE23 / LTM!$C$1 * 3600</f>
        <v>0</v>
      </c>
      <c r="G22" s="33">
        <f>LTM!$AD23 / LTM!$C$1 * 3600</f>
        <v>0</v>
      </c>
      <c r="H22" s="18">
        <f>LTM!$AL23 / LTM!$C$1 * 3600</f>
        <v>0</v>
      </c>
      <c r="J22" s="50">
        <f>IF(OR(LTM!$B23 * 3600 / LTM!$C$1 &gt;= 'Input Data'!$C$12 * LOOKUP(LTM!$A23,'Input Data'!$B$58:$B$62,'Input Data'!$D$58:$D$62) - epsilon, LTM!$C23 - LTM!$C22 &lt; LTM!$B22 - epsilon), (LTM!$C23 - LTM!$C22) * 3600 / LTM!$C$1 / 'Input Data'!$C$14, 'Input Data'!$C$13 - (LTM!$C23 - LTM!$C22) * 3600 / LTM!$C$1 / 'Input Data'!$C$15)</f>
        <v>104.13333333333331</v>
      </c>
      <c r="K22" s="60">
        <f>IF($B22 + $C22 &gt;= LTM!$E22 * 3600 / LTM!$C$1 - epsilon, ($B22 + $C22) / 'Input Data'!$C$14, 'Input Data'!$C$13 - ($B22 + $C22) / 'Input Data'!$C$15)</f>
        <v>104.13333333333334</v>
      </c>
      <c r="L22" s="8">
        <f>IF(OR(LTM!$M23 * 3600 / LTM!$C$1 &gt;= 'Input Data'!$E$12 * LOOKUP(LTM!$A23,'Input Data'!$B$58:$B$62,'Input Data'!$F$58:$F$62) - epsilon,$B22 &lt; LTM!$M22 * 3600 / LTM!$C$1 - epsilon), $B22 / 'Input Data'!$E$14, 'Input Data'!$E$13 - $B22 / 'Input Data'!$E$15)</f>
        <v>208.26666666666668</v>
      </c>
      <c r="M22" s="33">
        <f>IF($D22 + $E22 &gt;= LTM!$P22 * 3600 / LTM!$C$1 - epsilon, ($D22 + $E22) / 'Input Data'!$E$14, 'Input Data'!$E$13 - ($D22 + $E22) / 'Input Data'!$E$15)</f>
        <v>0</v>
      </c>
      <c r="N22" s="8">
        <f>IF(OR(LTM!$X23 * 3600 / LTM!$C$1 &gt;= 'Input Data'!$G$12 * LOOKUP(LTM!$A23,'Input Data'!$B$58:$B$62,'Input Data'!$H$58:$H$62) - epsilon, $D22 &lt; LTM!$X22 * 3600 / LTM!$C$1 - epsilon), $D22 / 'Input Data'!$G$14, 'Input Data'!$G$13 - $D22 / 'Input Data'!$G$15)</f>
        <v>0</v>
      </c>
      <c r="O22" s="17">
        <f>IF($F22 + $G22 &gt;= LTM!$AA22 * 3600 / LTM!$C$1 - epsilon, ($F22 + $G22) / 'Input Data'!$G$14, 'Input Data'!$G$13 - ($F22 + $G22) / 'Input Data'!$G$15)</f>
        <v>0</v>
      </c>
      <c r="Q22" s="49">
        <f>IF(ABS($J22-$K22) &gt; epsilon, -((LTM!$C23 - LTM!$C22) * 3600 / LTM!$C$1-($B22+$C22))/($J22-$K22), 0)</f>
        <v>0</v>
      </c>
      <c r="R22" s="8">
        <f t="shared" si="0"/>
        <v>-29.999999999999996</v>
      </c>
      <c r="S22" s="17">
        <f t="shared" si="1"/>
        <v>0</v>
      </c>
      <c r="U22" s="49">
        <f>MAX(U21 + Q21 * LTM!$C$1 / 3600, 0)</f>
        <v>0</v>
      </c>
      <c r="V22" s="11">
        <f>MAX(V21 + R21 * LTM!$C$1 / 3600 + IF(NOT(OR(LTM!$M23 * 3600 / LTM!$C$1 &gt;= 'Input Data'!$E$12 * LOOKUP(LTM!$A23,'Input Data'!$B$58:$B$62,'Input Data'!$F$58:$F$62) - epsilon,$B22 &lt; LTM!$M22 * 3600 / LTM!$C$1 - epsilon)), MIN(U21 + Q21 * LTM!$C$1 / 3600, 0), 0), 0)</f>
        <v>0</v>
      </c>
      <c r="W22" s="18">
        <f>MAX(W21 + S21 * LTM!$C$1 / 3600 + IF(NOT(OR(LTM!$X23 * 3600 / LTM!$C$1 &gt;= 'Input Data'!$G$12 * LOOKUP(LTM!$A23,'Input Data'!$B$58:$B$62,'Input Data'!$H$58:$H$62) - epsilon, $D22 &lt; LTM!$X22 * 3600 / LTM!$C$1 - epsilon)), MIN(V21 + R21 * LTM!$C$1 / 3600, 0), 0), 0)</f>
        <v>0</v>
      </c>
      <c r="Y22" s="50" t="e">
        <f>NA()</f>
        <v>#N/A</v>
      </c>
      <c r="Z22" s="55" t="e">
        <f>NA()</f>
        <v>#N/A</v>
      </c>
      <c r="AA22" s="8" t="e">
        <f>NA()</f>
        <v>#N/A</v>
      </c>
      <c r="AB22" s="17">
        <f>IF($U22 &gt; epsilon, $U22 + 'Input Data'!$G$11 + 'Input Data'!$E$11, IF($V22 &gt; epsilon, $V22 + 'Input Data'!$G$11, $W22)) * 5280</f>
        <v>0</v>
      </c>
    </row>
    <row r="23" spans="1:28" ht="15" x14ac:dyDescent="0.25">
      <c r="A23" s="38">
        <f>IF(SUM($B22:$H24)=0,NA(),LTM!$A24)</f>
        <v>190</v>
      </c>
      <c r="B23" s="7">
        <f>LTM!$I24 / LTM!$C$1 * 3600</f>
        <v>6248</v>
      </c>
      <c r="C23" s="8">
        <f>LTM!$H24 / LTM!$C$1 * 3600</f>
        <v>0</v>
      </c>
      <c r="D23" s="8">
        <f>LTM!$T24 / LTM!$C$1 * 3600</f>
        <v>0</v>
      </c>
      <c r="E23" s="33">
        <f>LTM!$S24 / LTM!$C$1 * 3600</f>
        <v>0</v>
      </c>
      <c r="F23" s="8">
        <f>LTM!$AE24 / LTM!$C$1 * 3600</f>
        <v>0</v>
      </c>
      <c r="G23" s="33">
        <f>LTM!$AD24 / LTM!$C$1 * 3600</f>
        <v>0</v>
      </c>
      <c r="H23" s="18">
        <f>LTM!$AL24 / LTM!$C$1 * 3600</f>
        <v>0</v>
      </c>
      <c r="J23" s="50">
        <f>IF(OR(LTM!$B24 * 3600 / LTM!$C$1 &gt;= 'Input Data'!$C$12 * LOOKUP(LTM!$A24,'Input Data'!$B$58:$B$62,'Input Data'!$D$58:$D$62) - epsilon, LTM!$C24 - LTM!$C23 &lt; LTM!$B23 - epsilon), (LTM!$C24 - LTM!$C23) * 3600 / LTM!$C$1 / 'Input Data'!$C$14, 'Input Data'!$C$13 - (LTM!$C24 - LTM!$C23) * 3600 / LTM!$C$1 / 'Input Data'!$C$15)</f>
        <v>104.13333333333331</v>
      </c>
      <c r="K23" s="60">
        <f>IF($B23 + $C23 &gt;= LTM!$E23 * 3600 / LTM!$C$1 - epsilon, ($B23 + $C23) / 'Input Data'!$C$14, 'Input Data'!$C$13 - ($B23 + $C23) / 'Input Data'!$C$15)</f>
        <v>104.13333333333334</v>
      </c>
      <c r="L23" s="8">
        <f>IF(OR(LTM!$M24 * 3600 / LTM!$C$1 &gt;= 'Input Data'!$E$12 * LOOKUP(LTM!$A24,'Input Data'!$B$58:$B$62,'Input Data'!$F$58:$F$62) - epsilon,$B23 &lt; LTM!$M23 * 3600 / LTM!$C$1 - epsilon), $B23 / 'Input Data'!$E$14, 'Input Data'!$E$13 - $B23 / 'Input Data'!$E$15)</f>
        <v>208.26666666666668</v>
      </c>
      <c r="M23" s="33">
        <f>IF($D23 + $E23 &gt;= LTM!$P23 * 3600 / LTM!$C$1 - epsilon, ($D23 + $E23) / 'Input Data'!$E$14, 'Input Data'!$E$13 - ($D23 + $E23) / 'Input Data'!$E$15)</f>
        <v>0</v>
      </c>
      <c r="N23" s="8">
        <f>IF(OR(LTM!$X24 * 3600 / LTM!$C$1 &gt;= 'Input Data'!$G$12 * LOOKUP(LTM!$A24,'Input Data'!$B$58:$B$62,'Input Data'!$H$58:$H$62) - epsilon, $D23 &lt; LTM!$X23 * 3600 / LTM!$C$1 - epsilon), $D23 / 'Input Data'!$G$14, 'Input Data'!$G$13 - $D23 / 'Input Data'!$G$15)</f>
        <v>0</v>
      </c>
      <c r="O23" s="17">
        <f>IF($F23 + $G23 &gt;= LTM!$AA23 * 3600 / LTM!$C$1 - epsilon, ($F23 + $G23) / 'Input Data'!$G$14, 'Input Data'!$G$13 - ($F23 + $G23) / 'Input Data'!$G$15)</f>
        <v>0</v>
      </c>
      <c r="Q23" s="49">
        <f>IF(ABS($J23-$K23) &gt; epsilon, -((LTM!$C24 - LTM!$C23) * 3600 / LTM!$C$1-($B23+$C23))/($J23-$K23), 0)</f>
        <v>0</v>
      </c>
      <c r="R23" s="8">
        <f t="shared" si="0"/>
        <v>-29.999999999999996</v>
      </c>
      <c r="S23" s="17">
        <f t="shared" si="1"/>
        <v>0</v>
      </c>
      <c r="U23" s="49">
        <f>MAX(U22 + Q22 * LTM!$C$1 / 3600, 0)</f>
        <v>0</v>
      </c>
      <c r="V23" s="11">
        <f>MAX(V22 + R22 * LTM!$C$1 / 3600 + IF(NOT(OR(LTM!$M24 * 3600 / LTM!$C$1 &gt;= 'Input Data'!$E$12 * LOOKUP(LTM!$A24,'Input Data'!$B$58:$B$62,'Input Data'!$F$58:$F$62) - epsilon,$B23 &lt; LTM!$M23 * 3600 / LTM!$C$1 - epsilon)), MIN(U22 + Q22 * LTM!$C$1 / 3600, 0), 0), 0)</f>
        <v>0</v>
      </c>
      <c r="W23" s="18">
        <f>MAX(W22 + S22 * LTM!$C$1 / 3600 + IF(NOT(OR(LTM!$X24 * 3600 / LTM!$C$1 &gt;= 'Input Data'!$G$12 * LOOKUP(LTM!$A24,'Input Data'!$B$58:$B$62,'Input Data'!$H$58:$H$62) - epsilon, $D23 &lt; LTM!$X23 * 3600 / LTM!$C$1 - epsilon)), MIN(V22 + R22 * LTM!$C$1 / 3600, 0), 0), 0)</f>
        <v>0</v>
      </c>
      <c r="Y23" s="50" t="e">
        <f>NA()</f>
        <v>#N/A</v>
      </c>
      <c r="Z23" s="55" t="e">
        <f>NA()</f>
        <v>#N/A</v>
      </c>
      <c r="AA23" s="8" t="e">
        <f>NA()</f>
        <v>#N/A</v>
      </c>
      <c r="AB23" s="17">
        <f>IF($U23 &gt; epsilon, $U23 + 'Input Data'!$G$11 + 'Input Data'!$E$11, IF($V23 &gt; epsilon, $V23 + 'Input Data'!$G$11, $W23)) * 5280</f>
        <v>0</v>
      </c>
    </row>
    <row r="24" spans="1:28" ht="15" x14ac:dyDescent="0.25">
      <c r="A24" s="38">
        <f>IF(SUM($B23:$H25)=0,NA(),LTM!$A25)</f>
        <v>200</v>
      </c>
      <c r="B24" s="7">
        <f>LTM!$I25 / LTM!$C$1 * 3600</f>
        <v>6248</v>
      </c>
      <c r="C24" s="8">
        <f>LTM!$H25 / LTM!$C$1 * 3600</f>
        <v>0</v>
      </c>
      <c r="D24" s="8">
        <f>LTM!$T25 / LTM!$C$1 * 3600</f>
        <v>0</v>
      </c>
      <c r="E24" s="33">
        <f>LTM!$S25 / LTM!$C$1 * 3600</f>
        <v>0</v>
      </c>
      <c r="F24" s="8">
        <f>LTM!$AE25 / LTM!$C$1 * 3600</f>
        <v>0</v>
      </c>
      <c r="G24" s="33">
        <f>LTM!$AD25 / LTM!$C$1 * 3600</f>
        <v>0</v>
      </c>
      <c r="H24" s="18">
        <f>LTM!$AL25 / LTM!$C$1 * 3600</f>
        <v>0</v>
      </c>
      <c r="J24" s="50">
        <f>IF(OR(LTM!$B25 * 3600 / LTM!$C$1 &gt;= 'Input Data'!$C$12 * LOOKUP(LTM!$A25,'Input Data'!$B$58:$B$62,'Input Data'!$D$58:$D$62) - epsilon, LTM!$C25 - LTM!$C24 &lt; LTM!$B24 - epsilon), (LTM!$C25 - LTM!$C24) * 3600 / LTM!$C$1 / 'Input Data'!$C$14, 'Input Data'!$C$13 - (LTM!$C25 - LTM!$C24) * 3600 / LTM!$C$1 / 'Input Data'!$C$15)</f>
        <v>104.13333333333331</v>
      </c>
      <c r="K24" s="60">
        <f>IF($B24 + $C24 &gt;= LTM!$E24 * 3600 / LTM!$C$1 - epsilon, ($B24 + $C24) / 'Input Data'!$C$14, 'Input Data'!$C$13 - ($B24 + $C24) / 'Input Data'!$C$15)</f>
        <v>104.13333333333334</v>
      </c>
      <c r="L24" s="8">
        <f>IF(OR(LTM!$M25 * 3600 / LTM!$C$1 &gt;= 'Input Data'!$E$12 * LOOKUP(LTM!$A25,'Input Data'!$B$58:$B$62,'Input Data'!$F$58:$F$62) - epsilon,$B24 &lt; LTM!$M24 * 3600 / LTM!$C$1 - epsilon), $B24 / 'Input Data'!$E$14, 'Input Data'!$E$13 - $B24 / 'Input Data'!$E$15)</f>
        <v>208.26666666666668</v>
      </c>
      <c r="M24" s="33">
        <f>IF($D24 + $E24 &gt;= LTM!$P24 * 3600 / LTM!$C$1 - epsilon, ($D24 + $E24) / 'Input Data'!$E$14, 'Input Data'!$E$13 - ($D24 + $E24) / 'Input Data'!$E$15)</f>
        <v>0</v>
      </c>
      <c r="N24" s="8">
        <f>IF(OR(LTM!$X25 * 3600 / LTM!$C$1 &gt;= 'Input Data'!$G$12 * LOOKUP(LTM!$A25,'Input Data'!$B$58:$B$62,'Input Data'!$H$58:$H$62) - epsilon, $D24 &lt; LTM!$X24 * 3600 / LTM!$C$1 - epsilon), $D24 / 'Input Data'!$G$14, 'Input Data'!$G$13 - $D24 / 'Input Data'!$G$15)</f>
        <v>0</v>
      </c>
      <c r="O24" s="17">
        <f>IF($F24 + $G24 &gt;= LTM!$AA24 * 3600 / LTM!$C$1 - epsilon, ($F24 + $G24) / 'Input Data'!$G$14, 'Input Data'!$G$13 - ($F24 + $G24) / 'Input Data'!$G$15)</f>
        <v>0</v>
      </c>
      <c r="Q24" s="49">
        <f>IF(ABS($J24-$K24) &gt; epsilon, -((LTM!$C25 - LTM!$C24) * 3600 / LTM!$C$1-($B24+$C24))/($J24-$K24), 0)</f>
        <v>0</v>
      </c>
      <c r="R24" s="8">
        <f t="shared" si="0"/>
        <v>-29.999999999999996</v>
      </c>
      <c r="S24" s="17">
        <f t="shared" si="1"/>
        <v>0</v>
      </c>
      <c r="U24" s="49">
        <f>MAX(U23 + Q23 * LTM!$C$1 / 3600, 0)</f>
        <v>0</v>
      </c>
      <c r="V24" s="11">
        <f>MAX(V23 + R23 * LTM!$C$1 / 3600 + IF(NOT(OR(LTM!$M25 * 3600 / LTM!$C$1 &gt;= 'Input Data'!$E$12 * LOOKUP(LTM!$A25,'Input Data'!$B$58:$B$62,'Input Data'!$F$58:$F$62) - epsilon,$B24 &lt; LTM!$M24 * 3600 / LTM!$C$1 - epsilon)), MIN(U23 + Q23 * LTM!$C$1 / 3600, 0), 0), 0)</f>
        <v>0</v>
      </c>
      <c r="W24" s="18">
        <f>MAX(W23 + S23 * LTM!$C$1 / 3600 + IF(NOT(OR(LTM!$X25 * 3600 / LTM!$C$1 &gt;= 'Input Data'!$G$12 * LOOKUP(LTM!$A25,'Input Data'!$B$58:$B$62,'Input Data'!$H$58:$H$62) - epsilon, $D24 &lt; LTM!$X24 * 3600 / LTM!$C$1 - epsilon)), MIN(V23 + R23 * LTM!$C$1 / 3600, 0), 0), 0)</f>
        <v>0</v>
      </c>
      <c r="Y24" s="50" t="e">
        <f>NA()</f>
        <v>#N/A</v>
      </c>
      <c r="Z24" s="55" t="e">
        <f>NA()</f>
        <v>#N/A</v>
      </c>
      <c r="AA24" s="8" t="e">
        <f>NA()</f>
        <v>#N/A</v>
      </c>
      <c r="AB24" s="17">
        <f>IF($U24 &gt; epsilon, $U24 + 'Input Data'!$G$11 + 'Input Data'!$E$11, IF($V24 &gt; epsilon, $V24 + 'Input Data'!$G$11, $W24)) * 5280</f>
        <v>0</v>
      </c>
    </row>
    <row r="25" spans="1:28" ht="15" x14ac:dyDescent="0.25">
      <c r="A25" s="38">
        <f>IF(SUM($B24:$H26)=0,NA(),LTM!$A26)</f>
        <v>210</v>
      </c>
      <c r="B25" s="7">
        <f>LTM!$I26 / LTM!$C$1 * 3600</f>
        <v>6248</v>
      </c>
      <c r="C25" s="8">
        <f>LTM!$H26 / LTM!$C$1 * 3600</f>
        <v>0</v>
      </c>
      <c r="D25" s="8">
        <f>LTM!$T26 / LTM!$C$1 * 3600</f>
        <v>0</v>
      </c>
      <c r="E25" s="33">
        <f>LTM!$S26 / LTM!$C$1 * 3600</f>
        <v>0</v>
      </c>
      <c r="F25" s="8">
        <f>LTM!$AE26 / LTM!$C$1 * 3600</f>
        <v>0</v>
      </c>
      <c r="G25" s="33">
        <f>LTM!$AD26 / LTM!$C$1 * 3600</f>
        <v>0</v>
      </c>
      <c r="H25" s="18">
        <f>LTM!$AL26 / LTM!$C$1 * 3600</f>
        <v>0</v>
      </c>
      <c r="J25" s="50">
        <f>IF(OR(LTM!$B26 * 3600 / LTM!$C$1 &gt;= 'Input Data'!$C$12 * LOOKUP(LTM!$A26,'Input Data'!$B$58:$B$62,'Input Data'!$D$58:$D$62) - epsilon, LTM!$C26 - LTM!$C25 &lt; LTM!$B25 - epsilon), (LTM!$C26 - LTM!$C25) * 3600 / LTM!$C$1 / 'Input Data'!$C$14, 'Input Data'!$C$13 - (LTM!$C26 - LTM!$C25) * 3600 / LTM!$C$1 / 'Input Data'!$C$15)</f>
        <v>104.13333333333331</v>
      </c>
      <c r="K25" s="60">
        <f>IF($B25 + $C25 &gt;= LTM!$E25 * 3600 / LTM!$C$1 - epsilon, ($B25 + $C25) / 'Input Data'!$C$14, 'Input Data'!$C$13 - ($B25 + $C25) / 'Input Data'!$C$15)</f>
        <v>104.13333333333334</v>
      </c>
      <c r="L25" s="8">
        <f>IF(OR(LTM!$M26 * 3600 / LTM!$C$1 &gt;= 'Input Data'!$E$12 * LOOKUP(LTM!$A26,'Input Data'!$B$58:$B$62,'Input Data'!$F$58:$F$62) - epsilon,$B25 &lt; LTM!$M25 * 3600 / LTM!$C$1 - epsilon), $B25 / 'Input Data'!$E$14, 'Input Data'!$E$13 - $B25 / 'Input Data'!$E$15)</f>
        <v>208.26666666666668</v>
      </c>
      <c r="M25" s="33">
        <f>IF($D25 + $E25 &gt;= LTM!$P25 * 3600 / LTM!$C$1 - epsilon, ($D25 + $E25) / 'Input Data'!$E$14, 'Input Data'!$E$13 - ($D25 + $E25) / 'Input Data'!$E$15)</f>
        <v>0</v>
      </c>
      <c r="N25" s="8">
        <f>IF(OR(LTM!$X26 * 3600 / LTM!$C$1 &gt;= 'Input Data'!$G$12 * LOOKUP(LTM!$A26,'Input Data'!$B$58:$B$62,'Input Data'!$H$58:$H$62) - epsilon, $D25 &lt; LTM!$X25 * 3600 / LTM!$C$1 - epsilon), $D25 / 'Input Data'!$G$14, 'Input Data'!$G$13 - $D25 / 'Input Data'!$G$15)</f>
        <v>0</v>
      </c>
      <c r="O25" s="17">
        <f>IF($F25 + $G25 &gt;= LTM!$AA25 * 3600 / LTM!$C$1 - epsilon, ($F25 + $G25) / 'Input Data'!$G$14, 'Input Data'!$G$13 - ($F25 + $G25) / 'Input Data'!$G$15)</f>
        <v>0</v>
      </c>
      <c r="Q25" s="49">
        <f>IF(ABS($J25-$K25) &gt; epsilon, -((LTM!$C26 - LTM!$C25) * 3600 / LTM!$C$1-($B25+$C25))/($J25-$K25), 0)</f>
        <v>0</v>
      </c>
      <c r="R25" s="8">
        <f t="shared" si="0"/>
        <v>-29.999999999999996</v>
      </c>
      <c r="S25" s="17">
        <f t="shared" si="1"/>
        <v>0</v>
      </c>
      <c r="U25" s="49">
        <f>MAX(U24 + Q24 * LTM!$C$1 / 3600, 0)</f>
        <v>0</v>
      </c>
      <c r="V25" s="11">
        <f>MAX(V24 + R24 * LTM!$C$1 / 3600 + IF(NOT(OR(LTM!$M26 * 3600 / LTM!$C$1 &gt;= 'Input Data'!$E$12 * LOOKUP(LTM!$A26,'Input Data'!$B$58:$B$62,'Input Data'!$F$58:$F$62) - epsilon,$B25 &lt; LTM!$M25 * 3600 / LTM!$C$1 - epsilon)), MIN(U24 + Q24 * LTM!$C$1 / 3600, 0), 0), 0)</f>
        <v>0</v>
      </c>
      <c r="W25" s="18">
        <f>MAX(W24 + S24 * LTM!$C$1 / 3600 + IF(NOT(OR(LTM!$X26 * 3600 / LTM!$C$1 &gt;= 'Input Data'!$G$12 * LOOKUP(LTM!$A26,'Input Data'!$B$58:$B$62,'Input Data'!$H$58:$H$62) - epsilon, $D25 &lt; LTM!$X25 * 3600 / LTM!$C$1 - epsilon)), MIN(V24 + R24 * LTM!$C$1 / 3600, 0), 0), 0)</f>
        <v>0</v>
      </c>
      <c r="Y25" s="50" t="e">
        <f>NA()</f>
        <v>#N/A</v>
      </c>
      <c r="Z25" s="55" t="e">
        <f>NA()</f>
        <v>#N/A</v>
      </c>
      <c r="AA25" s="8" t="e">
        <f>NA()</f>
        <v>#N/A</v>
      </c>
      <c r="AB25" s="17">
        <f>IF($U25 &gt; epsilon, $U25 + 'Input Data'!$G$11 + 'Input Data'!$E$11, IF($V25 &gt; epsilon, $V25 + 'Input Data'!$G$11, $W25)) * 5280</f>
        <v>0</v>
      </c>
    </row>
    <row r="26" spans="1:28" ht="15" x14ac:dyDescent="0.25">
      <c r="A26" s="38">
        <f>IF(SUM($B25:$H27)=0,NA(),LTM!$A27)</f>
        <v>220</v>
      </c>
      <c r="B26" s="7">
        <f>LTM!$I27 / LTM!$C$1 * 3600</f>
        <v>6248</v>
      </c>
      <c r="C26" s="8">
        <f>LTM!$H27 / LTM!$C$1 * 3600</f>
        <v>0</v>
      </c>
      <c r="D26" s="8">
        <f>LTM!$T27 / LTM!$C$1 * 3600</f>
        <v>0</v>
      </c>
      <c r="E26" s="33">
        <f>LTM!$S27 / LTM!$C$1 * 3600</f>
        <v>0</v>
      </c>
      <c r="F26" s="8">
        <f>LTM!$AE27 / LTM!$C$1 * 3600</f>
        <v>0</v>
      </c>
      <c r="G26" s="33">
        <f>LTM!$AD27 / LTM!$C$1 * 3600</f>
        <v>0</v>
      </c>
      <c r="H26" s="18">
        <f>LTM!$AL27 / LTM!$C$1 * 3600</f>
        <v>0</v>
      </c>
      <c r="J26" s="50">
        <f>IF(OR(LTM!$B27 * 3600 / LTM!$C$1 &gt;= 'Input Data'!$C$12 * LOOKUP(LTM!$A27,'Input Data'!$B$58:$B$62,'Input Data'!$D$58:$D$62) - epsilon, LTM!$C27 - LTM!$C26 &lt; LTM!$B26 - epsilon), (LTM!$C27 - LTM!$C26) * 3600 / LTM!$C$1 / 'Input Data'!$C$14, 'Input Data'!$C$13 - (LTM!$C27 - LTM!$C26) * 3600 / LTM!$C$1 / 'Input Data'!$C$15)</f>
        <v>104.13333333333331</v>
      </c>
      <c r="K26" s="60">
        <f>IF($B26 + $C26 &gt;= LTM!$E26 * 3600 / LTM!$C$1 - epsilon, ($B26 + $C26) / 'Input Data'!$C$14, 'Input Data'!$C$13 - ($B26 + $C26) / 'Input Data'!$C$15)</f>
        <v>104.13333333333334</v>
      </c>
      <c r="L26" s="8">
        <f>IF(OR(LTM!$M27 * 3600 / LTM!$C$1 &gt;= 'Input Data'!$E$12 * LOOKUP(LTM!$A27,'Input Data'!$B$58:$B$62,'Input Data'!$F$58:$F$62) - epsilon,$B26 &lt; LTM!$M26 * 3600 / LTM!$C$1 - epsilon), $B26 / 'Input Data'!$E$14, 'Input Data'!$E$13 - $B26 / 'Input Data'!$E$15)</f>
        <v>208.26666666666668</v>
      </c>
      <c r="M26" s="33">
        <f>IF($D26 + $E26 &gt;= LTM!$P26 * 3600 / LTM!$C$1 - epsilon, ($D26 + $E26) / 'Input Data'!$E$14, 'Input Data'!$E$13 - ($D26 + $E26) / 'Input Data'!$E$15)</f>
        <v>0</v>
      </c>
      <c r="N26" s="8">
        <f>IF(OR(LTM!$X27 * 3600 / LTM!$C$1 &gt;= 'Input Data'!$G$12 * LOOKUP(LTM!$A27,'Input Data'!$B$58:$B$62,'Input Data'!$H$58:$H$62) - epsilon, $D26 &lt; LTM!$X26 * 3600 / LTM!$C$1 - epsilon), $D26 / 'Input Data'!$G$14, 'Input Data'!$G$13 - $D26 / 'Input Data'!$G$15)</f>
        <v>0</v>
      </c>
      <c r="O26" s="17">
        <f>IF($F26 + $G26 &gt;= LTM!$AA26 * 3600 / LTM!$C$1 - epsilon, ($F26 + $G26) / 'Input Data'!$G$14, 'Input Data'!$G$13 - ($F26 + $G26) / 'Input Data'!$G$15)</f>
        <v>0</v>
      </c>
      <c r="Q26" s="49">
        <f>IF(ABS($J26-$K26) &gt; epsilon, -((LTM!$C27 - LTM!$C26) * 3600 / LTM!$C$1-($B26+$C26))/($J26-$K26), 0)</f>
        <v>0</v>
      </c>
      <c r="R26" s="8">
        <f t="shared" si="0"/>
        <v>-29.999999999999996</v>
      </c>
      <c r="S26" s="17">
        <f t="shared" si="1"/>
        <v>0</v>
      </c>
      <c r="U26" s="49">
        <f>MAX(U25 + Q25 * LTM!$C$1 / 3600, 0)</f>
        <v>0</v>
      </c>
      <c r="V26" s="11">
        <f>MAX(V25 + R25 * LTM!$C$1 / 3600 + IF(NOT(OR(LTM!$M27 * 3600 / LTM!$C$1 &gt;= 'Input Data'!$E$12 * LOOKUP(LTM!$A27,'Input Data'!$B$58:$B$62,'Input Data'!$F$58:$F$62) - epsilon,$B26 &lt; LTM!$M26 * 3600 / LTM!$C$1 - epsilon)), MIN(U25 + Q25 * LTM!$C$1 / 3600, 0), 0), 0)</f>
        <v>0</v>
      </c>
      <c r="W26" s="18">
        <f>MAX(W25 + S25 * LTM!$C$1 / 3600 + IF(NOT(OR(LTM!$X27 * 3600 / LTM!$C$1 &gt;= 'Input Data'!$G$12 * LOOKUP(LTM!$A27,'Input Data'!$B$58:$B$62,'Input Data'!$H$58:$H$62) - epsilon, $D26 &lt; LTM!$X26 * 3600 / LTM!$C$1 - epsilon)), MIN(V25 + R25 * LTM!$C$1 / 3600, 0), 0), 0)</f>
        <v>0</v>
      </c>
      <c r="Y26" s="50" t="e">
        <f>NA()</f>
        <v>#N/A</v>
      </c>
      <c r="Z26" s="55" t="e">
        <f>NA()</f>
        <v>#N/A</v>
      </c>
      <c r="AA26" s="8" t="e">
        <f>NA()</f>
        <v>#N/A</v>
      </c>
      <c r="AB26" s="17">
        <f>IF($U26 &gt; epsilon, $U26 + 'Input Data'!$G$11 + 'Input Data'!$E$11, IF($V26 &gt; epsilon, $V26 + 'Input Data'!$G$11, $W26)) * 5280</f>
        <v>0</v>
      </c>
    </row>
    <row r="27" spans="1:28" ht="15" x14ac:dyDescent="0.25">
      <c r="A27" s="38">
        <f>IF(SUM($B26:$H28)=0,NA(),LTM!$A28)</f>
        <v>230</v>
      </c>
      <c r="B27" s="7">
        <f>LTM!$I28 / LTM!$C$1 * 3600</f>
        <v>6248</v>
      </c>
      <c r="C27" s="8">
        <f>LTM!$H28 / LTM!$C$1 * 3600</f>
        <v>0</v>
      </c>
      <c r="D27" s="8">
        <f>LTM!$T28 / LTM!$C$1 * 3600</f>
        <v>0</v>
      </c>
      <c r="E27" s="33">
        <f>LTM!$S28 / LTM!$C$1 * 3600</f>
        <v>0</v>
      </c>
      <c r="F27" s="8">
        <f>LTM!$AE28 / LTM!$C$1 * 3600</f>
        <v>0</v>
      </c>
      <c r="G27" s="33">
        <f>LTM!$AD28 / LTM!$C$1 * 3600</f>
        <v>0</v>
      </c>
      <c r="H27" s="18">
        <f>LTM!$AL28 / LTM!$C$1 * 3600</f>
        <v>0</v>
      </c>
      <c r="J27" s="50">
        <f>IF(OR(LTM!$B28 * 3600 / LTM!$C$1 &gt;= 'Input Data'!$C$12 * LOOKUP(LTM!$A28,'Input Data'!$B$58:$B$62,'Input Data'!$D$58:$D$62) - epsilon, LTM!$C28 - LTM!$C27 &lt; LTM!$B27 - epsilon), (LTM!$C28 - LTM!$C27) * 3600 / LTM!$C$1 / 'Input Data'!$C$14, 'Input Data'!$C$13 - (LTM!$C28 - LTM!$C27) * 3600 / LTM!$C$1 / 'Input Data'!$C$15)</f>
        <v>104.13333333333331</v>
      </c>
      <c r="K27" s="60">
        <f>IF($B27 + $C27 &gt;= LTM!$E27 * 3600 / LTM!$C$1 - epsilon, ($B27 + $C27) / 'Input Data'!$C$14, 'Input Data'!$C$13 - ($B27 + $C27) / 'Input Data'!$C$15)</f>
        <v>104.13333333333334</v>
      </c>
      <c r="L27" s="8">
        <f>IF(OR(LTM!$M28 * 3600 / LTM!$C$1 &gt;= 'Input Data'!$E$12 * LOOKUP(LTM!$A28,'Input Data'!$B$58:$B$62,'Input Data'!$F$58:$F$62) - epsilon,$B27 &lt; LTM!$M27 * 3600 / LTM!$C$1 - epsilon), $B27 / 'Input Data'!$E$14, 'Input Data'!$E$13 - $B27 / 'Input Data'!$E$15)</f>
        <v>208.26666666666668</v>
      </c>
      <c r="M27" s="33">
        <f>IF($D27 + $E27 &gt;= LTM!$P27 * 3600 / LTM!$C$1 - epsilon, ($D27 + $E27) / 'Input Data'!$E$14, 'Input Data'!$E$13 - ($D27 + $E27) / 'Input Data'!$E$15)</f>
        <v>0</v>
      </c>
      <c r="N27" s="8">
        <f>IF(OR(LTM!$X28 * 3600 / LTM!$C$1 &gt;= 'Input Data'!$G$12 * LOOKUP(LTM!$A28,'Input Data'!$B$58:$B$62,'Input Data'!$H$58:$H$62) - epsilon, $D27 &lt; LTM!$X27 * 3600 / LTM!$C$1 - epsilon), $D27 / 'Input Data'!$G$14, 'Input Data'!$G$13 - $D27 / 'Input Data'!$G$15)</f>
        <v>0</v>
      </c>
      <c r="O27" s="17">
        <f>IF($F27 + $G27 &gt;= LTM!$AA27 * 3600 / LTM!$C$1 - epsilon, ($F27 + $G27) / 'Input Data'!$G$14, 'Input Data'!$G$13 - ($F27 + $G27) / 'Input Data'!$G$15)</f>
        <v>0</v>
      </c>
      <c r="Q27" s="49">
        <f>IF(ABS($J27-$K27) &gt; epsilon, -((LTM!$C28 - LTM!$C27) * 3600 / LTM!$C$1-($B27+$C27))/($J27-$K27), 0)</f>
        <v>0</v>
      </c>
      <c r="R27" s="8">
        <f t="shared" si="0"/>
        <v>-29.999999999999996</v>
      </c>
      <c r="S27" s="17">
        <f t="shared" si="1"/>
        <v>0</v>
      </c>
      <c r="U27" s="49">
        <f>MAX(U26 + Q26 * LTM!$C$1 / 3600, 0)</f>
        <v>0</v>
      </c>
      <c r="V27" s="11">
        <f>MAX(V26 + R26 * LTM!$C$1 / 3600 + IF(NOT(OR(LTM!$M28 * 3600 / LTM!$C$1 &gt;= 'Input Data'!$E$12 * LOOKUP(LTM!$A28,'Input Data'!$B$58:$B$62,'Input Data'!$F$58:$F$62) - epsilon,$B27 &lt; LTM!$M27 * 3600 / LTM!$C$1 - epsilon)), MIN(U26 + Q26 * LTM!$C$1 / 3600, 0), 0), 0)</f>
        <v>0</v>
      </c>
      <c r="W27" s="18">
        <f>MAX(W26 + S26 * LTM!$C$1 / 3600 + IF(NOT(OR(LTM!$X28 * 3600 / LTM!$C$1 &gt;= 'Input Data'!$G$12 * LOOKUP(LTM!$A28,'Input Data'!$B$58:$B$62,'Input Data'!$H$58:$H$62) - epsilon, $D27 &lt; LTM!$X27 * 3600 / LTM!$C$1 - epsilon)), MIN(V26 + R26 * LTM!$C$1 / 3600, 0), 0), 0)</f>
        <v>0</v>
      </c>
      <c r="Y27" s="50" t="e">
        <f>NA()</f>
        <v>#N/A</v>
      </c>
      <c r="Z27" s="55" t="e">
        <f>NA()</f>
        <v>#N/A</v>
      </c>
      <c r="AA27" s="8" t="e">
        <f>NA()</f>
        <v>#N/A</v>
      </c>
      <c r="AB27" s="17">
        <f>IF($U27 &gt; epsilon, $U27 + 'Input Data'!$G$11 + 'Input Data'!$E$11, IF($V27 &gt; epsilon, $V27 + 'Input Data'!$G$11, $W27)) * 5280</f>
        <v>0</v>
      </c>
    </row>
    <row r="28" spans="1:28" ht="15" x14ac:dyDescent="0.25">
      <c r="A28" s="38">
        <f>IF(SUM($B27:$H29)=0,NA(),LTM!$A29)</f>
        <v>240</v>
      </c>
      <c r="B28" s="7">
        <f>LTM!$I29 / LTM!$C$1 * 3600</f>
        <v>6248</v>
      </c>
      <c r="C28" s="8">
        <f>LTM!$H29 / LTM!$C$1 * 3600</f>
        <v>0</v>
      </c>
      <c r="D28" s="8">
        <f>LTM!$T29 / LTM!$C$1 * 3600</f>
        <v>6123.04</v>
      </c>
      <c r="E28" s="33">
        <f>LTM!$S29 / LTM!$C$1 * 3600</f>
        <v>124.96</v>
      </c>
      <c r="F28" s="8">
        <f>LTM!$AE29 / LTM!$C$1 * 3600</f>
        <v>0</v>
      </c>
      <c r="G28" s="33">
        <f>LTM!$AD29 / LTM!$C$1 * 3600</f>
        <v>0</v>
      </c>
      <c r="H28" s="18">
        <f>LTM!$AL29 / LTM!$C$1 * 3600</f>
        <v>0</v>
      </c>
      <c r="J28" s="50">
        <f>IF(OR(LTM!$B29 * 3600 / LTM!$C$1 &gt;= 'Input Data'!$C$12 * LOOKUP(LTM!$A29,'Input Data'!$B$58:$B$62,'Input Data'!$D$58:$D$62) - epsilon, LTM!$C29 - LTM!$C28 &lt; LTM!$B28 - epsilon), (LTM!$C29 - LTM!$C28) * 3600 / LTM!$C$1 / 'Input Data'!$C$14, 'Input Data'!$C$13 - (LTM!$C29 - LTM!$C28) * 3600 / LTM!$C$1 / 'Input Data'!$C$15)</f>
        <v>104.13333333333331</v>
      </c>
      <c r="K28" s="60">
        <f>IF($B28 + $C28 &gt;= LTM!$E28 * 3600 / LTM!$C$1 - epsilon, ($B28 + $C28) / 'Input Data'!$C$14, 'Input Data'!$C$13 - ($B28 + $C28) / 'Input Data'!$C$15)</f>
        <v>104.13333333333334</v>
      </c>
      <c r="L28" s="8">
        <f>IF(OR(LTM!$M29 * 3600 / LTM!$C$1 &gt;= 'Input Data'!$E$12 * LOOKUP(LTM!$A29,'Input Data'!$B$58:$B$62,'Input Data'!$F$58:$F$62) - epsilon,$B28 &lt; LTM!$M28 * 3600 / LTM!$C$1 - epsilon), $B28 / 'Input Data'!$E$14, 'Input Data'!$E$13 - $B28 / 'Input Data'!$E$15)</f>
        <v>208.26666666666668</v>
      </c>
      <c r="M28" s="33">
        <f>IF($D28 + $E28 &gt;= LTM!$P28 * 3600 / LTM!$C$1 - epsilon, ($D28 + $E28) / 'Input Data'!$E$14, 'Input Data'!$E$13 - ($D28 + $E28) / 'Input Data'!$E$15)</f>
        <v>208.26666666666668</v>
      </c>
      <c r="N28" s="8">
        <f>IF(OR(LTM!$X29 * 3600 / LTM!$C$1 &gt;= 'Input Data'!$G$12 * LOOKUP(LTM!$A29,'Input Data'!$B$58:$B$62,'Input Data'!$H$58:$H$62) - epsilon, $D28 &lt; LTM!$X28 * 3600 / LTM!$C$1 - epsilon), $D28 / 'Input Data'!$G$14, 'Input Data'!$G$13 - $D28 / 'Input Data'!$G$15)</f>
        <v>204.10133333333334</v>
      </c>
      <c r="O28" s="17">
        <f>IF($F28 + $G28 &gt;= LTM!$AA28 * 3600 / LTM!$C$1 - epsilon, ($F28 + $G28) / 'Input Data'!$G$14, 'Input Data'!$G$13 - ($F28 + $G28) / 'Input Data'!$G$15)</f>
        <v>0</v>
      </c>
      <c r="Q28" s="49">
        <f>IF(ABS($J28-$K28) &gt; epsilon, -((LTM!$C29 - LTM!$C28) * 3600 / LTM!$C$1-($B28+$C28))/($J28-$K28), 0)</f>
        <v>0</v>
      </c>
      <c r="R28" s="8">
        <f t="shared" si="0"/>
        <v>0</v>
      </c>
      <c r="S28" s="17">
        <f t="shared" si="1"/>
        <v>-30</v>
      </c>
      <c r="U28" s="49">
        <f>MAX(U27 + Q27 * LTM!$C$1 / 3600, 0)</f>
        <v>0</v>
      </c>
      <c r="V28" s="11">
        <f>MAX(V27 + R27 * LTM!$C$1 / 3600 + IF(NOT(OR(LTM!$M29 * 3600 / LTM!$C$1 &gt;= 'Input Data'!$E$12 * LOOKUP(LTM!$A29,'Input Data'!$B$58:$B$62,'Input Data'!$F$58:$F$62) - epsilon,$B28 &lt; LTM!$M28 * 3600 / LTM!$C$1 - epsilon)), MIN(U27 + Q27 * LTM!$C$1 / 3600, 0), 0), 0)</f>
        <v>0</v>
      </c>
      <c r="W28" s="18">
        <f>MAX(W27 + S27 * LTM!$C$1 / 3600 + IF(NOT(OR(LTM!$X29 * 3600 / LTM!$C$1 &gt;= 'Input Data'!$G$12 * LOOKUP(LTM!$A29,'Input Data'!$B$58:$B$62,'Input Data'!$H$58:$H$62) - epsilon, $D28 &lt; LTM!$X28 * 3600 / LTM!$C$1 - epsilon)), MIN(V27 + R27 * LTM!$C$1 / 3600, 0), 0), 0)</f>
        <v>0</v>
      </c>
      <c r="Y28" s="50" t="e">
        <f>NA()</f>
        <v>#N/A</v>
      </c>
      <c r="Z28" s="55" t="e">
        <f>NA()</f>
        <v>#N/A</v>
      </c>
      <c r="AA28" s="8" t="e">
        <f>NA()</f>
        <v>#N/A</v>
      </c>
      <c r="AB28" s="17">
        <f>IF($U28 &gt; epsilon, $U28 + 'Input Data'!$G$11 + 'Input Data'!$E$11, IF($V28 &gt; epsilon, $V28 + 'Input Data'!$G$11, $W28)) * 5280</f>
        <v>0</v>
      </c>
    </row>
    <row r="29" spans="1:28" ht="15" x14ac:dyDescent="0.25">
      <c r="A29" s="38">
        <f>IF(SUM($B28:$H30)=0,NA(),LTM!$A30)</f>
        <v>250</v>
      </c>
      <c r="B29" s="7">
        <f>LTM!$I30 / LTM!$C$1 * 3600</f>
        <v>6248</v>
      </c>
      <c r="C29" s="8">
        <f>LTM!$H30 / LTM!$C$1 * 3600</f>
        <v>0</v>
      </c>
      <c r="D29" s="8">
        <f>LTM!$T30 / LTM!$C$1 * 3600</f>
        <v>6123.04</v>
      </c>
      <c r="E29" s="33">
        <f>LTM!$S30 / LTM!$C$1 * 3600</f>
        <v>124.96</v>
      </c>
      <c r="F29" s="8">
        <f>LTM!$AE30 / LTM!$C$1 * 3600</f>
        <v>0</v>
      </c>
      <c r="G29" s="33">
        <f>LTM!$AD30 / LTM!$C$1 * 3600</f>
        <v>0</v>
      </c>
      <c r="H29" s="18">
        <f>LTM!$AL30 / LTM!$C$1 * 3600</f>
        <v>0</v>
      </c>
      <c r="J29" s="50">
        <f>IF(OR(LTM!$B30 * 3600 / LTM!$C$1 &gt;= 'Input Data'!$C$12 * LOOKUP(LTM!$A30,'Input Data'!$B$58:$B$62,'Input Data'!$D$58:$D$62) - epsilon, LTM!$C30 - LTM!$C29 &lt; LTM!$B29 - epsilon), (LTM!$C30 - LTM!$C29) * 3600 / LTM!$C$1 / 'Input Data'!$C$14, 'Input Data'!$C$13 - (LTM!$C30 - LTM!$C29) * 3600 / LTM!$C$1 / 'Input Data'!$C$15)</f>
        <v>104.13333333333331</v>
      </c>
      <c r="K29" s="60">
        <f>IF($B29 + $C29 &gt;= LTM!$E29 * 3600 / LTM!$C$1 - epsilon, ($B29 + $C29) / 'Input Data'!$C$14, 'Input Data'!$C$13 - ($B29 + $C29) / 'Input Data'!$C$15)</f>
        <v>104.13333333333334</v>
      </c>
      <c r="L29" s="8">
        <f>IF(OR(LTM!$M30 * 3600 / LTM!$C$1 &gt;= 'Input Data'!$E$12 * LOOKUP(LTM!$A30,'Input Data'!$B$58:$B$62,'Input Data'!$F$58:$F$62) - epsilon,$B29 &lt; LTM!$M29 * 3600 / LTM!$C$1 - epsilon), $B29 / 'Input Data'!$E$14, 'Input Data'!$E$13 - $B29 / 'Input Data'!$E$15)</f>
        <v>208.26666666666668</v>
      </c>
      <c r="M29" s="33">
        <f>IF($D29 + $E29 &gt;= LTM!$P29 * 3600 / LTM!$C$1 - epsilon, ($D29 + $E29) / 'Input Data'!$E$14, 'Input Data'!$E$13 - ($D29 + $E29) / 'Input Data'!$E$15)</f>
        <v>208.26666666666668</v>
      </c>
      <c r="N29" s="8">
        <f>IF(OR(LTM!$X30 * 3600 / LTM!$C$1 &gt;= 'Input Data'!$G$12 * LOOKUP(LTM!$A30,'Input Data'!$B$58:$B$62,'Input Data'!$H$58:$H$62) - epsilon, $D29 &lt; LTM!$X29 * 3600 / LTM!$C$1 - epsilon), $D29 / 'Input Data'!$G$14, 'Input Data'!$G$13 - $D29 / 'Input Data'!$G$15)</f>
        <v>204.10133333333334</v>
      </c>
      <c r="O29" s="17">
        <f>IF($F29 + $G29 &gt;= LTM!$AA29 * 3600 / LTM!$C$1 - epsilon, ($F29 + $G29) / 'Input Data'!$G$14, 'Input Data'!$G$13 - ($F29 + $G29) / 'Input Data'!$G$15)</f>
        <v>0</v>
      </c>
      <c r="Q29" s="49">
        <f>IF(ABS($J29-$K29) &gt; epsilon, -((LTM!$C30 - LTM!$C29) * 3600 / LTM!$C$1-($B29+$C29))/($J29-$K29), 0)</f>
        <v>0</v>
      </c>
      <c r="R29" s="8">
        <f t="shared" si="0"/>
        <v>0</v>
      </c>
      <c r="S29" s="17">
        <f t="shared" si="1"/>
        <v>-30</v>
      </c>
      <c r="U29" s="49">
        <f>MAX(U28 + Q28 * LTM!$C$1 / 3600, 0)</f>
        <v>0</v>
      </c>
      <c r="V29" s="11">
        <f>MAX(V28 + R28 * LTM!$C$1 / 3600 + IF(NOT(OR(LTM!$M30 * 3600 / LTM!$C$1 &gt;= 'Input Data'!$E$12 * LOOKUP(LTM!$A30,'Input Data'!$B$58:$B$62,'Input Data'!$F$58:$F$62) - epsilon,$B29 &lt; LTM!$M29 * 3600 / LTM!$C$1 - epsilon)), MIN(U28 + Q28 * LTM!$C$1 / 3600, 0), 0), 0)</f>
        <v>0</v>
      </c>
      <c r="W29" s="18">
        <f>MAX(W28 + S28 * LTM!$C$1 / 3600 + IF(NOT(OR(LTM!$X30 * 3600 / LTM!$C$1 &gt;= 'Input Data'!$G$12 * LOOKUP(LTM!$A30,'Input Data'!$B$58:$B$62,'Input Data'!$H$58:$H$62) - epsilon, $D29 &lt; LTM!$X29 * 3600 / LTM!$C$1 - epsilon)), MIN(V28 + R28 * LTM!$C$1 / 3600, 0), 0), 0)</f>
        <v>0</v>
      </c>
      <c r="Y29" s="50" t="e">
        <f>NA()</f>
        <v>#N/A</v>
      </c>
      <c r="Z29" s="55" t="e">
        <f>NA()</f>
        <v>#N/A</v>
      </c>
      <c r="AA29" s="8" t="e">
        <f>NA()</f>
        <v>#N/A</v>
      </c>
      <c r="AB29" s="17">
        <f>IF($U29 &gt; epsilon, $U29 + 'Input Data'!$G$11 + 'Input Data'!$E$11, IF($V29 &gt; epsilon, $V29 + 'Input Data'!$G$11, $W29)) * 5280</f>
        <v>0</v>
      </c>
    </row>
    <row r="30" spans="1:28" ht="15" x14ac:dyDescent="0.25">
      <c r="A30" s="38">
        <f>IF(SUM($B29:$H31)=0,NA(),LTM!$A31)</f>
        <v>260</v>
      </c>
      <c r="B30" s="7">
        <f>LTM!$I31 / LTM!$C$1 * 3600</f>
        <v>6248</v>
      </c>
      <c r="C30" s="8">
        <f>LTM!$H31 / LTM!$C$1 * 3600</f>
        <v>0</v>
      </c>
      <c r="D30" s="8">
        <f>LTM!$T31 / LTM!$C$1 * 3600</f>
        <v>6123.04</v>
      </c>
      <c r="E30" s="33">
        <f>LTM!$S31 / LTM!$C$1 * 3600</f>
        <v>124.96</v>
      </c>
      <c r="F30" s="8">
        <f>LTM!$AE31 / LTM!$C$1 * 3600</f>
        <v>0</v>
      </c>
      <c r="G30" s="33">
        <f>LTM!$AD31 / LTM!$C$1 * 3600</f>
        <v>0</v>
      </c>
      <c r="H30" s="18">
        <f>LTM!$AL31 / LTM!$C$1 * 3600</f>
        <v>0</v>
      </c>
      <c r="J30" s="50">
        <f>IF(OR(LTM!$B31 * 3600 / LTM!$C$1 &gt;= 'Input Data'!$C$12 * LOOKUP(LTM!$A31,'Input Data'!$B$58:$B$62,'Input Data'!$D$58:$D$62) - epsilon, LTM!$C31 - LTM!$C30 &lt; LTM!$B30 - epsilon), (LTM!$C31 - LTM!$C30) * 3600 / LTM!$C$1 / 'Input Data'!$C$14, 'Input Data'!$C$13 - (LTM!$C31 - LTM!$C30) * 3600 / LTM!$C$1 / 'Input Data'!$C$15)</f>
        <v>104.13333333333331</v>
      </c>
      <c r="K30" s="60">
        <f>IF($B30 + $C30 &gt;= LTM!$E30 * 3600 / LTM!$C$1 - epsilon, ($B30 + $C30) / 'Input Data'!$C$14, 'Input Data'!$C$13 - ($B30 + $C30) / 'Input Data'!$C$15)</f>
        <v>104.13333333333334</v>
      </c>
      <c r="L30" s="8">
        <f>IF(OR(LTM!$M31 * 3600 / LTM!$C$1 &gt;= 'Input Data'!$E$12 * LOOKUP(LTM!$A31,'Input Data'!$B$58:$B$62,'Input Data'!$F$58:$F$62) - epsilon,$B30 &lt; LTM!$M30 * 3600 / LTM!$C$1 - epsilon), $B30 / 'Input Data'!$E$14, 'Input Data'!$E$13 - $B30 / 'Input Data'!$E$15)</f>
        <v>208.26666666666668</v>
      </c>
      <c r="M30" s="33">
        <f>IF($D30 + $E30 &gt;= LTM!$P30 * 3600 / LTM!$C$1 - epsilon, ($D30 + $E30) / 'Input Data'!$E$14, 'Input Data'!$E$13 - ($D30 + $E30) / 'Input Data'!$E$15)</f>
        <v>208.26666666666668</v>
      </c>
      <c r="N30" s="8">
        <f>IF(OR(LTM!$X31 * 3600 / LTM!$C$1 &gt;= 'Input Data'!$G$12 * LOOKUP(LTM!$A31,'Input Data'!$B$58:$B$62,'Input Data'!$H$58:$H$62) - epsilon, $D30 &lt; LTM!$X30 * 3600 / LTM!$C$1 - epsilon), $D30 / 'Input Data'!$G$14, 'Input Data'!$G$13 - $D30 / 'Input Data'!$G$15)</f>
        <v>204.10133333333334</v>
      </c>
      <c r="O30" s="17">
        <f>IF($F30 + $G30 &gt;= LTM!$AA30 * 3600 / LTM!$C$1 - epsilon, ($F30 + $G30) / 'Input Data'!$G$14, 'Input Data'!$G$13 - ($F30 + $G30) / 'Input Data'!$G$15)</f>
        <v>0</v>
      </c>
      <c r="Q30" s="49">
        <f>IF(ABS($J30-$K30) &gt; epsilon, -((LTM!$C31 - LTM!$C30) * 3600 / LTM!$C$1-($B30+$C30))/($J30-$K30), 0)</f>
        <v>0</v>
      </c>
      <c r="R30" s="8">
        <f t="shared" si="0"/>
        <v>0</v>
      </c>
      <c r="S30" s="17">
        <f t="shared" si="1"/>
        <v>-30</v>
      </c>
      <c r="U30" s="49">
        <f>MAX(U29 + Q29 * LTM!$C$1 / 3600, 0)</f>
        <v>0</v>
      </c>
      <c r="V30" s="11">
        <f>MAX(V29 + R29 * LTM!$C$1 / 3600 + IF(NOT(OR(LTM!$M31 * 3600 / LTM!$C$1 &gt;= 'Input Data'!$E$12 * LOOKUP(LTM!$A31,'Input Data'!$B$58:$B$62,'Input Data'!$F$58:$F$62) - epsilon,$B30 &lt; LTM!$M30 * 3600 / LTM!$C$1 - epsilon)), MIN(U29 + Q29 * LTM!$C$1 / 3600, 0), 0), 0)</f>
        <v>0</v>
      </c>
      <c r="W30" s="18">
        <f>MAX(W29 + S29 * LTM!$C$1 / 3600 + IF(NOT(OR(LTM!$X31 * 3600 / LTM!$C$1 &gt;= 'Input Data'!$G$12 * LOOKUP(LTM!$A31,'Input Data'!$B$58:$B$62,'Input Data'!$H$58:$H$62) - epsilon, $D30 &lt; LTM!$X30 * 3600 / LTM!$C$1 - epsilon)), MIN(V29 + R29 * LTM!$C$1 / 3600, 0), 0), 0)</f>
        <v>0</v>
      </c>
      <c r="Y30" s="50" t="e">
        <f>NA()</f>
        <v>#N/A</v>
      </c>
      <c r="Z30" s="55" t="e">
        <f>NA()</f>
        <v>#N/A</v>
      </c>
      <c r="AA30" s="8" t="e">
        <f>NA()</f>
        <v>#N/A</v>
      </c>
      <c r="AB30" s="17">
        <f>IF($U30 &gt; epsilon, $U30 + 'Input Data'!$G$11 + 'Input Data'!$E$11, IF($V30 &gt; epsilon, $V30 + 'Input Data'!$G$11, $W30)) * 5280</f>
        <v>0</v>
      </c>
    </row>
    <row r="31" spans="1:28" ht="15" x14ac:dyDescent="0.25">
      <c r="A31" s="38">
        <f>IF(SUM($B30:$H32)=0,NA(),LTM!$A32)</f>
        <v>270</v>
      </c>
      <c r="B31" s="7">
        <f>LTM!$I32 / LTM!$C$1 * 3600</f>
        <v>6248</v>
      </c>
      <c r="C31" s="8">
        <f>LTM!$H32 / LTM!$C$1 * 3600</f>
        <v>0</v>
      </c>
      <c r="D31" s="8">
        <f>LTM!$T32 / LTM!$C$1 * 3600</f>
        <v>6123.04</v>
      </c>
      <c r="E31" s="33">
        <f>LTM!$S32 / LTM!$C$1 * 3600</f>
        <v>124.96</v>
      </c>
      <c r="F31" s="8">
        <f>LTM!$AE32 / LTM!$C$1 * 3600</f>
        <v>0</v>
      </c>
      <c r="G31" s="33">
        <f>LTM!$AD32 / LTM!$C$1 * 3600</f>
        <v>0</v>
      </c>
      <c r="H31" s="18">
        <f>LTM!$AL32 / LTM!$C$1 * 3600</f>
        <v>0</v>
      </c>
      <c r="J31" s="50">
        <f>IF(OR(LTM!$B32 * 3600 / LTM!$C$1 &gt;= 'Input Data'!$C$12 * LOOKUP(LTM!$A32,'Input Data'!$B$58:$B$62,'Input Data'!$D$58:$D$62) - epsilon, LTM!$C32 - LTM!$C31 &lt; LTM!$B31 - epsilon), (LTM!$C32 - LTM!$C31) * 3600 / LTM!$C$1 / 'Input Data'!$C$14, 'Input Data'!$C$13 - (LTM!$C32 - LTM!$C31) * 3600 / LTM!$C$1 / 'Input Data'!$C$15)</f>
        <v>104.13333333333331</v>
      </c>
      <c r="K31" s="60">
        <f>IF($B31 + $C31 &gt;= LTM!$E31 * 3600 / LTM!$C$1 - epsilon, ($B31 + $C31) / 'Input Data'!$C$14, 'Input Data'!$C$13 - ($B31 + $C31) / 'Input Data'!$C$15)</f>
        <v>104.13333333333334</v>
      </c>
      <c r="L31" s="8">
        <f>IF(OR(LTM!$M32 * 3600 / LTM!$C$1 &gt;= 'Input Data'!$E$12 * LOOKUP(LTM!$A32,'Input Data'!$B$58:$B$62,'Input Data'!$F$58:$F$62) - epsilon,$B31 &lt; LTM!$M31 * 3600 / LTM!$C$1 - epsilon), $B31 / 'Input Data'!$E$14, 'Input Data'!$E$13 - $B31 / 'Input Data'!$E$15)</f>
        <v>208.26666666666668</v>
      </c>
      <c r="M31" s="33">
        <f>IF($D31 + $E31 &gt;= LTM!$P31 * 3600 / LTM!$C$1 - epsilon, ($D31 + $E31) / 'Input Data'!$E$14, 'Input Data'!$E$13 - ($D31 + $E31) / 'Input Data'!$E$15)</f>
        <v>208.26666666666668</v>
      </c>
      <c r="N31" s="8">
        <f>IF(OR(LTM!$X32 * 3600 / LTM!$C$1 &gt;= 'Input Data'!$G$12 * LOOKUP(LTM!$A32,'Input Data'!$B$58:$B$62,'Input Data'!$H$58:$H$62) - epsilon, $D31 &lt; LTM!$X31 * 3600 / LTM!$C$1 - epsilon), $D31 / 'Input Data'!$G$14, 'Input Data'!$G$13 - $D31 / 'Input Data'!$G$15)</f>
        <v>204.10133333333334</v>
      </c>
      <c r="O31" s="17">
        <f>IF($F31 + $G31 &gt;= LTM!$AA31 * 3600 / LTM!$C$1 - epsilon, ($F31 + $G31) / 'Input Data'!$G$14, 'Input Data'!$G$13 - ($F31 + $G31) / 'Input Data'!$G$15)</f>
        <v>0</v>
      </c>
      <c r="Q31" s="49">
        <f>IF(ABS($J31-$K31) &gt; epsilon, -((LTM!$C32 - LTM!$C31) * 3600 / LTM!$C$1-($B31+$C31))/($J31-$K31), 0)</f>
        <v>0</v>
      </c>
      <c r="R31" s="8">
        <f t="shared" si="0"/>
        <v>0</v>
      </c>
      <c r="S31" s="17">
        <f t="shared" si="1"/>
        <v>-30</v>
      </c>
      <c r="U31" s="49">
        <f>MAX(U30 + Q30 * LTM!$C$1 / 3600, 0)</f>
        <v>0</v>
      </c>
      <c r="V31" s="11">
        <f>MAX(V30 + R30 * LTM!$C$1 / 3600 + IF(NOT(OR(LTM!$M32 * 3600 / LTM!$C$1 &gt;= 'Input Data'!$E$12 * LOOKUP(LTM!$A32,'Input Data'!$B$58:$B$62,'Input Data'!$F$58:$F$62) - epsilon,$B31 &lt; LTM!$M31 * 3600 / LTM!$C$1 - epsilon)), MIN(U30 + Q30 * LTM!$C$1 / 3600, 0), 0), 0)</f>
        <v>0</v>
      </c>
      <c r="W31" s="18">
        <f>MAX(W30 + S30 * LTM!$C$1 / 3600 + IF(NOT(OR(LTM!$X32 * 3600 / LTM!$C$1 &gt;= 'Input Data'!$G$12 * LOOKUP(LTM!$A32,'Input Data'!$B$58:$B$62,'Input Data'!$H$58:$H$62) - epsilon, $D31 &lt; LTM!$X31 * 3600 / LTM!$C$1 - epsilon)), MIN(V30 + R30 * LTM!$C$1 / 3600, 0), 0), 0)</f>
        <v>0</v>
      </c>
      <c r="Y31" s="50" t="e">
        <f>NA()</f>
        <v>#N/A</v>
      </c>
      <c r="Z31" s="55" t="e">
        <f>NA()</f>
        <v>#N/A</v>
      </c>
      <c r="AA31" s="8" t="e">
        <f>NA()</f>
        <v>#N/A</v>
      </c>
      <c r="AB31" s="17">
        <f>IF($U31 &gt; epsilon, $U31 + 'Input Data'!$G$11 + 'Input Data'!$E$11, IF($V31 &gt; epsilon, $V31 + 'Input Data'!$G$11, $W31)) * 5280</f>
        <v>0</v>
      </c>
    </row>
    <row r="32" spans="1:28" ht="15" x14ac:dyDescent="0.25">
      <c r="A32" s="38">
        <f>IF(SUM($B31:$H33)=0,NA(),LTM!$A33)</f>
        <v>280</v>
      </c>
      <c r="B32" s="7">
        <f>LTM!$I33 / LTM!$C$1 * 3600</f>
        <v>6248</v>
      </c>
      <c r="C32" s="8">
        <f>LTM!$H33 / LTM!$C$1 * 3600</f>
        <v>0</v>
      </c>
      <c r="D32" s="8">
        <f>LTM!$T33 / LTM!$C$1 * 3600</f>
        <v>6123.04</v>
      </c>
      <c r="E32" s="33">
        <f>LTM!$S33 / LTM!$C$1 * 3600</f>
        <v>124.96</v>
      </c>
      <c r="F32" s="8">
        <f>LTM!$AE33 / LTM!$C$1 * 3600</f>
        <v>0</v>
      </c>
      <c r="G32" s="33">
        <f>LTM!$AD33 / LTM!$C$1 * 3600</f>
        <v>0</v>
      </c>
      <c r="H32" s="18">
        <f>LTM!$AL33 / LTM!$C$1 * 3600</f>
        <v>0</v>
      </c>
      <c r="J32" s="50">
        <f>IF(OR(LTM!$B33 * 3600 / LTM!$C$1 &gt;= 'Input Data'!$C$12 * LOOKUP(LTM!$A33,'Input Data'!$B$58:$B$62,'Input Data'!$D$58:$D$62) - epsilon, LTM!$C33 - LTM!$C32 &lt; LTM!$B32 - epsilon), (LTM!$C33 - LTM!$C32) * 3600 / LTM!$C$1 / 'Input Data'!$C$14, 'Input Data'!$C$13 - (LTM!$C33 - LTM!$C32) * 3600 / LTM!$C$1 / 'Input Data'!$C$15)</f>
        <v>104.13333333333331</v>
      </c>
      <c r="K32" s="60">
        <f>IF($B32 + $C32 &gt;= LTM!$E32 * 3600 / LTM!$C$1 - epsilon, ($B32 + $C32) / 'Input Data'!$C$14, 'Input Data'!$C$13 - ($B32 + $C32) / 'Input Data'!$C$15)</f>
        <v>104.13333333333334</v>
      </c>
      <c r="L32" s="8">
        <f>IF(OR(LTM!$M33 * 3600 / LTM!$C$1 &gt;= 'Input Data'!$E$12 * LOOKUP(LTM!$A33,'Input Data'!$B$58:$B$62,'Input Data'!$F$58:$F$62) - epsilon,$B32 &lt; LTM!$M32 * 3600 / LTM!$C$1 - epsilon), $B32 / 'Input Data'!$E$14, 'Input Data'!$E$13 - $B32 / 'Input Data'!$E$15)</f>
        <v>208.26666666666668</v>
      </c>
      <c r="M32" s="33">
        <f>IF($D32 + $E32 &gt;= LTM!$P32 * 3600 / LTM!$C$1 - epsilon, ($D32 + $E32) / 'Input Data'!$E$14, 'Input Data'!$E$13 - ($D32 + $E32) / 'Input Data'!$E$15)</f>
        <v>208.26666666666668</v>
      </c>
      <c r="N32" s="8">
        <f>IF(OR(LTM!$X33 * 3600 / LTM!$C$1 &gt;= 'Input Data'!$G$12 * LOOKUP(LTM!$A33,'Input Data'!$B$58:$B$62,'Input Data'!$H$58:$H$62) - epsilon, $D32 &lt; LTM!$X32 * 3600 / LTM!$C$1 - epsilon), $D32 / 'Input Data'!$G$14, 'Input Data'!$G$13 - $D32 / 'Input Data'!$G$15)</f>
        <v>204.10133333333334</v>
      </c>
      <c r="O32" s="17">
        <f>IF($F32 + $G32 &gt;= LTM!$AA32 * 3600 / LTM!$C$1 - epsilon, ($F32 + $G32) / 'Input Data'!$G$14, 'Input Data'!$G$13 - ($F32 + $G32) / 'Input Data'!$G$15)</f>
        <v>0</v>
      </c>
      <c r="Q32" s="49">
        <f>IF(ABS($J32-$K32) &gt; epsilon, -((LTM!$C33 - LTM!$C32) * 3600 / LTM!$C$1-($B32+$C32))/($J32-$K32), 0)</f>
        <v>0</v>
      </c>
      <c r="R32" s="8">
        <f t="shared" si="0"/>
        <v>0</v>
      </c>
      <c r="S32" s="17">
        <f t="shared" si="1"/>
        <v>-30</v>
      </c>
      <c r="U32" s="49">
        <f>MAX(U31 + Q31 * LTM!$C$1 / 3600, 0)</f>
        <v>0</v>
      </c>
      <c r="V32" s="11">
        <f>MAX(V31 + R31 * LTM!$C$1 / 3600 + IF(NOT(OR(LTM!$M33 * 3600 / LTM!$C$1 &gt;= 'Input Data'!$E$12 * LOOKUP(LTM!$A33,'Input Data'!$B$58:$B$62,'Input Data'!$F$58:$F$62) - epsilon,$B32 &lt; LTM!$M32 * 3600 / LTM!$C$1 - epsilon)), MIN(U31 + Q31 * LTM!$C$1 / 3600, 0), 0), 0)</f>
        <v>0</v>
      </c>
      <c r="W32" s="18">
        <f>MAX(W31 + S31 * LTM!$C$1 / 3600 + IF(NOT(OR(LTM!$X33 * 3600 / LTM!$C$1 &gt;= 'Input Data'!$G$12 * LOOKUP(LTM!$A33,'Input Data'!$B$58:$B$62,'Input Data'!$H$58:$H$62) - epsilon, $D32 &lt; LTM!$X32 * 3600 / LTM!$C$1 - epsilon)), MIN(V31 + R31 * LTM!$C$1 / 3600, 0), 0), 0)</f>
        <v>0</v>
      </c>
      <c r="Y32" s="50" t="e">
        <f>NA()</f>
        <v>#N/A</v>
      </c>
      <c r="Z32" s="55" t="e">
        <f>NA()</f>
        <v>#N/A</v>
      </c>
      <c r="AA32" s="8" t="e">
        <f>NA()</f>
        <v>#N/A</v>
      </c>
      <c r="AB32" s="17">
        <f>IF($U32 &gt; epsilon, $U32 + 'Input Data'!$G$11 + 'Input Data'!$E$11, IF($V32 &gt; epsilon, $V32 + 'Input Data'!$G$11, $W32)) * 5280</f>
        <v>0</v>
      </c>
    </row>
    <row r="33" spans="1:28" ht="15" x14ac:dyDescent="0.25">
      <c r="A33" s="38">
        <f>IF(SUM($B32:$H34)=0,NA(),LTM!$A34)</f>
        <v>290</v>
      </c>
      <c r="B33" s="7">
        <f>LTM!$I34 / LTM!$C$1 * 3600</f>
        <v>6248</v>
      </c>
      <c r="C33" s="8">
        <f>LTM!$H34 / LTM!$C$1 * 3600</f>
        <v>0</v>
      </c>
      <c r="D33" s="8">
        <f>LTM!$T34 / LTM!$C$1 * 3600</f>
        <v>6123.04</v>
      </c>
      <c r="E33" s="33">
        <f>LTM!$S34 / LTM!$C$1 * 3600</f>
        <v>124.96</v>
      </c>
      <c r="F33" s="8">
        <f>LTM!$AE34 / LTM!$C$1 * 3600</f>
        <v>0</v>
      </c>
      <c r="G33" s="33">
        <f>LTM!$AD34 / LTM!$C$1 * 3600</f>
        <v>0</v>
      </c>
      <c r="H33" s="18">
        <f>LTM!$AL34 / LTM!$C$1 * 3600</f>
        <v>0</v>
      </c>
      <c r="J33" s="50">
        <f>IF(OR(LTM!$B34 * 3600 / LTM!$C$1 &gt;= 'Input Data'!$C$12 * LOOKUP(LTM!$A34,'Input Data'!$B$58:$B$62,'Input Data'!$D$58:$D$62) - epsilon, LTM!$C34 - LTM!$C33 &lt; LTM!$B33 - epsilon), (LTM!$C34 - LTM!$C33) * 3600 / LTM!$C$1 / 'Input Data'!$C$14, 'Input Data'!$C$13 - (LTM!$C34 - LTM!$C33) * 3600 / LTM!$C$1 / 'Input Data'!$C$15)</f>
        <v>104.13333333333331</v>
      </c>
      <c r="K33" s="60">
        <f>IF($B33 + $C33 &gt;= LTM!$E33 * 3600 / LTM!$C$1 - epsilon, ($B33 + $C33) / 'Input Data'!$C$14, 'Input Data'!$C$13 - ($B33 + $C33) / 'Input Data'!$C$15)</f>
        <v>104.13333333333334</v>
      </c>
      <c r="L33" s="8">
        <f>IF(OR(LTM!$M34 * 3600 / LTM!$C$1 &gt;= 'Input Data'!$E$12 * LOOKUP(LTM!$A34,'Input Data'!$B$58:$B$62,'Input Data'!$F$58:$F$62) - epsilon,$B33 &lt; LTM!$M33 * 3600 / LTM!$C$1 - epsilon), $B33 / 'Input Data'!$E$14, 'Input Data'!$E$13 - $B33 / 'Input Data'!$E$15)</f>
        <v>208.26666666666668</v>
      </c>
      <c r="M33" s="33">
        <f>IF($D33 + $E33 &gt;= LTM!$P33 * 3600 / LTM!$C$1 - epsilon, ($D33 + $E33) / 'Input Data'!$E$14, 'Input Data'!$E$13 - ($D33 + $E33) / 'Input Data'!$E$15)</f>
        <v>208.26666666666668</v>
      </c>
      <c r="N33" s="8">
        <f>IF(OR(LTM!$X34 * 3600 / LTM!$C$1 &gt;= 'Input Data'!$G$12 * LOOKUP(LTM!$A34,'Input Data'!$B$58:$B$62,'Input Data'!$H$58:$H$62) - epsilon, $D33 &lt; LTM!$X33 * 3600 / LTM!$C$1 - epsilon), $D33 / 'Input Data'!$G$14, 'Input Data'!$G$13 - $D33 / 'Input Data'!$G$15)</f>
        <v>204.10133333333334</v>
      </c>
      <c r="O33" s="17">
        <f>IF($F33 + $G33 &gt;= LTM!$AA33 * 3600 / LTM!$C$1 - epsilon, ($F33 + $G33) / 'Input Data'!$G$14, 'Input Data'!$G$13 - ($F33 + $G33) / 'Input Data'!$G$15)</f>
        <v>0</v>
      </c>
      <c r="Q33" s="49">
        <f>IF(ABS($J33-$K33) &gt; epsilon, -((LTM!$C34 - LTM!$C33) * 3600 / LTM!$C$1-($B33+$C33))/($J33-$K33), 0)</f>
        <v>0</v>
      </c>
      <c r="R33" s="8">
        <f t="shared" si="0"/>
        <v>0</v>
      </c>
      <c r="S33" s="17">
        <f t="shared" si="1"/>
        <v>-30</v>
      </c>
      <c r="U33" s="49">
        <f>MAX(U32 + Q32 * LTM!$C$1 / 3600, 0)</f>
        <v>0</v>
      </c>
      <c r="V33" s="11">
        <f>MAX(V32 + R32 * LTM!$C$1 / 3600 + IF(NOT(OR(LTM!$M34 * 3600 / LTM!$C$1 &gt;= 'Input Data'!$E$12 * LOOKUP(LTM!$A34,'Input Data'!$B$58:$B$62,'Input Data'!$F$58:$F$62) - epsilon,$B33 &lt; LTM!$M33 * 3600 / LTM!$C$1 - epsilon)), MIN(U32 + Q32 * LTM!$C$1 / 3600, 0), 0), 0)</f>
        <v>0</v>
      </c>
      <c r="W33" s="18">
        <f>MAX(W32 + S32 * LTM!$C$1 / 3600 + IF(NOT(OR(LTM!$X34 * 3600 / LTM!$C$1 &gt;= 'Input Data'!$G$12 * LOOKUP(LTM!$A34,'Input Data'!$B$58:$B$62,'Input Data'!$H$58:$H$62) - epsilon, $D33 &lt; LTM!$X33 * 3600 / LTM!$C$1 - epsilon)), MIN(V32 + R32 * LTM!$C$1 / 3600, 0), 0), 0)</f>
        <v>0</v>
      </c>
      <c r="Y33" s="50" t="e">
        <f>NA()</f>
        <v>#N/A</v>
      </c>
      <c r="Z33" s="55" t="e">
        <f>NA()</f>
        <v>#N/A</v>
      </c>
      <c r="AA33" s="8" t="e">
        <f>NA()</f>
        <v>#N/A</v>
      </c>
      <c r="AB33" s="17">
        <f>IF($U33 &gt; epsilon, $U33 + 'Input Data'!$G$11 + 'Input Data'!$E$11, IF($V33 &gt; epsilon, $V33 + 'Input Data'!$G$11, $W33)) * 5280</f>
        <v>0</v>
      </c>
    </row>
    <row r="34" spans="1:28" ht="15" x14ac:dyDescent="0.25">
      <c r="A34" s="38">
        <f>IF(SUM($B33:$H35)=0,NA(),LTM!$A35)</f>
        <v>300</v>
      </c>
      <c r="B34" s="7">
        <f>LTM!$I35 / LTM!$C$1 * 3600</f>
        <v>6248</v>
      </c>
      <c r="C34" s="8">
        <f>LTM!$H35 / LTM!$C$1 * 3600</f>
        <v>0</v>
      </c>
      <c r="D34" s="8">
        <f>LTM!$T35 / LTM!$C$1 * 3600</f>
        <v>6123.04</v>
      </c>
      <c r="E34" s="33">
        <f>LTM!$S35 / LTM!$C$1 * 3600</f>
        <v>124.96</v>
      </c>
      <c r="F34" s="8">
        <f>LTM!$AE35 / LTM!$C$1 * 3600</f>
        <v>5400</v>
      </c>
      <c r="G34" s="33">
        <f>LTM!$AD35 / LTM!$C$1 * 3600</f>
        <v>0</v>
      </c>
      <c r="H34" s="18">
        <f>LTM!$AL35 / LTM!$C$1 * 3600</f>
        <v>0</v>
      </c>
      <c r="J34" s="50">
        <f>IF(OR(LTM!$B35 * 3600 / LTM!$C$1 &gt;= 'Input Data'!$C$12 * LOOKUP(LTM!$A35,'Input Data'!$B$58:$B$62,'Input Data'!$D$58:$D$62) - epsilon, LTM!$C35 - LTM!$C34 &lt; LTM!$B34 - epsilon), (LTM!$C35 - LTM!$C34) * 3600 / LTM!$C$1 / 'Input Data'!$C$14, 'Input Data'!$C$13 - (LTM!$C35 - LTM!$C34) * 3600 / LTM!$C$1 / 'Input Data'!$C$15)</f>
        <v>104.13333333333331</v>
      </c>
      <c r="K34" s="60">
        <f>IF($B34 + $C34 &gt;= LTM!$E34 * 3600 / LTM!$C$1 - epsilon, ($B34 + $C34) / 'Input Data'!$C$14, 'Input Data'!$C$13 - ($B34 + $C34) / 'Input Data'!$C$15)</f>
        <v>104.13333333333334</v>
      </c>
      <c r="L34" s="8">
        <f>IF(OR(LTM!$M35 * 3600 / LTM!$C$1 &gt;= 'Input Data'!$E$12 * LOOKUP(LTM!$A35,'Input Data'!$B$58:$B$62,'Input Data'!$F$58:$F$62) - epsilon,$B34 &lt; LTM!$M34 * 3600 / LTM!$C$1 - epsilon), $B34 / 'Input Data'!$E$14, 'Input Data'!$E$13 - $B34 / 'Input Data'!$E$15)</f>
        <v>208.26666666666668</v>
      </c>
      <c r="M34" s="33">
        <f>IF($D34 + $E34 &gt;= LTM!$P34 * 3600 / LTM!$C$1 - epsilon, ($D34 + $E34) / 'Input Data'!$E$14, 'Input Data'!$E$13 - ($D34 + $E34) / 'Input Data'!$E$15)</f>
        <v>208.26666666666668</v>
      </c>
      <c r="N34" s="8">
        <f>IF(OR(LTM!$X35 * 3600 / LTM!$C$1 &gt;= 'Input Data'!$G$12 * LOOKUP(LTM!$A35,'Input Data'!$B$58:$B$62,'Input Data'!$H$58:$H$62) - epsilon, $D34 &lt; LTM!$X34 * 3600 / LTM!$C$1 - epsilon), $D34 / 'Input Data'!$G$14, 'Input Data'!$G$13 - $D34 / 'Input Data'!$G$15)</f>
        <v>204.10133333333334</v>
      </c>
      <c r="O34" s="17">
        <f>IF($F34 + $G34 &gt;= LTM!$AA34 * 3600 / LTM!$C$1 - epsilon, ($F34 + $G34) / 'Input Data'!$G$14, 'Input Data'!$G$13 - ($F34 + $G34) / 'Input Data'!$G$15)</f>
        <v>180</v>
      </c>
      <c r="Q34" s="49">
        <f>IF(ABS($J34-$K34) &gt; epsilon, -((LTM!$C35 - LTM!$C34) * 3600 / LTM!$C$1-($B34+$C34))/($J34-$K34), 0)</f>
        <v>0</v>
      </c>
      <c r="R34" s="8">
        <f t="shared" si="0"/>
        <v>0</v>
      </c>
      <c r="S34" s="17">
        <f t="shared" si="1"/>
        <v>-29.999999999999986</v>
      </c>
      <c r="U34" s="49">
        <f>MAX(U33 + Q33 * LTM!$C$1 / 3600, 0)</f>
        <v>0</v>
      </c>
      <c r="V34" s="11">
        <f>MAX(V33 + R33 * LTM!$C$1 / 3600 + IF(NOT(OR(LTM!$M35 * 3600 / LTM!$C$1 &gt;= 'Input Data'!$E$12 * LOOKUP(LTM!$A35,'Input Data'!$B$58:$B$62,'Input Data'!$F$58:$F$62) - epsilon,$B34 &lt; LTM!$M34 * 3600 / LTM!$C$1 - epsilon)), MIN(U33 + Q33 * LTM!$C$1 / 3600, 0), 0), 0)</f>
        <v>0</v>
      </c>
      <c r="W34" s="18">
        <f>MAX(W33 + S33 * LTM!$C$1 / 3600 + IF(NOT(OR(LTM!$X35 * 3600 / LTM!$C$1 &gt;= 'Input Data'!$G$12 * LOOKUP(LTM!$A35,'Input Data'!$B$58:$B$62,'Input Data'!$H$58:$H$62) - epsilon, $D34 &lt; LTM!$X34 * 3600 / LTM!$C$1 - epsilon)), MIN(V33 + R33 * LTM!$C$1 / 3600, 0), 0), 0)</f>
        <v>0</v>
      </c>
      <c r="Y34" s="50" t="e">
        <f>NA()</f>
        <v>#N/A</v>
      </c>
      <c r="Z34" s="55" t="e">
        <f>NA()</f>
        <v>#N/A</v>
      </c>
      <c r="AA34" s="8" t="e">
        <f>NA()</f>
        <v>#N/A</v>
      </c>
      <c r="AB34" s="17">
        <f>IF($U34 &gt; epsilon, $U34 + 'Input Data'!$G$11 + 'Input Data'!$E$11, IF($V34 &gt; epsilon, $V34 + 'Input Data'!$G$11, $W34)) * 5280</f>
        <v>0</v>
      </c>
    </row>
    <row r="35" spans="1:28" ht="15" x14ac:dyDescent="0.25">
      <c r="A35" s="38">
        <f>IF(SUM($B34:$H36)=0,NA(),LTM!$A36)</f>
        <v>310</v>
      </c>
      <c r="B35" s="7">
        <f>LTM!$I36 / LTM!$C$1 * 3600</f>
        <v>6248</v>
      </c>
      <c r="C35" s="8">
        <f>LTM!$H36 / LTM!$C$1 * 3600</f>
        <v>0</v>
      </c>
      <c r="D35" s="8">
        <f>LTM!$T36 / LTM!$C$1 * 3600</f>
        <v>6123.04</v>
      </c>
      <c r="E35" s="33">
        <f>LTM!$S36 / LTM!$C$1 * 3600</f>
        <v>124.96</v>
      </c>
      <c r="F35" s="8">
        <f>LTM!$AE36 / LTM!$C$1 * 3600</f>
        <v>5400</v>
      </c>
      <c r="G35" s="33">
        <f>LTM!$AD36 / LTM!$C$1 * 3600</f>
        <v>0</v>
      </c>
      <c r="H35" s="18">
        <f>LTM!$AL36 / LTM!$C$1 * 3600</f>
        <v>0</v>
      </c>
      <c r="J35" s="50">
        <f>IF(OR(LTM!$B36 * 3600 / LTM!$C$1 &gt;= 'Input Data'!$C$12 * LOOKUP(LTM!$A36,'Input Data'!$B$58:$B$62,'Input Data'!$D$58:$D$62) - epsilon, LTM!$C36 - LTM!$C35 &lt; LTM!$B35 - epsilon), (LTM!$C36 - LTM!$C35) * 3600 / LTM!$C$1 / 'Input Data'!$C$14, 'Input Data'!$C$13 - (LTM!$C36 - LTM!$C35) * 3600 / LTM!$C$1 / 'Input Data'!$C$15)</f>
        <v>104.13333333333298</v>
      </c>
      <c r="K35" s="60">
        <f>IF($B35 + $C35 &gt;= LTM!$E35 * 3600 / LTM!$C$1 - epsilon, ($B35 + $C35) / 'Input Data'!$C$14, 'Input Data'!$C$13 - ($B35 + $C35) / 'Input Data'!$C$15)</f>
        <v>104.13333333333334</v>
      </c>
      <c r="L35" s="8">
        <f>IF(OR(LTM!$M36 * 3600 / LTM!$C$1 &gt;= 'Input Data'!$E$12 * LOOKUP(LTM!$A36,'Input Data'!$B$58:$B$62,'Input Data'!$F$58:$F$62) - epsilon,$B35 &lt; LTM!$M35 * 3600 / LTM!$C$1 - epsilon), $B35 / 'Input Data'!$E$14, 'Input Data'!$E$13 - $B35 / 'Input Data'!$E$15)</f>
        <v>208.26666666666668</v>
      </c>
      <c r="M35" s="33">
        <f>IF($D35 + $E35 &gt;= LTM!$P35 * 3600 / LTM!$C$1 - epsilon, ($D35 + $E35) / 'Input Data'!$E$14, 'Input Data'!$E$13 - ($D35 + $E35) / 'Input Data'!$E$15)</f>
        <v>208.26666666666668</v>
      </c>
      <c r="N35" s="8">
        <f>IF(OR(LTM!$X36 * 3600 / LTM!$C$1 &gt;= 'Input Data'!$G$12 * LOOKUP(LTM!$A36,'Input Data'!$B$58:$B$62,'Input Data'!$H$58:$H$62) - epsilon, $D35 &lt; LTM!$X35 * 3600 / LTM!$C$1 - epsilon), $D35 / 'Input Data'!$G$14, 'Input Data'!$G$13 - $D35 / 'Input Data'!$G$15)</f>
        <v>204.10133333333334</v>
      </c>
      <c r="O35" s="17">
        <f>IF($F35 + $G35 &gt;= LTM!$AA35 * 3600 / LTM!$C$1 - epsilon, ($F35 + $G35) / 'Input Data'!$G$14, 'Input Data'!$G$13 - ($F35 + $G35) / 'Input Data'!$G$15)</f>
        <v>751.57894736842104</v>
      </c>
      <c r="Q35" s="49">
        <f>IF(ABS($J35-$K35) &gt; epsilon, -((LTM!$C36 - LTM!$C35) * 3600 / LTM!$C$1-($B35+$C35))/($J35-$K35), 0)</f>
        <v>0</v>
      </c>
      <c r="R35" s="8">
        <f t="shared" si="0"/>
        <v>0</v>
      </c>
      <c r="S35" s="17">
        <f t="shared" si="1"/>
        <v>1.3206750038069328</v>
      </c>
      <c r="U35" s="49">
        <f>MAX(U34 + Q34 * LTM!$C$1 / 3600, 0)</f>
        <v>0</v>
      </c>
      <c r="V35" s="11">
        <f>MAX(V34 + R34 * LTM!$C$1 / 3600 + IF(NOT(OR(LTM!$M36 * 3600 / LTM!$C$1 &gt;= 'Input Data'!$E$12 * LOOKUP(LTM!$A36,'Input Data'!$B$58:$B$62,'Input Data'!$F$58:$F$62) - epsilon,$B35 &lt; LTM!$M35 * 3600 / LTM!$C$1 - epsilon)), MIN(U34 + Q34 * LTM!$C$1 / 3600, 0), 0), 0)</f>
        <v>0</v>
      </c>
      <c r="W35" s="18">
        <f>MAX(W34 + S34 * LTM!$C$1 / 3600 + IF(NOT(OR(LTM!$X36 * 3600 / LTM!$C$1 &gt;= 'Input Data'!$G$12 * LOOKUP(LTM!$A36,'Input Data'!$B$58:$B$62,'Input Data'!$H$58:$H$62) - epsilon, $D35 &lt; LTM!$X35 * 3600 / LTM!$C$1 - epsilon)), MIN(V34 + R34 * LTM!$C$1 / 3600, 0), 0), 0)</f>
        <v>0</v>
      </c>
      <c r="Y35" s="50" t="e">
        <f>NA()</f>
        <v>#N/A</v>
      </c>
      <c r="Z35" s="55" t="e">
        <f>NA()</f>
        <v>#N/A</v>
      </c>
      <c r="AA35" s="8" t="e">
        <f>NA()</f>
        <v>#N/A</v>
      </c>
      <c r="AB35" s="17">
        <f>IF($U35 &gt; epsilon, $U35 + 'Input Data'!$G$11 + 'Input Data'!$E$11, IF($V35 &gt; epsilon, $V35 + 'Input Data'!$G$11, $W35)) * 5280</f>
        <v>0</v>
      </c>
    </row>
    <row r="36" spans="1:28" ht="15" x14ac:dyDescent="0.25">
      <c r="A36" s="38">
        <f>IF(SUM($B35:$H37)=0,NA(),LTM!$A37)</f>
        <v>320</v>
      </c>
      <c r="B36" s="7">
        <f>LTM!$I37 / LTM!$C$1 * 3600</f>
        <v>6248</v>
      </c>
      <c r="C36" s="8">
        <f>LTM!$H37 / LTM!$C$1 * 3600</f>
        <v>0</v>
      </c>
      <c r="D36" s="8">
        <f>LTM!$T37 / LTM!$C$1 * 3600</f>
        <v>6123.04</v>
      </c>
      <c r="E36" s="33">
        <f>LTM!$S37 / LTM!$C$1 * 3600</f>
        <v>124.96</v>
      </c>
      <c r="F36" s="8">
        <f>LTM!$AE37 / LTM!$C$1 * 3600</f>
        <v>5400</v>
      </c>
      <c r="G36" s="33">
        <f>LTM!$AD37 / LTM!$C$1 * 3600</f>
        <v>0</v>
      </c>
      <c r="H36" s="18">
        <f>LTM!$AL37 / LTM!$C$1 * 3600</f>
        <v>0</v>
      </c>
      <c r="J36" s="50">
        <f>IF(OR(LTM!$B37 * 3600 / LTM!$C$1 &gt;= 'Input Data'!$C$12 * LOOKUP(LTM!$A37,'Input Data'!$B$58:$B$62,'Input Data'!$D$58:$D$62) - epsilon, LTM!$C37 - LTM!$C36 &lt; LTM!$B36 - epsilon), (LTM!$C37 - LTM!$C36) * 3600 / LTM!$C$1 / 'Input Data'!$C$14, 'Input Data'!$C$13 - (LTM!$C37 - LTM!$C36) * 3600 / LTM!$C$1 / 'Input Data'!$C$15)</f>
        <v>104.13333333333367</v>
      </c>
      <c r="K36" s="60">
        <f>IF($B36 + $C36 &gt;= LTM!$E36 * 3600 / LTM!$C$1 - epsilon, ($B36 + $C36) / 'Input Data'!$C$14, 'Input Data'!$C$13 - ($B36 + $C36) / 'Input Data'!$C$15)</f>
        <v>104.13333333333334</v>
      </c>
      <c r="L36" s="8">
        <f>IF(OR(LTM!$M37 * 3600 / LTM!$C$1 &gt;= 'Input Data'!$E$12 * LOOKUP(LTM!$A37,'Input Data'!$B$58:$B$62,'Input Data'!$F$58:$F$62) - epsilon,$B36 &lt; LTM!$M36 * 3600 / LTM!$C$1 - epsilon), $B36 / 'Input Data'!$E$14, 'Input Data'!$E$13 - $B36 / 'Input Data'!$E$15)</f>
        <v>208.26666666666668</v>
      </c>
      <c r="M36" s="33">
        <f>IF($D36 + $E36 &gt;= LTM!$P36 * 3600 / LTM!$C$1 - epsilon, ($D36 + $E36) / 'Input Data'!$E$14, 'Input Data'!$E$13 - ($D36 + $E36) / 'Input Data'!$E$15)</f>
        <v>208.26666666666668</v>
      </c>
      <c r="N36" s="8">
        <f>IF(OR(LTM!$X37 * 3600 / LTM!$C$1 &gt;= 'Input Data'!$G$12 * LOOKUP(LTM!$A37,'Input Data'!$B$58:$B$62,'Input Data'!$H$58:$H$62) - epsilon, $D36 &lt; LTM!$X36 * 3600 / LTM!$C$1 - epsilon), $D36 / 'Input Data'!$G$14, 'Input Data'!$G$13 - $D36 / 'Input Data'!$G$15)</f>
        <v>204.10133333333334</v>
      </c>
      <c r="O36" s="17">
        <f>IF($F36 + $G36 &gt;= LTM!$AA36 * 3600 / LTM!$C$1 - epsilon, ($F36 + $G36) / 'Input Data'!$G$14, 'Input Data'!$G$13 - ($F36 + $G36) / 'Input Data'!$G$15)</f>
        <v>751.57894736842104</v>
      </c>
      <c r="Q36" s="49">
        <f>IF(ABS($J36-$K36) &gt; epsilon, -((LTM!$C37 - LTM!$C36) * 3600 / LTM!$C$1-($B36+$C36))/($J36-$K36), 0)</f>
        <v>0</v>
      </c>
      <c r="R36" s="8">
        <f t="shared" si="0"/>
        <v>0</v>
      </c>
      <c r="S36" s="17">
        <f t="shared" si="1"/>
        <v>1.3206750038069328</v>
      </c>
      <c r="U36" s="49">
        <f>MAX(U35 + Q35 * LTM!$C$1 / 3600, 0)</f>
        <v>0</v>
      </c>
      <c r="V36" s="11">
        <f>MAX(V35 + R35 * LTM!$C$1 / 3600 + IF(NOT(OR(LTM!$M37 * 3600 / LTM!$C$1 &gt;= 'Input Data'!$E$12 * LOOKUP(LTM!$A37,'Input Data'!$B$58:$B$62,'Input Data'!$F$58:$F$62) - epsilon,$B36 &lt; LTM!$M36 * 3600 / LTM!$C$1 - epsilon)), MIN(U35 + Q35 * LTM!$C$1 / 3600, 0), 0), 0)</f>
        <v>0</v>
      </c>
      <c r="W36" s="18">
        <f>MAX(W35 + S35 * LTM!$C$1 / 3600 + IF(NOT(OR(LTM!$X37 * 3600 / LTM!$C$1 &gt;= 'Input Data'!$G$12 * LOOKUP(LTM!$A37,'Input Data'!$B$58:$B$62,'Input Data'!$H$58:$H$62) - epsilon, $D36 &lt; LTM!$X36 * 3600 / LTM!$C$1 - epsilon)), MIN(V35 + R35 * LTM!$C$1 / 3600, 0), 0), 0)</f>
        <v>3.6685416772414803E-3</v>
      </c>
      <c r="Y36" s="50" t="e">
        <f>NA()</f>
        <v>#N/A</v>
      </c>
      <c r="Z36" s="55" t="e">
        <f>NA()</f>
        <v>#N/A</v>
      </c>
      <c r="AA36" s="8" t="e">
        <f>NA()</f>
        <v>#N/A</v>
      </c>
      <c r="AB36" s="17">
        <f>IF($U36 &gt; epsilon, $U36 + 'Input Data'!$G$11 + 'Input Data'!$E$11, IF($V36 &gt; epsilon, $V36 + 'Input Data'!$G$11, $W36)) * 5280</f>
        <v>19.369900055835018</v>
      </c>
    </row>
    <row r="37" spans="1:28" x14ac:dyDescent="0.3">
      <c r="A37" s="38">
        <f>IF(SUM($B36:$H38)=0,NA(),LTM!$A38)</f>
        <v>330</v>
      </c>
      <c r="B37" s="7">
        <f>LTM!$I38 / LTM!$C$1 * 3600</f>
        <v>6248</v>
      </c>
      <c r="C37" s="8">
        <f>LTM!$H38 / LTM!$C$1 * 3600</f>
        <v>0</v>
      </c>
      <c r="D37" s="8">
        <f>LTM!$T38 / LTM!$C$1 * 3600</f>
        <v>6123.04</v>
      </c>
      <c r="E37" s="33">
        <f>LTM!$S38 / LTM!$C$1 * 3600</f>
        <v>124.96</v>
      </c>
      <c r="F37" s="8">
        <f>LTM!$AE38 / LTM!$C$1 * 3600</f>
        <v>5400</v>
      </c>
      <c r="G37" s="33">
        <f>LTM!$AD38 / LTM!$C$1 * 3600</f>
        <v>0</v>
      </c>
      <c r="H37" s="18">
        <f>LTM!$AL38 / LTM!$C$1 * 3600</f>
        <v>0</v>
      </c>
      <c r="J37" s="50">
        <f>IF(OR(LTM!$B38 * 3600 / LTM!$C$1 &gt;= 'Input Data'!$C$12 * LOOKUP(LTM!$A38,'Input Data'!$B$58:$B$62,'Input Data'!$D$58:$D$62) - epsilon, LTM!$C38 - LTM!$C37 &lt; LTM!$B37 - epsilon), (LTM!$C38 - LTM!$C37) * 3600 / LTM!$C$1 / 'Input Data'!$C$14, 'Input Data'!$C$13 - (LTM!$C38 - LTM!$C37) * 3600 / LTM!$C$1 / 'Input Data'!$C$15)</f>
        <v>104.13333333333367</v>
      </c>
      <c r="K37" s="60">
        <f>IF($B37 + $C37 &gt;= LTM!$E37 * 3600 / LTM!$C$1 - epsilon, ($B37 + $C37) / 'Input Data'!$C$14, 'Input Data'!$C$13 - ($B37 + $C37) / 'Input Data'!$C$15)</f>
        <v>104.13333333333334</v>
      </c>
      <c r="L37" s="8">
        <f>IF(OR(LTM!$M38 * 3600 / LTM!$C$1 &gt;= 'Input Data'!$E$12 * LOOKUP(LTM!$A38,'Input Data'!$B$58:$B$62,'Input Data'!$F$58:$F$62) - epsilon,$B37 &lt; LTM!$M37 * 3600 / LTM!$C$1 - epsilon), $B37 / 'Input Data'!$E$14, 'Input Data'!$E$13 - $B37 / 'Input Data'!$E$15)</f>
        <v>208.26666666666668</v>
      </c>
      <c r="M37" s="33">
        <f>IF($D37 + $E37 &gt;= LTM!$P37 * 3600 / LTM!$C$1 - epsilon, ($D37 + $E37) / 'Input Data'!$E$14, 'Input Data'!$E$13 - ($D37 + $E37) / 'Input Data'!$E$15)</f>
        <v>208.26666666666668</v>
      </c>
      <c r="N37" s="8">
        <f>IF(OR(LTM!$X38 * 3600 / LTM!$C$1 &gt;= 'Input Data'!$G$12 * LOOKUP(LTM!$A38,'Input Data'!$B$58:$B$62,'Input Data'!$H$58:$H$62) - epsilon, $D37 &lt; LTM!$X37 * 3600 / LTM!$C$1 - epsilon), $D37 / 'Input Data'!$G$14, 'Input Data'!$G$13 - $D37 / 'Input Data'!$G$15)</f>
        <v>204.10133333333334</v>
      </c>
      <c r="O37" s="17">
        <f>IF($F37 + $G37 &gt;= LTM!$AA37 * 3600 / LTM!$C$1 - epsilon, ($F37 + $G37) / 'Input Data'!$G$14, 'Input Data'!$G$13 - ($F37 + $G37) / 'Input Data'!$G$15)</f>
        <v>751.57894736842104</v>
      </c>
      <c r="Q37" s="49">
        <f>IF(ABS($J37-$K37) &gt; epsilon, -((LTM!$C38 - LTM!$C37) * 3600 / LTM!$C$1-($B37+$C37))/($J37-$K37), 0)</f>
        <v>0</v>
      </c>
      <c r="R37" s="8">
        <f t="shared" si="0"/>
        <v>0</v>
      </c>
      <c r="S37" s="17">
        <f t="shared" si="1"/>
        <v>1.3206750038069328</v>
      </c>
      <c r="U37" s="49">
        <f>MAX(U36 + Q36 * LTM!$C$1 / 3600, 0)</f>
        <v>0</v>
      </c>
      <c r="V37" s="11">
        <f>MAX(V36 + R36 * LTM!$C$1 / 3600 + IF(NOT(OR(LTM!$M38 * 3600 / LTM!$C$1 &gt;= 'Input Data'!$E$12 * LOOKUP(LTM!$A38,'Input Data'!$B$58:$B$62,'Input Data'!$F$58:$F$62) - epsilon,$B37 &lt; LTM!$M37 * 3600 / LTM!$C$1 - epsilon)), MIN(U36 + Q36 * LTM!$C$1 / 3600, 0), 0), 0)</f>
        <v>0</v>
      </c>
      <c r="W37" s="18">
        <f>MAX(W36 + S36 * LTM!$C$1 / 3600 + IF(NOT(OR(LTM!$X38 * 3600 / LTM!$C$1 &gt;= 'Input Data'!$G$12 * LOOKUP(LTM!$A38,'Input Data'!$B$58:$B$62,'Input Data'!$H$58:$H$62) - epsilon, $D37 &lt; LTM!$X37 * 3600 / LTM!$C$1 - epsilon)), MIN(V36 + R36 * LTM!$C$1 / 3600, 0), 0), 0)</f>
        <v>7.3370833544829607E-3</v>
      </c>
      <c r="Y37" s="50" t="e">
        <f>NA()</f>
        <v>#N/A</v>
      </c>
      <c r="Z37" s="55" t="e">
        <f>NA()</f>
        <v>#N/A</v>
      </c>
      <c r="AA37" s="8" t="e">
        <f>NA()</f>
        <v>#N/A</v>
      </c>
      <c r="AB37" s="17">
        <f>IF($U37 &gt; epsilon, $U37 + 'Input Data'!$G$11 + 'Input Data'!$E$11, IF($V37 &gt; epsilon, $V37 + 'Input Data'!$G$11, $W37)) * 5280</f>
        <v>38.739800111670036</v>
      </c>
    </row>
    <row r="38" spans="1:28" x14ac:dyDescent="0.3">
      <c r="A38" s="38">
        <f>IF(SUM($B37:$H39)=0,NA(),LTM!$A39)</f>
        <v>340</v>
      </c>
      <c r="B38" s="7">
        <f>LTM!$I39 / LTM!$C$1 * 3600</f>
        <v>6248</v>
      </c>
      <c r="C38" s="8">
        <f>LTM!$H39 / LTM!$C$1 * 3600</f>
        <v>0</v>
      </c>
      <c r="D38" s="8">
        <f>LTM!$T39 / LTM!$C$1 * 3600</f>
        <v>6123.04</v>
      </c>
      <c r="E38" s="33">
        <f>LTM!$S39 / LTM!$C$1 * 3600</f>
        <v>124.96</v>
      </c>
      <c r="F38" s="8">
        <f>LTM!$AE39 / LTM!$C$1 * 3600</f>
        <v>5400</v>
      </c>
      <c r="G38" s="33">
        <f>LTM!$AD39 / LTM!$C$1 * 3600</f>
        <v>0</v>
      </c>
      <c r="H38" s="18">
        <f>LTM!$AL39 / LTM!$C$1 * 3600</f>
        <v>0</v>
      </c>
      <c r="J38" s="50">
        <f>IF(OR(LTM!$B39 * 3600 / LTM!$C$1 &gt;= 'Input Data'!$C$12 * LOOKUP(LTM!$A39,'Input Data'!$B$58:$B$62,'Input Data'!$D$58:$D$62) - epsilon, LTM!$C39 - LTM!$C38 &lt; LTM!$B38 - epsilon), (LTM!$C39 - LTM!$C38) * 3600 / LTM!$C$1 / 'Input Data'!$C$14, 'Input Data'!$C$13 - (LTM!$C39 - LTM!$C38) * 3600 / LTM!$C$1 / 'Input Data'!$C$15)</f>
        <v>104.13333333333367</v>
      </c>
      <c r="K38" s="60">
        <f>IF($B38 + $C38 &gt;= LTM!$E38 * 3600 / LTM!$C$1 - epsilon, ($B38 + $C38) / 'Input Data'!$C$14, 'Input Data'!$C$13 - ($B38 + $C38) / 'Input Data'!$C$15)</f>
        <v>104.13333333333334</v>
      </c>
      <c r="L38" s="8">
        <f>IF(OR(LTM!$M39 * 3600 / LTM!$C$1 &gt;= 'Input Data'!$E$12 * LOOKUP(LTM!$A39,'Input Data'!$B$58:$B$62,'Input Data'!$F$58:$F$62) - epsilon,$B38 &lt; LTM!$M38 * 3600 / LTM!$C$1 - epsilon), $B38 / 'Input Data'!$E$14, 'Input Data'!$E$13 - $B38 / 'Input Data'!$E$15)</f>
        <v>208.26666666666668</v>
      </c>
      <c r="M38" s="33">
        <f>IF($D38 + $E38 &gt;= LTM!$P38 * 3600 / LTM!$C$1 - epsilon, ($D38 + $E38) / 'Input Data'!$E$14, 'Input Data'!$E$13 - ($D38 + $E38) / 'Input Data'!$E$15)</f>
        <v>208.26666666666668</v>
      </c>
      <c r="N38" s="8">
        <f>IF(OR(LTM!$X39 * 3600 / LTM!$C$1 &gt;= 'Input Data'!$G$12 * LOOKUP(LTM!$A39,'Input Data'!$B$58:$B$62,'Input Data'!$H$58:$H$62) - epsilon, $D38 &lt; LTM!$X38 * 3600 / LTM!$C$1 - epsilon), $D38 / 'Input Data'!$G$14, 'Input Data'!$G$13 - $D38 / 'Input Data'!$G$15)</f>
        <v>204.10133333333334</v>
      </c>
      <c r="O38" s="17">
        <f>IF($F38 + $G38 &gt;= LTM!$AA38 * 3600 / LTM!$C$1 - epsilon, ($F38 + $G38) / 'Input Data'!$G$14, 'Input Data'!$G$13 - ($F38 + $G38) / 'Input Data'!$G$15)</f>
        <v>751.57894736842104</v>
      </c>
      <c r="Q38" s="49">
        <f>IF(ABS($J38-$K38) &gt; epsilon, -((LTM!$C39 - LTM!$C38) * 3600 / LTM!$C$1-($B38+$C38))/($J38-$K38), 0)</f>
        <v>0</v>
      </c>
      <c r="R38" s="8">
        <f t="shared" si="0"/>
        <v>0</v>
      </c>
      <c r="S38" s="17">
        <f t="shared" si="1"/>
        <v>1.3206750038069328</v>
      </c>
      <c r="U38" s="49">
        <f>MAX(U37 + Q37 * LTM!$C$1 / 3600, 0)</f>
        <v>0</v>
      </c>
      <c r="V38" s="11">
        <f>MAX(V37 + R37 * LTM!$C$1 / 3600 + IF(NOT(OR(LTM!$M39 * 3600 / LTM!$C$1 &gt;= 'Input Data'!$E$12 * LOOKUP(LTM!$A39,'Input Data'!$B$58:$B$62,'Input Data'!$F$58:$F$62) - epsilon,$B38 &lt; LTM!$M38 * 3600 / LTM!$C$1 - epsilon)), MIN(U37 + Q37 * LTM!$C$1 / 3600, 0), 0), 0)</f>
        <v>0</v>
      </c>
      <c r="W38" s="18">
        <f>MAX(W37 + S37 * LTM!$C$1 / 3600 + IF(NOT(OR(LTM!$X39 * 3600 / LTM!$C$1 &gt;= 'Input Data'!$G$12 * LOOKUP(LTM!$A39,'Input Data'!$B$58:$B$62,'Input Data'!$H$58:$H$62) - epsilon, $D38 &lt; LTM!$X38 * 3600 / LTM!$C$1 - epsilon)), MIN(V37 + R37 * LTM!$C$1 / 3600, 0), 0), 0)</f>
        <v>1.1005625031724441E-2</v>
      </c>
      <c r="Y38" s="50" t="e">
        <f>NA()</f>
        <v>#N/A</v>
      </c>
      <c r="Z38" s="55" t="e">
        <f>NA()</f>
        <v>#N/A</v>
      </c>
      <c r="AA38" s="8" t="e">
        <f>NA()</f>
        <v>#N/A</v>
      </c>
      <c r="AB38" s="17">
        <f>IF($U38 &gt; epsilon, $U38 + 'Input Data'!$G$11 + 'Input Data'!$E$11, IF($V38 &gt; epsilon, $V38 + 'Input Data'!$G$11, $W38)) * 5280</f>
        <v>58.109700167505046</v>
      </c>
    </row>
    <row r="39" spans="1:28" x14ac:dyDescent="0.3">
      <c r="A39" s="38">
        <f>IF(SUM($B38:$H40)=0,NA(),LTM!$A40)</f>
        <v>350</v>
      </c>
      <c r="B39" s="7">
        <f>LTM!$I40 / LTM!$C$1 * 3600</f>
        <v>6248</v>
      </c>
      <c r="C39" s="8">
        <f>LTM!$H40 / LTM!$C$1 * 3600</f>
        <v>0</v>
      </c>
      <c r="D39" s="8">
        <f>LTM!$T40 / LTM!$C$1 * 3600</f>
        <v>6123.04</v>
      </c>
      <c r="E39" s="33">
        <f>LTM!$S40 / LTM!$C$1 * 3600</f>
        <v>124.96</v>
      </c>
      <c r="F39" s="8">
        <f>LTM!$AE40 / LTM!$C$1 * 3600</f>
        <v>5400</v>
      </c>
      <c r="G39" s="33">
        <f>LTM!$AD40 / LTM!$C$1 * 3600</f>
        <v>0</v>
      </c>
      <c r="H39" s="18">
        <f>LTM!$AL40 / LTM!$C$1 * 3600</f>
        <v>0</v>
      </c>
      <c r="J39" s="50">
        <f>IF(OR(LTM!$B40 * 3600 / LTM!$C$1 &gt;= 'Input Data'!$C$12 * LOOKUP(LTM!$A40,'Input Data'!$B$58:$B$62,'Input Data'!$D$58:$D$62) - epsilon, LTM!$C40 - LTM!$C39 &lt; LTM!$B39 - epsilon), (LTM!$C40 - LTM!$C39) * 3600 / LTM!$C$1 / 'Input Data'!$C$14, 'Input Data'!$C$13 - (LTM!$C40 - LTM!$C39) * 3600 / LTM!$C$1 / 'Input Data'!$C$15)</f>
        <v>104.13333333333367</v>
      </c>
      <c r="K39" s="60">
        <f>IF($B39 + $C39 &gt;= LTM!$E39 * 3600 / LTM!$C$1 - epsilon, ($B39 + $C39) / 'Input Data'!$C$14, 'Input Data'!$C$13 - ($B39 + $C39) / 'Input Data'!$C$15)</f>
        <v>104.13333333333334</v>
      </c>
      <c r="L39" s="8">
        <f>IF(OR(LTM!$M40 * 3600 / LTM!$C$1 &gt;= 'Input Data'!$E$12 * LOOKUP(LTM!$A40,'Input Data'!$B$58:$B$62,'Input Data'!$F$58:$F$62) - epsilon,$B39 &lt; LTM!$M39 * 3600 / LTM!$C$1 - epsilon), $B39 / 'Input Data'!$E$14, 'Input Data'!$E$13 - $B39 / 'Input Data'!$E$15)</f>
        <v>208.26666666666668</v>
      </c>
      <c r="M39" s="33">
        <f>IF($D39 + $E39 &gt;= LTM!$P39 * 3600 / LTM!$C$1 - epsilon, ($D39 + $E39) / 'Input Data'!$E$14, 'Input Data'!$E$13 - ($D39 + $E39) / 'Input Data'!$E$15)</f>
        <v>208.26666666666668</v>
      </c>
      <c r="N39" s="8">
        <f>IF(OR(LTM!$X40 * 3600 / LTM!$C$1 &gt;= 'Input Data'!$G$12 * LOOKUP(LTM!$A40,'Input Data'!$B$58:$B$62,'Input Data'!$H$58:$H$62) - epsilon, $D39 &lt; LTM!$X39 * 3600 / LTM!$C$1 - epsilon), $D39 / 'Input Data'!$G$14, 'Input Data'!$G$13 - $D39 / 'Input Data'!$G$15)</f>
        <v>204.10133333333334</v>
      </c>
      <c r="O39" s="17">
        <f>IF($F39 + $G39 &gt;= LTM!$AA39 * 3600 / LTM!$C$1 - epsilon, ($F39 + $G39) / 'Input Data'!$G$14, 'Input Data'!$G$13 - ($F39 + $G39) / 'Input Data'!$G$15)</f>
        <v>751.57894736842104</v>
      </c>
      <c r="Q39" s="49">
        <f>IF(ABS($J39-$K39) &gt; epsilon, -((LTM!$C40 - LTM!$C39) * 3600 / LTM!$C$1-($B39+$C39))/($J39-$K39), 0)</f>
        <v>0</v>
      </c>
      <c r="R39" s="8">
        <f t="shared" si="0"/>
        <v>0</v>
      </c>
      <c r="S39" s="17">
        <f t="shared" si="1"/>
        <v>1.3206750038069328</v>
      </c>
      <c r="U39" s="49">
        <f>MAX(U38 + Q38 * LTM!$C$1 / 3600, 0)</f>
        <v>0</v>
      </c>
      <c r="V39" s="11">
        <f>MAX(V38 + R38 * LTM!$C$1 / 3600 + IF(NOT(OR(LTM!$M40 * 3600 / LTM!$C$1 &gt;= 'Input Data'!$E$12 * LOOKUP(LTM!$A40,'Input Data'!$B$58:$B$62,'Input Data'!$F$58:$F$62) - epsilon,$B39 &lt; LTM!$M39 * 3600 / LTM!$C$1 - epsilon)), MIN(U38 + Q38 * LTM!$C$1 / 3600, 0), 0), 0)</f>
        <v>0</v>
      </c>
      <c r="W39" s="18">
        <f>MAX(W38 + S38 * LTM!$C$1 / 3600 + IF(NOT(OR(LTM!$X40 * 3600 / LTM!$C$1 &gt;= 'Input Data'!$G$12 * LOOKUP(LTM!$A40,'Input Data'!$B$58:$B$62,'Input Data'!$H$58:$H$62) - epsilon, $D39 &lt; LTM!$X39 * 3600 / LTM!$C$1 - epsilon)), MIN(V38 + R38 * LTM!$C$1 / 3600, 0), 0), 0)</f>
        <v>1.4674166708965921E-2</v>
      </c>
      <c r="Y39" s="50" t="e">
        <f>NA()</f>
        <v>#N/A</v>
      </c>
      <c r="Z39" s="55" t="e">
        <f>NA()</f>
        <v>#N/A</v>
      </c>
      <c r="AA39" s="8" t="e">
        <f>NA()</f>
        <v>#N/A</v>
      </c>
      <c r="AB39" s="17">
        <f>IF($U39 &gt; epsilon, $U39 + 'Input Data'!$G$11 + 'Input Data'!$E$11, IF($V39 &gt; epsilon, $V39 + 'Input Data'!$G$11, $W39)) * 5280</f>
        <v>77.479600223340071</v>
      </c>
    </row>
    <row r="40" spans="1:28" x14ac:dyDescent="0.3">
      <c r="A40" s="38">
        <f>IF(SUM($B39:$H41)=0,NA(),LTM!$A41)</f>
        <v>360</v>
      </c>
      <c r="B40" s="7">
        <f>LTM!$I41 / LTM!$C$1 * 3600</f>
        <v>6248</v>
      </c>
      <c r="C40" s="8">
        <f>LTM!$H41 / LTM!$C$1 * 3600</f>
        <v>0</v>
      </c>
      <c r="D40" s="8">
        <f>LTM!$T41 / LTM!$C$1 * 3600</f>
        <v>6123.04</v>
      </c>
      <c r="E40" s="33">
        <f>LTM!$S41 / LTM!$C$1 * 3600</f>
        <v>124.96</v>
      </c>
      <c r="F40" s="8">
        <f>LTM!$AE41 / LTM!$C$1 * 3600</f>
        <v>5400</v>
      </c>
      <c r="G40" s="33">
        <f>LTM!$AD41 / LTM!$C$1 * 3600</f>
        <v>0</v>
      </c>
      <c r="H40" s="18">
        <f>LTM!$AL41 / LTM!$C$1 * 3600</f>
        <v>5400</v>
      </c>
      <c r="J40" s="50">
        <f>IF(OR(LTM!$B41 * 3600 / LTM!$C$1 &gt;= 'Input Data'!$C$12 * LOOKUP(LTM!$A41,'Input Data'!$B$58:$B$62,'Input Data'!$D$58:$D$62) - epsilon, LTM!$C41 - LTM!$C40 &lt; LTM!$B40 - epsilon), (LTM!$C41 - LTM!$C40) * 3600 / LTM!$C$1 / 'Input Data'!$C$14, 'Input Data'!$C$13 - (LTM!$C41 - LTM!$C40) * 3600 / LTM!$C$1 / 'Input Data'!$C$15)</f>
        <v>104.13333333333367</v>
      </c>
      <c r="K40" s="60">
        <f>IF($B40 + $C40 &gt;= LTM!$E40 * 3600 / LTM!$C$1 - epsilon, ($B40 + $C40) / 'Input Data'!$C$14, 'Input Data'!$C$13 - ($B40 + $C40) / 'Input Data'!$C$15)</f>
        <v>104.13333333333334</v>
      </c>
      <c r="L40" s="8">
        <f>IF(OR(LTM!$M41 * 3600 / LTM!$C$1 &gt;= 'Input Data'!$E$12 * LOOKUP(LTM!$A41,'Input Data'!$B$58:$B$62,'Input Data'!$F$58:$F$62) - epsilon,$B40 &lt; LTM!$M40 * 3600 / LTM!$C$1 - epsilon), $B40 / 'Input Data'!$E$14, 'Input Data'!$E$13 - $B40 / 'Input Data'!$E$15)</f>
        <v>208.26666666666668</v>
      </c>
      <c r="M40" s="33">
        <f>IF($D40 + $E40 &gt;= LTM!$P40 * 3600 / LTM!$C$1 - epsilon, ($D40 + $E40) / 'Input Data'!$E$14, 'Input Data'!$E$13 - ($D40 + $E40) / 'Input Data'!$E$15)</f>
        <v>208.26666666666668</v>
      </c>
      <c r="N40" s="8">
        <f>IF(OR(LTM!$X41 * 3600 / LTM!$C$1 &gt;= 'Input Data'!$G$12 * LOOKUP(LTM!$A41,'Input Data'!$B$58:$B$62,'Input Data'!$H$58:$H$62) - epsilon, $D40 &lt; LTM!$X40 * 3600 / LTM!$C$1 - epsilon), $D40 / 'Input Data'!$G$14, 'Input Data'!$G$13 - $D40 / 'Input Data'!$G$15)</f>
        <v>204.10133333333334</v>
      </c>
      <c r="O40" s="17">
        <f>IF($F40 + $G40 &gt;= LTM!$AA40 * 3600 / LTM!$C$1 - epsilon, ($F40 + $G40) / 'Input Data'!$G$14, 'Input Data'!$G$13 - ($F40 + $G40) / 'Input Data'!$G$15)</f>
        <v>751.57894736842104</v>
      </c>
      <c r="Q40" s="49">
        <f>IF(ABS($J40-$K40) &gt; epsilon, -((LTM!$C41 - LTM!$C40) * 3600 / LTM!$C$1-($B40+$C40))/($J40-$K40), 0)</f>
        <v>0</v>
      </c>
      <c r="R40" s="8">
        <f t="shared" si="0"/>
        <v>0</v>
      </c>
      <c r="S40" s="17">
        <f t="shared" si="1"/>
        <v>1.3206750038069328</v>
      </c>
      <c r="U40" s="49">
        <f>MAX(U39 + Q39 * LTM!$C$1 / 3600, 0)</f>
        <v>0</v>
      </c>
      <c r="V40" s="11">
        <f>MAX(V39 + R39 * LTM!$C$1 / 3600 + IF(NOT(OR(LTM!$M41 * 3600 / LTM!$C$1 &gt;= 'Input Data'!$E$12 * LOOKUP(LTM!$A41,'Input Data'!$B$58:$B$62,'Input Data'!$F$58:$F$62) - epsilon,$B40 &lt; LTM!$M40 * 3600 / LTM!$C$1 - epsilon)), MIN(U39 + Q39 * LTM!$C$1 / 3600, 0), 0), 0)</f>
        <v>0</v>
      </c>
      <c r="W40" s="18">
        <f>MAX(W39 + S39 * LTM!$C$1 / 3600 + IF(NOT(OR(LTM!$X41 * 3600 / LTM!$C$1 &gt;= 'Input Data'!$G$12 * LOOKUP(LTM!$A41,'Input Data'!$B$58:$B$62,'Input Data'!$H$58:$H$62) - epsilon, $D40 &lt; LTM!$X40 * 3600 / LTM!$C$1 - epsilon)), MIN(V39 + R39 * LTM!$C$1 / 3600, 0), 0), 0)</f>
        <v>1.8342708386207402E-2</v>
      </c>
      <c r="Y40" s="50" t="e">
        <f>NA()</f>
        <v>#N/A</v>
      </c>
      <c r="Z40" s="55" t="e">
        <f>NA()</f>
        <v>#N/A</v>
      </c>
      <c r="AA40" s="8" t="e">
        <f>NA()</f>
        <v>#N/A</v>
      </c>
      <c r="AB40" s="17">
        <f>IF($U40 &gt; epsilon, $U40 + 'Input Data'!$G$11 + 'Input Data'!$E$11, IF($V40 &gt; epsilon, $V40 + 'Input Data'!$G$11, $W40)) * 5280</f>
        <v>96.849500279175089</v>
      </c>
    </row>
    <row r="41" spans="1:28" x14ac:dyDescent="0.3">
      <c r="A41" s="38">
        <f>IF(SUM($B40:$H42)=0,NA(),LTM!$A42)</f>
        <v>370</v>
      </c>
      <c r="B41" s="7">
        <f>LTM!$I42 / LTM!$C$1 * 3600</f>
        <v>6248</v>
      </c>
      <c r="C41" s="8">
        <f>LTM!$H42 / LTM!$C$1 * 3600</f>
        <v>0</v>
      </c>
      <c r="D41" s="8">
        <f>LTM!$T42 / LTM!$C$1 * 3600</f>
        <v>6123.04</v>
      </c>
      <c r="E41" s="33">
        <f>LTM!$S42 / LTM!$C$1 * 3600</f>
        <v>124.96</v>
      </c>
      <c r="F41" s="8">
        <f>LTM!$AE42 / LTM!$C$1 * 3600</f>
        <v>5400</v>
      </c>
      <c r="G41" s="33">
        <f>LTM!$AD42 / LTM!$C$1 * 3600</f>
        <v>0</v>
      </c>
      <c r="H41" s="18">
        <f>LTM!$AL42 / LTM!$C$1 * 3600</f>
        <v>5400</v>
      </c>
      <c r="J41" s="50">
        <f>IF(OR(LTM!$B42 * 3600 / LTM!$C$1 &gt;= 'Input Data'!$C$12 * LOOKUP(LTM!$A42,'Input Data'!$B$58:$B$62,'Input Data'!$D$58:$D$62) - epsilon, LTM!$C42 - LTM!$C41 &lt; LTM!$B41 - epsilon), (LTM!$C42 - LTM!$C41) * 3600 / LTM!$C$1 / 'Input Data'!$C$14, 'Input Data'!$C$13 - (LTM!$C42 - LTM!$C41) * 3600 / LTM!$C$1 / 'Input Data'!$C$15)</f>
        <v>104.13333333333367</v>
      </c>
      <c r="K41" s="60">
        <f>IF($B41 + $C41 &gt;= LTM!$E41 * 3600 / LTM!$C$1 - epsilon, ($B41 + $C41) / 'Input Data'!$C$14, 'Input Data'!$C$13 - ($B41 + $C41) / 'Input Data'!$C$15)</f>
        <v>104.13333333333334</v>
      </c>
      <c r="L41" s="8">
        <f>IF(OR(LTM!$M42 * 3600 / LTM!$C$1 &gt;= 'Input Data'!$E$12 * LOOKUP(LTM!$A42,'Input Data'!$B$58:$B$62,'Input Data'!$F$58:$F$62) - epsilon,$B41 &lt; LTM!$M41 * 3600 / LTM!$C$1 - epsilon), $B41 / 'Input Data'!$E$14, 'Input Data'!$E$13 - $B41 / 'Input Data'!$E$15)</f>
        <v>208.26666666666668</v>
      </c>
      <c r="M41" s="33">
        <f>IF($D41 + $E41 &gt;= LTM!$P41 * 3600 / LTM!$C$1 - epsilon, ($D41 + $E41) / 'Input Data'!$E$14, 'Input Data'!$E$13 - ($D41 + $E41) / 'Input Data'!$E$15)</f>
        <v>208.26666666666668</v>
      </c>
      <c r="N41" s="8">
        <f>IF(OR(LTM!$X42 * 3600 / LTM!$C$1 &gt;= 'Input Data'!$G$12 * LOOKUP(LTM!$A42,'Input Data'!$B$58:$B$62,'Input Data'!$H$58:$H$62) - epsilon, $D41 &lt; LTM!$X41 * 3600 / LTM!$C$1 - epsilon), $D41 / 'Input Data'!$G$14, 'Input Data'!$G$13 - $D41 / 'Input Data'!$G$15)</f>
        <v>204.10133333333334</v>
      </c>
      <c r="O41" s="17">
        <f>IF($F41 + $G41 &gt;= LTM!$AA41 * 3600 / LTM!$C$1 - epsilon, ($F41 + $G41) / 'Input Data'!$G$14, 'Input Data'!$G$13 - ($F41 + $G41) / 'Input Data'!$G$15)</f>
        <v>751.57894736842104</v>
      </c>
      <c r="Q41" s="49">
        <f>IF(ABS($J41-$K41) &gt; epsilon, -((LTM!$C42 - LTM!$C41) * 3600 / LTM!$C$1-($B41+$C41))/($J41-$K41), 0)</f>
        <v>0</v>
      </c>
      <c r="R41" s="8">
        <f t="shared" si="0"/>
        <v>0</v>
      </c>
      <c r="S41" s="17">
        <f t="shared" si="1"/>
        <v>1.3206750038069328</v>
      </c>
      <c r="U41" s="49">
        <f>MAX(U40 + Q40 * LTM!$C$1 / 3600, 0)</f>
        <v>0</v>
      </c>
      <c r="V41" s="11">
        <f>MAX(V40 + R40 * LTM!$C$1 / 3600 + IF(NOT(OR(LTM!$M42 * 3600 / LTM!$C$1 &gt;= 'Input Data'!$E$12 * LOOKUP(LTM!$A42,'Input Data'!$B$58:$B$62,'Input Data'!$F$58:$F$62) - epsilon,$B41 &lt; LTM!$M41 * 3600 / LTM!$C$1 - epsilon)), MIN(U40 + Q40 * LTM!$C$1 / 3600, 0), 0), 0)</f>
        <v>0</v>
      </c>
      <c r="W41" s="18">
        <f>MAX(W40 + S40 * LTM!$C$1 / 3600 + IF(NOT(OR(LTM!$X42 * 3600 / LTM!$C$1 &gt;= 'Input Data'!$G$12 * LOOKUP(LTM!$A42,'Input Data'!$B$58:$B$62,'Input Data'!$H$58:$H$62) - epsilon, $D41 &lt; LTM!$X41 * 3600 / LTM!$C$1 - epsilon)), MIN(V40 + R40 * LTM!$C$1 / 3600, 0), 0), 0)</f>
        <v>2.2011250063448881E-2</v>
      </c>
      <c r="Y41" s="50" t="e">
        <f>NA()</f>
        <v>#N/A</v>
      </c>
      <c r="Z41" s="55" t="e">
        <f>NA()</f>
        <v>#N/A</v>
      </c>
      <c r="AA41" s="8" t="e">
        <f>NA()</f>
        <v>#N/A</v>
      </c>
      <c r="AB41" s="17">
        <f>IF($U41 &gt; epsilon, $U41 + 'Input Data'!$G$11 + 'Input Data'!$E$11, IF($V41 &gt; epsilon, $V41 + 'Input Data'!$G$11, $W41)) * 5280</f>
        <v>116.21940033501009</v>
      </c>
    </row>
    <row r="42" spans="1:28" x14ac:dyDescent="0.3">
      <c r="A42" s="38">
        <f>IF(SUM($B41:$H43)=0,NA(),LTM!$A43)</f>
        <v>380</v>
      </c>
      <c r="B42" s="7">
        <f>LTM!$I43 / LTM!$C$1 * 3600</f>
        <v>6248</v>
      </c>
      <c r="C42" s="8">
        <f>LTM!$H43 / LTM!$C$1 * 3600</f>
        <v>0</v>
      </c>
      <c r="D42" s="8">
        <f>LTM!$T43 / LTM!$C$1 * 3600</f>
        <v>6123.04</v>
      </c>
      <c r="E42" s="33">
        <f>LTM!$S43 / LTM!$C$1 * 3600</f>
        <v>124.96</v>
      </c>
      <c r="F42" s="8">
        <f>LTM!$AE43 / LTM!$C$1 * 3600</f>
        <v>5400</v>
      </c>
      <c r="G42" s="33">
        <f>LTM!$AD43 / LTM!$C$1 * 3600</f>
        <v>0</v>
      </c>
      <c r="H42" s="18">
        <f>LTM!$AL43 / LTM!$C$1 * 3600</f>
        <v>5400</v>
      </c>
      <c r="J42" s="50">
        <f>IF(OR(LTM!$B43 * 3600 / LTM!$C$1 &gt;= 'Input Data'!$C$12 * LOOKUP(LTM!$A43,'Input Data'!$B$58:$B$62,'Input Data'!$D$58:$D$62) - epsilon, LTM!$C43 - LTM!$C42 &lt; LTM!$B42 - epsilon), (LTM!$C43 - LTM!$C42) * 3600 / LTM!$C$1 / 'Input Data'!$C$14, 'Input Data'!$C$13 - (LTM!$C43 - LTM!$C42) * 3600 / LTM!$C$1 / 'Input Data'!$C$15)</f>
        <v>104.13333333333367</v>
      </c>
      <c r="K42" s="60">
        <f>IF($B42 + $C42 &gt;= LTM!$E42 * 3600 / LTM!$C$1 - epsilon, ($B42 + $C42) / 'Input Data'!$C$14, 'Input Data'!$C$13 - ($B42 + $C42) / 'Input Data'!$C$15)</f>
        <v>104.13333333333334</v>
      </c>
      <c r="L42" s="8">
        <f>IF(OR(LTM!$M43 * 3600 / LTM!$C$1 &gt;= 'Input Data'!$E$12 * LOOKUP(LTM!$A43,'Input Data'!$B$58:$B$62,'Input Data'!$F$58:$F$62) - epsilon,$B42 &lt; LTM!$M42 * 3600 / LTM!$C$1 - epsilon), $B42 / 'Input Data'!$E$14, 'Input Data'!$E$13 - $B42 / 'Input Data'!$E$15)</f>
        <v>208.26666666666668</v>
      </c>
      <c r="M42" s="33">
        <f>IF($D42 + $E42 &gt;= LTM!$P42 * 3600 / LTM!$C$1 - epsilon, ($D42 + $E42) / 'Input Data'!$E$14, 'Input Data'!$E$13 - ($D42 + $E42) / 'Input Data'!$E$15)</f>
        <v>208.26666666666668</v>
      </c>
      <c r="N42" s="8">
        <f>IF(OR(LTM!$X43 * 3600 / LTM!$C$1 &gt;= 'Input Data'!$G$12 * LOOKUP(LTM!$A43,'Input Data'!$B$58:$B$62,'Input Data'!$H$58:$H$62) - epsilon, $D42 &lt; LTM!$X42 * 3600 / LTM!$C$1 - epsilon), $D42 / 'Input Data'!$G$14, 'Input Data'!$G$13 - $D42 / 'Input Data'!$G$15)</f>
        <v>204.10133333333334</v>
      </c>
      <c r="O42" s="17">
        <f>IF($F42 + $G42 &gt;= LTM!$AA42 * 3600 / LTM!$C$1 - epsilon, ($F42 + $G42) / 'Input Data'!$G$14, 'Input Data'!$G$13 - ($F42 + $G42) / 'Input Data'!$G$15)</f>
        <v>751.57894736842104</v>
      </c>
      <c r="Q42" s="49">
        <f>IF(ABS($J42-$K42) &gt; epsilon, -((LTM!$C43 - LTM!$C42) * 3600 / LTM!$C$1-($B42+$C42))/($J42-$K42), 0)</f>
        <v>0</v>
      </c>
      <c r="R42" s="8">
        <f t="shared" si="0"/>
        <v>0</v>
      </c>
      <c r="S42" s="17">
        <f t="shared" si="1"/>
        <v>1.3206750038069328</v>
      </c>
      <c r="U42" s="49">
        <f>MAX(U41 + Q41 * LTM!$C$1 / 3600, 0)</f>
        <v>0</v>
      </c>
      <c r="V42" s="11">
        <f>MAX(V41 + R41 * LTM!$C$1 / 3600 + IF(NOT(OR(LTM!$M43 * 3600 / LTM!$C$1 &gt;= 'Input Data'!$E$12 * LOOKUP(LTM!$A43,'Input Data'!$B$58:$B$62,'Input Data'!$F$58:$F$62) - epsilon,$B42 &lt; LTM!$M42 * 3600 / LTM!$C$1 - epsilon)), MIN(U41 + Q41 * LTM!$C$1 / 3600, 0), 0), 0)</f>
        <v>0</v>
      </c>
      <c r="W42" s="18">
        <f>MAX(W41 + S41 * LTM!$C$1 / 3600 + IF(NOT(OR(LTM!$X43 * 3600 / LTM!$C$1 &gt;= 'Input Data'!$G$12 * LOOKUP(LTM!$A43,'Input Data'!$B$58:$B$62,'Input Data'!$H$58:$H$62) - epsilon, $D42 &lt; LTM!$X42 * 3600 / LTM!$C$1 - epsilon)), MIN(V41 + R41 * LTM!$C$1 / 3600, 0), 0), 0)</f>
        <v>2.567979174069036E-2</v>
      </c>
      <c r="Y42" s="50" t="e">
        <f>NA()</f>
        <v>#N/A</v>
      </c>
      <c r="Z42" s="55" t="e">
        <f>NA()</f>
        <v>#N/A</v>
      </c>
      <c r="AA42" s="8" t="e">
        <f>NA()</f>
        <v>#N/A</v>
      </c>
      <c r="AB42" s="17">
        <f>IF($U42 &gt; epsilon, $U42 + 'Input Data'!$G$11 + 'Input Data'!$E$11, IF($V42 &gt; epsilon, $V42 + 'Input Data'!$G$11, $W42)) * 5280</f>
        <v>135.5893003908451</v>
      </c>
    </row>
    <row r="43" spans="1:28" x14ac:dyDescent="0.3">
      <c r="A43" s="38">
        <f>IF(SUM($B42:$H44)=0,NA(),LTM!$A44)</f>
        <v>390</v>
      </c>
      <c r="B43" s="7">
        <f>LTM!$I44 / LTM!$C$1 * 3600</f>
        <v>6248</v>
      </c>
      <c r="C43" s="8">
        <f>LTM!$H44 / LTM!$C$1 * 3600</f>
        <v>0</v>
      </c>
      <c r="D43" s="8">
        <f>LTM!$T44 / LTM!$C$1 * 3600</f>
        <v>6123.04</v>
      </c>
      <c r="E43" s="33">
        <f>LTM!$S44 / LTM!$C$1 * 3600</f>
        <v>124.96</v>
      </c>
      <c r="F43" s="8">
        <f>LTM!$AE44 / LTM!$C$1 * 3600</f>
        <v>5400</v>
      </c>
      <c r="G43" s="33">
        <f>LTM!$AD44 / LTM!$C$1 * 3600</f>
        <v>0</v>
      </c>
      <c r="H43" s="18">
        <f>LTM!$AL44 / LTM!$C$1 * 3600</f>
        <v>5400</v>
      </c>
      <c r="J43" s="50">
        <f>IF(OR(LTM!$B44 * 3600 / LTM!$C$1 &gt;= 'Input Data'!$C$12 * LOOKUP(LTM!$A44,'Input Data'!$B$58:$B$62,'Input Data'!$D$58:$D$62) - epsilon, LTM!$C44 - LTM!$C43 &lt; LTM!$B43 - epsilon), (LTM!$C44 - LTM!$C43) * 3600 / LTM!$C$1 / 'Input Data'!$C$14, 'Input Data'!$C$13 - (LTM!$C44 - LTM!$C43) * 3600 / LTM!$C$1 / 'Input Data'!$C$15)</f>
        <v>104.13333333333367</v>
      </c>
      <c r="K43" s="60">
        <f>IF($B43 + $C43 &gt;= LTM!$E43 * 3600 / LTM!$C$1 - epsilon, ($B43 + $C43) / 'Input Data'!$C$14, 'Input Data'!$C$13 - ($B43 + $C43) / 'Input Data'!$C$15)</f>
        <v>104.13333333333334</v>
      </c>
      <c r="L43" s="8">
        <f>IF(OR(LTM!$M44 * 3600 / LTM!$C$1 &gt;= 'Input Data'!$E$12 * LOOKUP(LTM!$A44,'Input Data'!$B$58:$B$62,'Input Data'!$F$58:$F$62) - epsilon,$B43 &lt; LTM!$M43 * 3600 / LTM!$C$1 - epsilon), $B43 / 'Input Data'!$E$14, 'Input Data'!$E$13 - $B43 / 'Input Data'!$E$15)</f>
        <v>208.26666666666668</v>
      </c>
      <c r="M43" s="33">
        <f>IF($D43 + $E43 &gt;= LTM!$P43 * 3600 / LTM!$C$1 - epsilon, ($D43 + $E43) / 'Input Data'!$E$14, 'Input Data'!$E$13 - ($D43 + $E43) / 'Input Data'!$E$15)</f>
        <v>208.26666666666668</v>
      </c>
      <c r="N43" s="8">
        <f>IF(OR(LTM!$X44 * 3600 / LTM!$C$1 &gt;= 'Input Data'!$G$12 * LOOKUP(LTM!$A44,'Input Data'!$B$58:$B$62,'Input Data'!$H$58:$H$62) - epsilon, $D43 &lt; LTM!$X43 * 3600 / LTM!$C$1 - epsilon), $D43 / 'Input Data'!$G$14, 'Input Data'!$G$13 - $D43 / 'Input Data'!$G$15)</f>
        <v>204.10133333333334</v>
      </c>
      <c r="O43" s="17">
        <f>IF($F43 + $G43 &gt;= LTM!$AA43 * 3600 / LTM!$C$1 - epsilon, ($F43 + $G43) / 'Input Data'!$G$14, 'Input Data'!$G$13 - ($F43 + $G43) / 'Input Data'!$G$15)</f>
        <v>751.57894736842104</v>
      </c>
      <c r="Q43" s="49">
        <f>IF(ABS($J43-$K43) &gt; epsilon, -((LTM!$C44 - LTM!$C43) * 3600 / LTM!$C$1-($B43+$C43))/($J43-$K43), 0)</f>
        <v>0</v>
      </c>
      <c r="R43" s="8">
        <f t="shared" si="0"/>
        <v>0</v>
      </c>
      <c r="S43" s="17">
        <f t="shared" si="1"/>
        <v>1.3206750038069328</v>
      </c>
      <c r="U43" s="49">
        <f>MAX(U42 + Q42 * LTM!$C$1 / 3600, 0)</f>
        <v>0</v>
      </c>
      <c r="V43" s="11">
        <f>MAX(V42 + R42 * LTM!$C$1 / 3600 + IF(NOT(OR(LTM!$M44 * 3600 / LTM!$C$1 &gt;= 'Input Data'!$E$12 * LOOKUP(LTM!$A44,'Input Data'!$B$58:$B$62,'Input Data'!$F$58:$F$62) - epsilon,$B43 &lt; LTM!$M43 * 3600 / LTM!$C$1 - epsilon)), MIN(U42 + Q42 * LTM!$C$1 / 3600, 0), 0), 0)</f>
        <v>0</v>
      </c>
      <c r="W43" s="18">
        <f>MAX(W42 + S42 * LTM!$C$1 / 3600 + IF(NOT(OR(LTM!$X44 * 3600 / LTM!$C$1 &gt;= 'Input Data'!$G$12 * LOOKUP(LTM!$A44,'Input Data'!$B$58:$B$62,'Input Data'!$H$58:$H$62) - epsilon, $D43 &lt; LTM!$X43 * 3600 / LTM!$C$1 - epsilon)), MIN(V42 + R42 * LTM!$C$1 / 3600, 0), 0), 0)</f>
        <v>2.9348333417931839E-2</v>
      </c>
      <c r="Y43" s="50" t="e">
        <f>NA()</f>
        <v>#N/A</v>
      </c>
      <c r="Z43" s="55" t="e">
        <f>NA()</f>
        <v>#N/A</v>
      </c>
      <c r="AA43" s="8" t="e">
        <f>NA()</f>
        <v>#N/A</v>
      </c>
      <c r="AB43" s="17">
        <f>IF($U43 &gt; epsilon, $U43 + 'Input Data'!$G$11 + 'Input Data'!$E$11, IF($V43 &gt; epsilon, $V43 + 'Input Data'!$G$11, $W43)) * 5280</f>
        <v>154.95920044668011</v>
      </c>
    </row>
    <row r="44" spans="1:28" x14ac:dyDescent="0.3">
      <c r="A44" s="38">
        <f>IF(SUM($B43:$H45)=0,NA(),LTM!$A45)</f>
        <v>400</v>
      </c>
      <c r="B44" s="7">
        <f>LTM!$I45 / LTM!$C$1 * 3600</f>
        <v>6248</v>
      </c>
      <c r="C44" s="8">
        <f>LTM!$H45 / LTM!$C$1 * 3600</f>
        <v>0</v>
      </c>
      <c r="D44" s="8">
        <f>LTM!$T45 / LTM!$C$1 * 3600</f>
        <v>6123.04</v>
      </c>
      <c r="E44" s="33">
        <f>LTM!$S45 / LTM!$C$1 * 3600</f>
        <v>124.96</v>
      </c>
      <c r="F44" s="8">
        <f>LTM!$AE45 / LTM!$C$1 * 3600</f>
        <v>5400</v>
      </c>
      <c r="G44" s="33">
        <f>LTM!$AD45 / LTM!$C$1 * 3600</f>
        <v>0</v>
      </c>
      <c r="H44" s="18">
        <f>LTM!$AL45 / LTM!$C$1 * 3600</f>
        <v>5400</v>
      </c>
      <c r="J44" s="50">
        <f>IF(OR(LTM!$B45 * 3600 / LTM!$C$1 &gt;= 'Input Data'!$C$12 * LOOKUP(LTM!$A45,'Input Data'!$B$58:$B$62,'Input Data'!$D$58:$D$62) - epsilon, LTM!$C45 - LTM!$C44 &lt; LTM!$B44 - epsilon), (LTM!$C45 - LTM!$C44) * 3600 / LTM!$C$1 / 'Input Data'!$C$14, 'Input Data'!$C$13 - (LTM!$C45 - LTM!$C44) * 3600 / LTM!$C$1 / 'Input Data'!$C$15)</f>
        <v>104.13333333333367</v>
      </c>
      <c r="K44" s="60">
        <f>IF($B44 + $C44 &gt;= LTM!$E44 * 3600 / LTM!$C$1 - epsilon, ($B44 + $C44) / 'Input Data'!$C$14, 'Input Data'!$C$13 - ($B44 + $C44) / 'Input Data'!$C$15)</f>
        <v>104.13333333333334</v>
      </c>
      <c r="L44" s="8">
        <f>IF(OR(LTM!$M45 * 3600 / LTM!$C$1 &gt;= 'Input Data'!$E$12 * LOOKUP(LTM!$A45,'Input Data'!$B$58:$B$62,'Input Data'!$F$58:$F$62) - epsilon,$B44 &lt; LTM!$M44 * 3600 / LTM!$C$1 - epsilon), $B44 / 'Input Data'!$E$14, 'Input Data'!$E$13 - $B44 / 'Input Data'!$E$15)</f>
        <v>208.26666666666668</v>
      </c>
      <c r="M44" s="33">
        <f>IF($D44 + $E44 &gt;= LTM!$P44 * 3600 / LTM!$C$1 - epsilon, ($D44 + $E44) / 'Input Data'!$E$14, 'Input Data'!$E$13 - ($D44 + $E44) / 'Input Data'!$E$15)</f>
        <v>208.26666666666668</v>
      </c>
      <c r="N44" s="8">
        <f>IF(OR(LTM!$X45 * 3600 / LTM!$C$1 &gt;= 'Input Data'!$G$12 * LOOKUP(LTM!$A45,'Input Data'!$B$58:$B$62,'Input Data'!$H$58:$H$62) - epsilon, $D44 &lt; LTM!$X44 * 3600 / LTM!$C$1 - epsilon), $D44 / 'Input Data'!$G$14, 'Input Data'!$G$13 - $D44 / 'Input Data'!$G$15)</f>
        <v>204.10133333333334</v>
      </c>
      <c r="O44" s="17">
        <f>IF($F44 + $G44 &gt;= LTM!$AA44 * 3600 / LTM!$C$1 - epsilon, ($F44 + $G44) / 'Input Data'!$G$14, 'Input Data'!$G$13 - ($F44 + $G44) / 'Input Data'!$G$15)</f>
        <v>751.57894736842104</v>
      </c>
      <c r="Q44" s="49">
        <f>IF(ABS($J44-$K44) &gt; epsilon, -((LTM!$C45 - LTM!$C44) * 3600 / LTM!$C$1-($B44+$C44))/($J44-$K44), 0)</f>
        <v>0</v>
      </c>
      <c r="R44" s="8">
        <f t="shared" si="0"/>
        <v>0</v>
      </c>
      <c r="S44" s="17">
        <f t="shared" si="1"/>
        <v>1.3206750038069328</v>
      </c>
      <c r="U44" s="49">
        <f>MAX(U43 + Q43 * LTM!$C$1 / 3600, 0)</f>
        <v>0</v>
      </c>
      <c r="V44" s="11">
        <f>MAX(V43 + R43 * LTM!$C$1 / 3600 + IF(NOT(OR(LTM!$M45 * 3600 / LTM!$C$1 &gt;= 'Input Data'!$E$12 * LOOKUP(LTM!$A45,'Input Data'!$B$58:$B$62,'Input Data'!$F$58:$F$62) - epsilon,$B44 &lt; LTM!$M44 * 3600 / LTM!$C$1 - epsilon)), MIN(U43 + Q43 * LTM!$C$1 / 3600, 0), 0), 0)</f>
        <v>0</v>
      </c>
      <c r="W44" s="18">
        <f>MAX(W43 + S43 * LTM!$C$1 / 3600 + IF(NOT(OR(LTM!$X45 * 3600 / LTM!$C$1 &gt;= 'Input Data'!$G$12 * LOOKUP(LTM!$A45,'Input Data'!$B$58:$B$62,'Input Data'!$H$58:$H$62) - epsilon, $D44 &lt; LTM!$X44 * 3600 / LTM!$C$1 - epsilon)), MIN(V43 + R43 * LTM!$C$1 / 3600, 0), 0), 0)</f>
        <v>3.3016875095173322E-2</v>
      </c>
      <c r="Y44" s="50" t="e">
        <f>NA()</f>
        <v>#N/A</v>
      </c>
      <c r="Z44" s="55" t="e">
        <f>NA()</f>
        <v>#N/A</v>
      </c>
      <c r="AA44" s="8" t="e">
        <f>NA()</f>
        <v>#N/A</v>
      </c>
      <c r="AB44" s="17">
        <f>IF($U44 &gt; epsilon, $U44 + 'Input Data'!$G$11 + 'Input Data'!$E$11, IF($V44 &gt; epsilon, $V44 + 'Input Data'!$G$11, $W44)) * 5280</f>
        <v>174.32910050251513</v>
      </c>
    </row>
    <row r="45" spans="1:28" x14ac:dyDescent="0.3">
      <c r="A45" s="38">
        <f>IF(SUM($B44:$H46)=0,NA(),LTM!$A46)</f>
        <v>410</v>
      </c>
      <c r="B45" s="7">
        <f>LTM!$I46 / LTM!$C$1 * 3600</f>
        <v>6248</v>
      </c>
      <c r="C45" s="8">
        <f>LTM!$H46 / LTM!$C$1 * 3600</f>
        <v>0</v>
      </c>
      <c r="D45" s="8">
        <f>LTM!$T46 / LTM!$C$1 * 3600</f>
        <v>6123.04</v>
      </c>
      <c r="E45" s="33">
        <f>LTM!$S46 / LTM!$C$1 * 3600</f>
        <v>124.96</v>
      </c>
      <c r="F45" s="8">
        <f>LTM!$AE46 / LTM!$C$1 * 3600</f>
        <v>5400</v>
      </c>
      <c r="G45" s="33">
        <f>LTM!$AD46 / LTM!$C$1 * 3600</f>
        <v>0</v>
      </c>
      <c r="H45" s="18">
        <f>LTM!$AL46 / LTM!$C$1 * 3600</f>
        <v>5400</v>
      </c>
      <c r="J45" s="50">
        <f>IF(OR(LTM!$B46 * 3600 / LTM!$C$1 &gt;= 'Input Data'!$C$12 * LOOKUP(LTM!$A46,'Input Data'!$B$58:$B$62,'Input Data'!$D$58:$D$62) - epsilon, LTM!$C46 - LTM!$C45 &lt; LTM!$B45 - epsilon), (LTM!$C46 - LTM!$C45) * 3600 / LTM!$C$1 / 'Input Data'!$C$14, 'Input Data'!$C$13 - (LTM!$C46 - LTM!$C45) * 3600 / LTM!$C$1 / 'Input Data'!$C$15)</f>
        <v>104.13333333333367</v>
      </c>
      <c r="K45" s="60">
        <f>IF($B45 + $C45 &gt;= LTM!$E45 * 3600 / LTM!$C$1 - epsilon, ($B45 + $C45) / 'Input Data'!$C$14, 'Input Data'!$C$13 - ($B45 + $C45) / 'Input Data'!$C$15)</f>
        <v>104.13333333333334</v>
      </c>
      <c r="L45" s="8">
        <f>IF(OR(LTM!$M46 * 3600 / LTM!$C$1 &gt;= 'Input Data'!$E$12 * LOOKUP(LTM!$A46,'Input Data'!$B$58:$B$62,'Input Data'!$F$58:$F$62) - epsilon,$B45 &lt; LTM!$M45 * 3600 / LTM!$C$1 - epsilon), $B45 / 'Input Data'!$E$14, 'Input Data'!$E$13 - $B45 / 'Input Data'!$E$15)</f>
        <v>208.26666666666668</v>
      </c>
      <c r="M45" s="33">
        <f>IF($D45 + $E45 &gt;= LTM!$P45 * 3600 / LTM!$C$1 - epsilon, ($D45 + $E45) / 'Input Data'!$E$14, 'Input Data'!$E$13 - ($D45 + $E45) / 'Input Data'!$E$15)</f>
        <v>208.26666666666668</v>
      </c>
      <c r="N45" s="8">
        <f>IF(OR(LTM!$X46 * 3600 / LTM!$C$1 &gt;= 'Input Data'!$G$12 * LOOKUP(LTM!$A46,'Input Data'!$B$58:$B$62,'Input Data'!$H$58:$H$62) - epsilon, $D45 &lt; LTM!$X45 * 3600 / LTM!$C$1 - epsilon), $D45 / 'Input Data'!$G$14, 'Input Data'!$G$13 - $D45 / 'Input Data'!$G$15)</f>
        <v>204.10133333333334</v>
      </c>
      <c r="O45" s="17">
        <f>IF($F45 + $G45 &gt;= LTM!$AA45 * 3600 / LTM!$C$1 - epsilon, ($F45 + $G45) / 'Input Data'!$G$14, 'Input Data'!$G$13 - ($F45 + $G45) / 'Input Data'!$G$15)</f>
        <v>751.57894736842104</v>
      </c>
      <c r="Q45" s="49">
        <f>IF(ABS($J45-$K45) &gt; epsilon, -((LTM!$C46 - LTM!$C45) * 3600 / LTM!$C$1-($B45+$C45))/($J45-$K45), 0)</f>
        <v>0</v>
      </c>
      <c r="R45" s="8">
        <f t="shared" si="0"/>
        <v>0</v>
      </c>
      <c r="S45" s="17">
        <f t="shared" si="1"/>
        <v>1.3206750038069328</v>
      </c>
      <c r="U45" s="49">
        <f>MAX(U44 + Q44 * LTM!$C$1 / 3600, 0)</f>
        <v>0</v>
      </c>
      <c r="V45" s="11">
        <f>MAX(V44 + R44 * LTM!$C$1 / 3600 + IF(NOT(OR(LTM!$M46 * 3600 / LTM!$C$1 &gt;= 'Input Data'!$E$12 * LOOKUP(LTM!$A46,'Input Data'!$B$58:$B$62,'Input Data'!$F$58:$F$62) - epsilon,$B45 &lt; LTM!$M45 * 3600 / LTM!$C$1 - epsilon)), MIN(U44 + Q44 * LTM!$C$1 / 3600, 0), 0), 0)</f>
        <v>0</v>
      </c>
      <c r="W45" s="18">
        <f>MAX(W44 + S44 * LTM!$C$1 / 3600 + IF(NOT(OR(LTM!$X46 * 3600 / LTM!$C$1 &gt;= 'Input Data'!$G$12 * LOOKUP(LTM!$A46,'Input Data'!$B$58:$B$62,'Input Data'!$H$58:$H$62) - epsilon, $D45 &lt; LTM!$X45 * 3600 / LTM!$C$1 - epsilon)), MIN(V44 + R44 * LTM!$C$1 / 3600, 0), 0), 0)</f>
        <v>3.6685416772414804E-2</v>
      </c>
      <c r="Y45" s="50" t="e">
        <f>NA()</f>
        <v>#N/A</v>
      </c>
      <c r="Z45" s="55" t="e">
        <f>NA()</f>
        <v>#N/A</v>
      </c>
      <c r="AA45" s="8" t="e">
        <f>NA()</f>
        <v>#N/A</v>
      </c>
      <c r="AB45" s="17">
        <f>IF($U45 &gt; epsilon, $U45 + 'Input Data'!$G$11 + 'Input Data'!$E$11, IF($V45 &gt; epsilon, $V45 + 'Input Data'!$G$11, $W45)) * 5280</f>
        <v>193.69900055835018</v>
      </c>
    </row>
    <row r="46" spans="1:28" x14ac:dyDescent="0.3">
      <c r="A46" s="38">
        <f>IF(SUM($B45:$H47)=0,NA(),LTM!$A47)</f>
        <v>420</v>
      </c>
      <c r="B46" s="7">
        <f>LTM!$I47 / LTM!$C$1 * 3600</f>
        <v>6248</v>
      </c>
      <c r="C46" s="8">
        <f>LTM!$H47 / LTM!$C$1 * 3600</f>
        <v>0</v>
      </c>
      <c r="D46" s="8">
        <f>LTM!$T47 / LTM!$C$1 * 3600</f>
        <v>6123.04</v>
      </c>
      <c r="E46" s="33">
        <f>LTM!$S47 / LTM!$C$1 * 3600</f>
        <v>124.96</v>
      </c>
      <c r="F46" s="8">
        <f>LTM!$AE47 / LTM!$C$1 * 3600</f>
        <v>5400</v>
      </c>
      <c r="G46" s="33">
        <f>LTM!$AD47 / LTM!$C$1 * 3600</f>
        <v>0</v>
      </c>
      <c r="H46" s="18">
        <f>LTM!$AL47 / LTM!$C$1 * 3600</f>
        <v>5400</v>
      </c>
      <c r="J46" s="50">
        <f>IF(OR(LTM!$B47 * 3600 / LTM!$C$1 &gt;= 'Input Data'!$C$12 * LOOKUP(LTM!$A47,'Input Data'!$B$58:$B$62,'Input Data'!$D$58:$D$62) - epsilon, LTM!$C47 - LTM!$C46 &lt; LTM!$B46 - epsilon), (LTM!$C47 - LTM!$C46) * 3600 / LTM!$C$1 / 'Input Data'!$C$14, 'Input Data'!$C$13 - (LTM!$C47 - LTM!$C46) * 3600 / LTM!$C$1 / 'Input Data'!$C$15)</f>
        <v>104.13333333333367</v>
      </c>
      <c r="K46" s="60">
        <f>IF($B46 + $C46 &gt;= LTM!$E46 * 3600 / LTM!$C$1 - epsilon, ($B46 + $C46) / 'Input Data'!$C$14, 'Input Data'!$C$13 - ($B46 + $C46) / 'Input Data'!$C$15)</f>
        <v>104.13333333333334</v>
      </c>
      <c r="L46" s="8">
        <f>IF(OR(LTM!$M47 * 3600 / LTM!$C$1 &gt;= 'Input Data'!$E$12 * LOOKUP(LTM!$A47,'Input Data'!$B$58:$B$62,'Input Data'!$F$58:$F$62) - epsilon,$B46 &lt; LTM!$M46 * 3600 / LTM!$C$1 - epsilon), $B46 / 'Input Data'!$E$14, 'Input Data'!$E$13 - $B46 / 'Input Data'!$E$15)</f>
        <v>208.26666666666668</v>
      </c>
      <c r="M46" s="33">
        <f>IF($D46 + $E46 &gt;= LTM!$P46 * 3600 / LTM!$C$1 - epsilon, ($D46 + $E46) / 'Input Data'!$E$14, 'Input Data'!$E$13 - ($D46 + $E46) / 'Input Data'!$E$15)</f>
        <v>208.26666666666668</v>
      </c>
      <c r="N46" s="8">
        <f>IF(OR(LTM!$X47 * 3600 / LTM!$C$1 &gt;= 'Input Data'!$G$12 * LOOKUP(LTM!$A47,'Input Data'!$B$58:$B$62,'Input Data'!$H$58:$H$62) - epsilon, $D46 &lt; LTM!$X46 * 3600 / LTM!$C$1 - epsilon), $D46 / 'Input Data'!$G$14, 'Input Data'!$G$13 - $D46 / 'Input Data'!$G$15)</f>
        <v>204.10133333333334</v>
      </c>
      <c r="O46" s="17">
        <f>IF($F46 + $G46 &gt;= LTM!$AA46 * 3600 / LTM!$C$1 - epsilon, ($F46 + $G46) / 'Input Data'!$G$14, 'Input Data'!$G$13 - ($F46 + $G46) / 'Input Data'!$G$15)</f>
        <v>751.57894736842104</v>
      </c>
      <c r="Q46" s="49">
        <f>IF(ABS($J46-$K46) &gt; epsilon, -((LTM!$C47 - LTM!$C46) * 3600 / LTM!$C$1-($B46+$C46))/($J46-$K46), 0)</f>
        <v>0</v>
      </c>
      <c r="R46" s="8">
        <f t="shared" si="0"/>
        <v>0</v>
      </c>
      <c r="S46" s="17">
        <f t="shared" si="1"/>
        <v>1.3206750038069328</v>
      </c>
      <c r="U46" s="49">
        <f>MAX(U45 + Q45 * LTM!$C$1 / 3600, 0)</f>
        <v>0</v>
      </c>
      <c r="V46" s="11">
        <f>MAX(V45 + R45 * LTM!$C$1 / 3600 + IF(NOT(OR(LTM!$M47 * 3600 / LTM!$C$1 &gt;= 'Input Data'!$E$12 * LOOKUP(LTM!$A47,'Input Data'!$B$58:$B$62,'Input Data'!$F$58:$F$62) - epsilon,$B46 &lt; LTM!$M46 * 3600 / LTM!$C$1 - epsilon)), MIN(U45 + Q45 * LTM!$C$1 / 3600, 0), 0), 0)</f>
        <v>0</v>
      </c>
      <c r="W46" s="18">
        <f>MAX(W45 + S45 * LTM!$C$1 / 3600 + IF(NOT(OR(LTM!$X47 * 3600 / LTM!$C$1 &gt;= 'Input Data'!$G$12 * LOOKUP(LTM!$A47,'Input Data'!$B$58:$B$62,'Input Data'!$H$58:$H$62) - epsilon, $D46 &lt; LTM!$X46 * 3600 / LTM!$C$1 - epsilon)), MIN(V45 + R45 * LTM!$C$1 / 3600, 0), 0), 0)</f>
        <v>4.0353958449656287E-2</v>
      </c>
      <c r="Y46" s="50" t="e">
        <f>NA()</f>
        <v>#N/A</v>
      </c>
      <c r="Z46" s="55" t="e">
        <f>NA()</f>
        <v>#N/A</v>
      </c>
      <c r="AA46" s="8" t="e">
        <f>NA()</f>
        <v>#N/A</v>
      </c>
      <c r="AB46" s="17">
        <f>IF($U46 &gt; epsilon, $U46 + 'Input Data'!$G$11 + 'Input Data'!$E$11, IF($V46 &gt; epsilon, $V46 + 'Input Data'!$G$11, $W46)) * 5280</f>
        <v>213.0689006141852</v>
      </c>
    </row>
    <row r="47" spans="1:28" x14ac:dyDescent="0.3">
      <c r="A47" s="38">
        <f>IF(SUM($B46:$H48)=0,NA(),LTM!$A48)</f>
        <v>430</v>
      </c>
      <c r="B47" s="7">
        <f>LTM!$I48 / LTM!$C$1 * 3600</f>
        <v>6248</v>
      </c>
      <c r="C47" s="8">
        <f>LTM!$H48 / LTM!$C$1 * 3600</f>
        <v>0</v>
      </c>
      <c r="D47" s="8">
        <f>LTM!$T48 / LTM!$C$1 * 3600</f>
        <v>6123.04</v>
      </c>
      <c r="E47" s="33">
        <f>LTM!$S48 / LTM!$C$1 * 3600</f>
        <v>124.96</v>
      </c>
      <c r="F47" s="8">
        <f>LTM!$AE48 / LTM!$C$1 * 3600</f>
        <v>5400</v>
      </c>
      <c r="G47" s="33">
        <f>LTM!$AD48 / LTM!$C$1 * 3600</f>
        <v>0</v>
      </c>
      <c r="H47" s="18">
        <f>LTM!$AL48 / LTM!$C$1 * 3600</f>
        <v>5400</v>
      </c>
      <c r="J47" s="50">
        <f>IF(OR(LTM!$B48 * 3600 / LTM!$C$1 &gt;= 'Input Data'!$C$12 * LOOKUP(LTM!$A48,'Input Data'!$B$58:$B$62,'Input Data'!$D$58:$D$62) - epsilon, LTM!$C48 - LTM!$C47 &lt; LTM!$B47 - epsilon), (LTM!$C48 - LTM!$C47) * 3600 / LTM!$C$1 / 'Input Data'!$C$14, 'Input Data'!$C$13 - (LTM!$C48 - LTM!$C47) * 3600 / LTM!$C$1 / 'Input Data'!$C$15)</f>
        <v>104.13333333333367</v>
      </c>
      <c r="K47" s="60">
        <f>IF($B47 + $C47 &gt;= LTM!$E47 * 3600 / LTM!$C$1 - epsilon, ($B47 + $C47) / 'Input Data'!$C$14, 'Input Data'!$C$13 - ($B47 + $C47) / 'Input Data'!$C$15)</f>
        <v>104.13333333333334</v>
      </c>
      <c r="L47" s="8">
        <f>IF(OR(LTM!$M48 * 3600 / LTM!$C$1 &gt;= 'Input Data'!$E$12 * LOOKUP(LTM!$A48,'Input Data'!$B$58:$B$62,'Input Data'!$F$58:$F$62) - epsilon,$B47 &lt; LTM!$M47 * 3600 / LTM!$C$1 - epsilon), $B47 / 'Input Data'!$E$14, 'Input Data'!$E$13 - $B47 / 'Input Data'!$E$15)</f>
        <v>208.26666666666668</v>
      </c>
      <c r="M47" s="33">
        <f>IF($D47 + $E47 &gt;= LTM!$P47 * 3600 / LTM!$C$1 - epsilon, ($D47 + $E47) / 'Input Data'!$E$14, 'Input Data'!$E$13 - ($D47 + $E47) / 'Input Data'!$E$15)</f>
        <v>208.26666666666668</v>
      </c>
      <c r="N47" s="8">
        <f>IF(OR(LTM!$X48 * 3600 / LTM!$C$1 &gt;= 'Input Data'!$G$12 * LOOKUP(LTM!$A48,'Input Data'!$B$58:$B$62,'Input Data'!$H$58:$H$62) - epsilon, $D47 &lt; LTM!$X47 * 3600 / LTM!$C$1 - epsilon), $D47 / 'Input Data'!$G$14, 'Input Data'!$G$13 - $D47 / 'Input Data'!$G$15)</f>
        <v>204.10133333333334</v>
      </c>
      <c r="O47" s="17">
        <f>IF($F47 + $G47 &gt;= LTM!$AA47 * 3600 / LTM!$C$1 - epsilon, ($F47 + $G47) / 'Input Data'!$G$14, 'Input Data'!$G$13 - ($F47 + $G47) / 'Input Data'!$G$15)</f>
        <v>751.57894736842104</v>
      </c>
      <c r="Q47" s="49">
        <f>IF(ABS($J47-$K47) &gt; epsilon, -((LTM!$C48 - LTM!$C47) * 3600 / LTM!$C$1-($B47+$C47))/($J47-$K47), 0)</f>
        <v>0</v>
      </c>
      <c r="R47" s="8">
        <f t="shared" si="0"/>
        <v>0</v>
      </c>
      <c r="S47" s="17">
        <f t="shared" si="1"/>
        <v>1.3206750038069328</v>
      </c>
      <c r="U47" s="49">
        <f>MAX(U46 + Q46 * LTM!$C$1 / 3600, 0)</f>
        <v>0</v>
      </c>
      <c r="V47" s="11">
        <f>MAX(V46 + R46 * LTM!$C$1 / 3600 + IF(NOT(OR(LTM!$M48 * 3600 / LTM!$C$1 &gt;= 'Input Data'!$E$12 * LOOKUP(LTM!$A48,'Input Data'!$B$58:$B$62,'Input Data'!$F$58:$F$62) - epsilon,$B47 &lt; LTM!$M47 * 3600 / LTM!$C$1 - epsilon)), MIN(U46 + Q46 * LTM!$C$1 / 3600, 0), 0), 0)</f>
        <v>0</v>
      </c>
      <c r="W47" s="18">
        <f>MAX(W46 + S46 * LTM!$C$1 / 3600 + IF(NOT(OR(LTM!$X48 * 3600 / LTM!$C$1 &gt;= 'Input Data'!$G$12 * LOOKUP(LTM!$A48,'Input Data'!$B$58:$B$62,'Input Data'!$H$58:$H$62) - epsilon, $D47 &lt; LTM!$X47 * 3600 / LTM!$C$1 - epsilon)), MIN(V46 + R46 * LTM!$C$1 / 3600, 0), 0), 0)</f>
        <v>4.4022500126897769E-2</v>
      </c>
      <c r="Y47" s="50" t="e">
        <f>NA()</f>
        <v>#N/A</v>
      </c>
      <c r="Z47" s="55" t="e">
        <f>NA()</f>
        <v>#N/A</v>
      </c>
      <c r="AA47" s="8" t="e">
        <f>NA()</f>
        <v>#N/A</v>
      </c>
      <c r="AB47" s="17">
        <f>IF($U47 &gt; epsilon, $U47 + 'Input Data'!$G$11 + 'Input Data'!$E$11, IF($V47 &gt; epsilon, $V47 + 'Input Data'!$G$11, $W47)) * 5280</f>
        <v>232.43880067002021</v>
      </c>
    </row>
    <row r="48" spans="1:28" x14ac:dyDescent="0.3">
      <c r="A48" s="38">
        <f>IF(SUM($B47:$H49)=0,NA(),LTM!$A49)</f>
        <v>440</v>
      </c>
      <c r="B48" s="7">
        <f>LTM!$I49 / LTM!$C$1 * 3600</f>
        <v>6248</v>
      </c>
      <c r="C48" s="8">
        <f>LTM!$H49 / LTM!$C$1 * 3600</f>
        <v>0</v>
      </c>
      <c r="D48" s="8">
        <f>LTM!$T49 / LTM!$C$1 * 3600</f>
        <v>6123.04</v>
      </c>
      <c r="E48" s="33">
        <f>LTM!$S49 / LTM!$C$1 * 3600</f>
        <v>124.96</v>
      </c>
      <c r="F48" s="8">
        <f>LTM!$AE49 / LTM!$C$1 * 3600</f>
        <v>5400</v>
      </c>
      <c r="G48" s="33">
        <f>LTM!$AD49 / LTM!$C$1 * 3600</f>
        <v>0</v>
      </c>
      <c r="H48" s="18">
        <f>LTM!$AL49 / LTM!$C$1 * 3600</f>
        <v>5400</v>
      </c>
      <c r="J48" s="50">
        <f>IF(OR(LTM!$B49 * 3600 / LTM!$C$1 &gt;= 'Input Data'!$C$12 * LOOKUP(LTM!$A49,'Input Data'!$B$58:$B$62,'Input Data'!$D$58:$D$62) - epsilon, LTM!$C49 - LTM!$C48 &lt; LTM!$B48 - epsilon), (LTM!$C49 - LTM!$C48) * 3600 / LTM!$C$1 / 'Input Data'!$C$14, 'Input Data'!$C$13 - (LTM!$C49 - LTM!$C48) * 3600 / LTM!$C$1 / 'Input Data'!$C$15)</f>
        <v>104.13333333333367</v>
      </c>
      <c r="K48" s="60">
        <f>IF($B48 + $C48 &gt;= LTM!$E48 * 3600 / LTM!$C$1 - epsilon, ($B48 + $C48) / 'Input Data'!$C$14, 'Input Data'!$C$13 - ($B48 + $C48) / 'Input Data'!$C$15)</f>
        <v>104.13333333333334</v>
      </c>
      <c r="L48" s="8">
        <f>IF(OR(LTM!$M49 * 3600 / LTM!$C$1 &gt;= 'Input Data'!$E$12 * LOOKUP(LTM!$A49,'Input Data'!$B$58:$B$62,'Input Data'!$F$58:$F$62) - epsilon,$B48 &lt; LTM!$M48 * 3600 / LTM!$C$1 - epsilon), $B48 / 'Input Data'!$E$14, 'Input Data'!$E$13 - $B48 / 'Input Data'!$E$15)</f>
        <v>208.26666666666668</v>
      </c>
      <c r="M48" s="33">
        <f>IF($D48 + $E48 &gt;= LTM!$P48 * 3600 / LTM!$C$1 - epsilon, ($D48 + $E48) / 'Input Data'!$E$14, 'Input Data'!$E$13 - ($D48 + $E48) / 'Input Data'!$E$15)</f>
        <v>208.26666666666668</v>
      </c>
      <c r="N48" s="8">
        <f>IF(OR(LTM!$X49 * 3600 / LTM!$C$1 &gt;= 'Input Data'!$G$12 * LOOKUP(LTM!$A49,'Input Data'!$B$58:$B$62,'Input Data'!$H$58:$H$62) - epsilon, $D48 &lt; LTM!$X48 * 3600 / LTM!$C$1 - epsilon), $D48 / 'Input Data'!$G$14, 'Input Data'!$G$13 - $D48 / 'Input Data'!$G$15)</f>
        <v>204.10133333333334</v>
      </c>
      <c r="O48" s="17">
        <f>IF($F48 + $G48 &gt;= LTM!$AA48 * 3600 / LTM!$C$1 - epsilon, ($F48 + $G48) / 'Input Data'!$G$14, 'Input Data'!$G$13 - ($F48 + $G48) / 'Input Data'!$G$15)</f>
        <v>751.57894736842104</v>
      </c>
      <c r="Q48" s="49">
        <f>IF(ABS($J48-$K48) &gt; epsilon, -((LTM!$C49 - LTM!$C48) * 3600 / LTM!$C$1-($B48+$C48))/($J48-$K48), 0)</f>
        <v>0</v>
      </c>
      <c r="R48" s="8">
        <f t="shared" si="0"/>
        <v>0</v>
      </c>
      <c r="S48" s="17">
        <f t="shared" si="1"/>
        <v>1.3206750038069328</v>
      </c>
      <c r="U48" s="49">
        <f>MAX(U47 + Q47 * LTM!$C$1 / 3600, 0)</f>
        <v>0</v>
      </c>
      <c r="V48" s="11">
        <f>MAX(V47 + R47 * LTM!$C$1 / 3600 + IF(NOT(OR(LTM!$M49 * 3600 / LTM!$C$1 &gt;= 'Input Data'!$E$12 * LOOKUP(LTM!$A49,'Input Data'!$B$58:$B$62,'Input Data'!$F$58:$F$62) - epsilon,$B48 &lt; LTM!$M48 * 3600 / LTM!$C$1 - epsilon)), MIN(U47 + Q47 * LTM!$C$1 / 3600, 0), 0), 0)</f>
        <v>0</v>
      </c>
      <c r="W48" s="18">
        <f>MAX(W47 + S47 * LTM!$C$1 / 3600 + IF(NOT(OR(LTM!$X49 * 3600 / LTM!$C$1 &gt;= 'Input Data'!$G$12 * LOOKUP(LTM!$A49,'Input Data'!$B$58:$B$62,'Input Data'!$H$58:$H$62) - epsilon, $D48 &lt; LTM!$X48 * 3600 / LTM!$C$1 - epsilon)), MIN(V47 + R47 * LTM!$C$1 / 3600, 0), 0), 0)</f>
        <v>4.7691041804139252E-2</v>
      </c>
      <c r="Y48" s="50" t="e">
        <f>NA()</f>
        <v>#N/A</v>
      </c>
      <c r="Z48" s="55" t="e">
        <f>NA()</f>
        <v>#N/A</v>
      </c>
      <c r="AA48" s="8" t="e">
        <f>NA()</f>
        <v>#N/A</v>
      </c>
      <c r="AB48" s="17">
        <f>IF($U48 &gt; epsilon, $U48 + 'Input Data'!$G$11 + 'Input Data'!$E$11, IF($V48 &gt; epsilon, $V48 + 'Input Data'!$G$11, $W48)) * 5280</f>
        <v>251.80870072585526</v>
      </c>
    </row>
    <row r="49" spans="1:28" x14ac:dyDescent="0.3">
      <c r="A49" s="38">
        <f>IF(SUM($B48:$H50)=0,NA(),LTM!$A50)</f>
        <v>450</v>
      </c>
      <c r="B49" s="7">
        <f>LTM!$I50 / LTM!$C$1 * 3600</f>
        <v>6248</v>
      </c>
      <c r="C49" s="8">
        <f>LTM!$H50 / LTM!$C$1 * 3600</f>
        <v>0</v>
      </c>
      <c r="D49" s="8">
        <f>LTM!$T50 / LTM!$C$1 * 3600</f>
        <v>6123.04</v>
      </c>
      <c r="E49" s="33">
        <f>LTM!$S50 / LTM!$C$1 * 3600</f>
        <v>124.96</v>
      </c>
      <c r="F49" s="8">
        <f>LTM!$AE50 / LTM!$C$1 * 3600</f>
        <v>5400</v>
      </c>
      <c r="G49" s="33">
        <f>LTM!$AD50 / LTM!$C$1 * 3600</f>
        <v>0</v>
      </c>
      <c r="H49" s="18">
        <f>LTM!$AL50 / LTM!$C$1 * 3600</f>
        <v>5400</v>
      </c>
      <c r="J49" s="50">
        <f>IF(OR(LTM!$B50 * 3600 / LTM!$C$1 &gt;= 'Input Data'!$C$12 * LOOKUP(LTM!$A50,'Input Data'!$B$58:$B$62,'Input Data'!$D$58:$D$62) - epsilon, LTM!$C50 - LTM!$C49 &lt; LTM!$B49 - epsilon), (LTM!$C50 - LTM!$C49) * 3600 / LTM!$C$1 / 'Input Data'!$C$14, 'Input Data'!$C$13 - (LTM!$C50 - LTM!$C49) * 3600 / LTM!$C$1 / 'Input Data'!$C$15)</f>
        <v>104.13333333333367</v>
      </c>
      <c r="K49" s="60">
        <f>IF($B49 + $C49 &gt;= LTM!$E49 * 3600 / LTM!$C$1 - epsilon, ($B49 + $C49) / 'Input Data'!$C$14, 'Input Data'!$C$13 - ($B49 + $C49) / 'Input Data'!$C$15)</f>
        <v>104.13333333333334</v>
      </c>
      <c r="L49" s="8">
        <f>IF(OR(LTM!$M50 * 3600 / LTM!$C$1 &gt;= 'Input Data'!$E$12 * LOOKUP(LTM!$A50,'Input Data'!$B$58:$B$62,'Input Data'!$F$58:$F$62) - epsilon,$B49 &lt; LTM!$M49 * 3600 / LTM!$C$1 - epsilon), $B49 / 'Input Data'!$E$14, 'Input Data'!$E$13 - $B49 / 'Input Data'!$E$15)</f>
        <v>208.26666666666668</v>
      </c>
      <c r="M49" s="33">
        <f>IF($D49 + $E49 &gt;= LTM!$P49 * 3600 / LTM!$C$1 - epsilon, ($D49 + $E49) / 'Input Data'!$E$14, 'Input Data'!$E$13 - ($D49 + $E49) / 'Input Data'!$E$15)</f>
        <v>208.26666666666668</v>
      </c>
      <c r="N49" s="8">
        <f>IF(OR(LTM!$X50 * 3600 / LTM!$C$1 &gt;= 'Input Data'!$G$12 * LOOKUP(LTM!$A50,'Input Data'!$B$58:$B$62,'Input Data'!$H$58:$H$62) - epsilon, $D49 &lt; LTM!$X49 * 3600 / LTM!$C$1 - epsilon), $D49 / 'Input Data'!$G$14, 'Input Data'!$G$13 - $D49 / 'Input Data'!$G$15)</f>
        <v>204.10133333333334</v>
      </c>
      <c r="O49" s="17">
        <f>IF($F49 + $G49 &gt;= LTM!$AA49 * 3600 / LTM!$C$1 - epsilon, ($F49 + $G49) / 'Input Data'!$G$14, 'Input Data'!$G$13 - ($F49 + $G49) / 'Input Data'!$G$15)</f>
        <v>751.57894736842104</v>
      </c>
      <c r="Q49" s="49">
        <f>IF(ABS($J49-$K49) &gt; epsilon, -((LTM!$C50 - LTM!$C49) * 3600 / LTM!$C$1-($B49+$C49))/($J49-$K49), 0)</f>
        <v>0</v>
      </c>
      <c r="R49" s="8">
        <f t="shared" si="0"/>
        <v>0</v>
      </c>
      <c r="S49" s="17">
        <f t="shared" si="1"/>
        <v>1.3206750038069328</v>
      </c>
      <c r="U49" s="49">
        <f>MAX(U48 + Q48 * LTM!$C$1 / 3600, 0)</f>
        <v>0</v>
      </c>
      <c r="V49" s="11">
        <f>MAX(V48 + R48 * LTM!$C$1 / 3600 + IF(NOT(OR(LTM!$M50 * 3600 / LTM!$C$1 &gt;= 'Input Data'!$E$12 * LOOKUP(LTM!$A50,'Input Data'!$B$58:$B$62,'Input Data'!$F$58:$F$62) - epsilon,$B49 &lt; LTM!$M49 * 3600 / LTM!$C$1 - epsilon)), MIN(U48 + Q48 * LTM!$C$1 / 3600, 0), 0), 0)</f>
        <v>0</v>
      </c>
      <c r="W49" s="18">
        <f>MAX(W48 + S48 * LTM!$C$1 / 3600 + IF(NOT(OR(LTM!$X50 * 3600 / LTM!$C$1 &gt;= 'Input Data'!$G$12 * LOOKUP(LTM!$A50,'Input Data'!$B$58:$B$62,'Input Data'!$H$58:$H$62) - epsilon, $D49 &lt; LTM!$X49 * 3600 / LTM!$C$1 - epsilon)), MIN(V48 + R48 * LTM!$C$1 / 3600, 0), 0), 0)</f>
        <v>5.1359583481380734E-2</v>
      </c>
      <c r="Y49" s="50" t="e">
        <f>NA()</f>
        <v>#N/A</v>
      </c>
      <c r="Z49" s="55" t="e">
        <f>NA()</f>
        <v>#N/A</v>
      </c>
      <c r="AA49" s="8" t="e">
        <f>NA()</f>
        <v>#N/A</v>
      </c>
      <c r="AB49" s="17">
        <f>IF($U49 &gt; epsilon, $U49 + 'Input Data'!$G$11 + 'Input Data'!$E$11, IF($V49 &gt; epsilon, $V49 + 'Input Data'!$G$11, $W49)) * 5280</f>
        <v>271.17860078169025</v>
      </c>
    </row>
    <row r="50" spans="1:28" x14ac:dyDescent="0.3">
      <c r="A50" s="38">
        <f>IF(SUM($B49:$H51)=0,NA(),LTM!$A51)</f>
        <v>460</v>
      </c>
      <c r="B50" s="7">
        <f>LTM!$I51 / LTM!$C$1 * 3600</f>
        <v>6248</v>
      </c>
      <c r="C50" s="8">
        <f>LTM!$H51 / LTM!$C$1 * 3600</f>
        <v>0</v>
      </c>
      <c r="D50" s="8">
        <f>LTM!$T51 / LTM!$C$1 * 3600</f>
        <v>6123.04</v>
      </c>
      <c r="E50" s="33">
        <f>LTM!$S51 / LTM!$C$1 * 3600</f>
        <v>124.96</v>
      </c>
      <c r="F50" s="8">
        <f>LTM!$AE51 / LTM!$C$1 * 3600</f>
        <v>5400</v>
      </c>
      <c r="G50" s="33">
        <f>LTM!$AD51 / LTM!$C$1 * 3600</f>
        <v>0</v>
      </c>
      <c r="H50" s="18">
        <f>LTM!$AL51 / LTM!$C$1 * 3600</f>
        <v>5400</v>
      </c>
      <c r="J50" s="50">
        <f>IF(OR(LTM!$B51 * 3600 / LTM!$C$1 &gt;= 'Input Data'!$C$12 * LOOKUP(LTM!$A51,'Input Data'!$B$58:$B$62,'Input Data'!$D$58:$D$62) - epsilon, LTM!$C51 - LTM!$C50 &lt; LTM!$B50 - epsilon), (LTM!$C51 - LTM!$C50) * 3600 / LTM!$C$1 / 'Input Data'!$C$14, 'Input Data'!$C$13 - (LTM!$C51 - LTM!$C50) * 3600 / LTM!$C$1 / 'Input Data'!$C$15)</f>
        <v>104.13333333333367</v>
      </c>
      <c r="K50" s="60">
        <f>IF($B50 + $C50 &gt;= LTM!$E50 * 3600 / LTM!$C$1 - epsilon, ($B50 + $C50) / 'Input Data'!$C$14, 'Input Data'!$C$13 - ($B50 + $C50) / 'Input Data'!$C$15)</f>
        <v>104.13333333333334</v>
      </c>
      <c r="L50" s="8">
        <f>IF(OR(LTM!$M51 * 3600 / LTM!$C$1 &gt;= 'Input Data'!$E$12 * LOOKUP(LTM!$A51,'Input Data'!$B$58:$B$62,'Input Data'!$F$58:$F$62) - epsilon,$B50 &lt; LTM!$M50 * 3600 / LTM!$C$1 - epsilon), $B50 / 'Input Data'!$E$14, 'Input Data'!$E$13 - $B50 / 'Input Data'!$E$15)</f>
        <v>208.26666666666668</v>
      </c>
      <c r="M50" s="33">
        <f>IF($D50 + $E50 &gt;= LTM!$P50 * 3600 / LTM!$C$1 - epsilon, ($D50 + $E50) / 'Input Data'!$E$14, 'Input Data'!$E$13 - ($D50 + $E50) / 'Input Data'!$E$15)</f>
        <v>208.26666666666668</v>
      </c>
      <c r="N50" s="8">
        <f>IF(OR(LTM!$X51 * 3600 / LTM!$C$1 &gt;= 'Input Data'!$G$12 * LOOKUP(LTM!$A51,'Input Data'!$B$58:$B$62,'Input Data'!$H$58:$H$62) - epsilon, $D50 &lt; LTM!$X50 * 3600 / LTM!$C$1 - epsilon), $D50 / 'Input Data'!$G$14, 'Input Data'!$G$13 - $D50 / 'Input Data'!$G$15)</f>
        <v>204.10133333333334</v>
      </c>
      <c r="O50" s="17">
        <f>IF($F50 + $G50 &gt;= LTM!$AA50 * 3600 / LTM!$C$1 - epsilon, ($F50 + $G50) / 'Input Data'!$G$14, 'Input Data'!$G$13 - ($F50 + $G50) / 'Input Data'!$G$15)</f>
        <v>751.57894736842104</v>
      </c>
      <c r="Q50" s="49">
        <f>IF(ABS($J50-$K50) &gt; epsilon, -((LTM!$C51 - LTM!$C50) * 3600 / LTM!$C$1-($B50+$C50))/($J50-$K50), 0)</f>
        <v>0</v>
      </c>
      <c r="R50" s="8">
        <f t="shared" si="0"/>
        <v>0</v>
      </c>
      <c r="S50" s="17">
        <f t="shared" si="1"/>
        <v>1.3206750038069328</v>
      </c>
      <c r="U50" s="49">
        <f>MAX(U49 + Q49 * LTM!$C$1 / 3600, 0)</f>
        <v>0</v>
      </c>
      <c r="V50" s="11">
        <f>MAX(V49 + R49 * LTM!$C$1 / 3600 + IF(NOT(OR(LTM!$M51 * 3600 / LTM!$C$1 &gt;= 'Input Data'!$E$12 * LOOKUP(LTM!$A51,'Input Data'!$B$58:$B$62,'Input Data'!$F$58:$F$62) - epsilon,$B50 &lt; LTM!$M50 * 3600 / LTM!$C$1 - epsilon)), MIN(U49 + Q49 * LTM!$C$1 / 3600, 0), 0), 0)</f>
        <v>0</v>
      </c>
      <c r="W50" s="18">
        <f>MAX(W49 + S49 * LTM!$C$1 / 3600 + IF(NOT(OR(LTM!$X51 * 3600 / LTM!$C$1 &gt;= 'Input Data'!$G$12 * LOOKUP(LTM!$A51,'Input Data'!$B$58:$B$62,'Input Data'!$H$58:$H$62) - epsilon, $D50 &lt; LTM!$X50 * 3600 / LTM!$C$1 - epsilon)), MIN(V49 + R49 * LTM!$C$1 / 3600, 0), 0), 0)</f>
        <v>5.5028125158622217E-2</v>
      </c>
      <c r="Y50" s="50" t="e">
        <f>NA()</f>
        <v>#N/A</v>
      </c>
      <c r="Z50" s="55" t="e">
        <f>NA()</f>
        <v>#N/A</v>
      </c>
      <c r="AA50" s="8" t="e">
        <f>NA()</f>
        <v>#N/A</v>
      </c>
      <c r="AB50" s="17">
        <f>IF($U50 &gt; epsilon, $U50 + 'Input Data'!$G$11 + 'Input Data'!$E$11, IF($V50 &gt; epsilon, $V50 + 'Input Data'!$G$11, $W50)) * 5280</f>
        <v>290.5485008375253</v>
      </c>
    </row>
    <row r="51" spans="1:28" x14ac:dyDescent="0.3">
      <c r="A51" s="38">
        <f>IF(SUM($B50:$H52)=0,NA(),LTM!$A52)</f>
        <v>470</v>
      </c>
      <c r="B51" s="7">
        <f>LTM!$I52 / LTM!$C$1 * 3600</f>
        <v>6248</v>
      </c>
      <c r="C51" s="8">
        <f>LTM!$H52 / LTM!$C$1 * 3600</f>
        <v>0</v>
      </c>
      <c r="D51" s="8">
        <f>LTM!$T52 / LTM!$C$1 * 3600</f>
        <v>6123.04</v>
      </c>
      <c r="E51" s="33">
        <f>LTM!$S52 / LTM!$C$1 * 3600</f>
        <v>124.96</v>
      </c>
      <c r="F51" s="8">
        <f>LTM!$AE52 / LTM!$C$1 * 3600</f>
        <v>5400</v>
      </c>
      <c r="G51" s="33">
        <f>LTM!$AD52 / LTM!$C$1 * 3600</f>
        <v>0</v>
      </c>
      <c r="H51" s="18">
        <f>LTM!$AL52 / LTM!$C$1 * 3600</f>
        <v>5400</v>
      </c>
      <c r="J51" s="50">
        <f>IF(OR(LTM!$B52 * 3600 / LTM!$C$1 &gt;= 'Input Data'!$C$12 * LOOKUP(LTM!$A52,'Input Data'!$B$58:$B$62,'Input Data'!$D$58:$D$62) - epsilon, LTM!$C52 - LTM!$C51 &lt; LTM!$B51 - epsilon), (LTM!$C52 - LTM!$C51) * 3600 / LTM!$C$1 / 'Input Data'!$C$14, 'Input Data'!$C$13 - (LTM!$C52 - LTM!$C51) * 3600 / LTM!$C$1 / 'Input Data'!$C$15)</f>
        <v>104.13333333333367</v>
      </c>
      <c r="K51" s="60">
        <f>IF($B51 + $C51 &gt;= LTM!$E51 * 3600 / LTM!$C$1 - epsilon, ($B51 + $C51) / 'Input Data'!$C$14, 'Input Data'!$C$13 - ($B51 + $C51) / 'Input Data'!$C$15)</f>
        <v>104.13333333333334</v>
      </c>
      <c r="L51" s="8">
        <f>IF(OR(LTM!$M52 * 3600 / LTM!$C$1 &gt;= 'Input Data'!$E$12 * LOOKUP(LTM!$A52,'Input Data'!$B$58:$B$62,'Input Data'!$F$58:$F$62) - epsilon,$B51 &lt; LTM!$M51 * 3600 / LTM!$C$1 - epsilon), $B51 / 'Input Data'!$E$14, 'Input Data'!$E$13 - $B51 / 'Input Data'!$E$15)</f>
        <v>208.26666666666668</v>
      </c>
      <c r="M51" s="33">
        <f>IF($D51 + $E51 &gt;= LTM!$P51 * 3600 / LTM!$C$1 - epsilon, ($D51 + $E51) / 'Input Data'!$E$14, 'Input Data'!$E$13 - ($D51 + $E51) / 'Input Data'!$E$15)</f>
        <v>208.26666666666668</v>
      </c>
      <c r="N51" s="8">
        <f>IF(OR(LTM!$X52 * 3600 / LTM!$C$1 &gt;= 'Input Data'!$G$12 * LOOKUP(LTM!$A52,'Input Data'!$B$58:$B$62,'Input Data'!$H$58:$H$62) - epsilon, $D51 &lt; LTM!$X51 * 3600 / LTM!$C$1 - epsilon), $D51 / 'Input Data'!$G$14, 'Input Data'!$G$13 - $D51 / 'Input Data'!$G$15)</f>
        <v>204.10133333333334</v>
      </c>
      <c r="O51" s="17">
        <f>IF($F51 + $G51 &gt;= LTM!$AA51 * 3600 / LTM!$C$1 - epsilon, ($F51 + $G51) / 'Input Data'!$G$14, 'Input Data'!$G$13 - ($F51 + $G51) / 'Input Data'!$G$15)</f>
        <v>751.57894736842104</v>
      </c>
      <c r="Q51" s="49">
        <f>IF(ABS($J51-$K51) &gt; epsilon, -((LTM!$C52 - LTM!$C51) * 3600 / LTM!$C$1-($B51+$C51))/($J51-$K51), 0)</f>
        <v>0</v>
      </c>
      <c r="R51" s="8">
        <f t="shared" si="0"/>
        <v>0</v>
      </c>
      <c r="S51" s="17">
        <f t="shared" si="1"/>
        <v>1.3206750038069328</v>
      </c>
      <c r="U51" s="49">
        <f>MAX(U50 + Q50 * LTM!$C$1 / 3600, 0)</f>
        <v>0</v>
      </c>
      <c r="V51" s="11">
        <f>MAX(V50 + R50 * LTM!$C$1 / 3600 + IF(NOT(OR(LTM!$M52 * 3600 / LTM!$C$1 &gt;= 'Input Data'!$E$12 * LOOKUP(LTM!$A52,'Input Data'!$B$58:$B$62,'Input Data'!$F$58:$F$62) - epsilon,$B51 &lt; LTM!$M51 * 3600 / LTM!$C$1 - epsilon)), MIN(U50 + Q50 * LTM!$C$1 / 3600, 0), 0), 0)</f>
        <v>0</v>
      </c>
      <c r="W51" s="18">
        <f>MAX(W50 + S50 * LTM!$C$1 / 3600 + IF(NOT(OR(LTM!$X52 * 3600 / LTM!$C$1 &gt;= 'Input Data'!$G$12 * LOOKUP(LTM!$A52,'Input Data'!$B$58:$B$62,'Input Data'!$H$58:$H$62) - epsilon, $D51 &lt; LTM!$X51 * 3600 / LTM!$C$1 - epsilon)), MIN(V50 + R50 * LTM!$C$1 / 3600, 0), 0), 0)</f>
        <v>5.8696666835863699E-2</v>
      </c>
      <c r="Y51" s="50" t="e">
        <f>NA()</f>
        <v>#N/A</v>
      </c>
      <c r="Z51" s="55" t="e">
        <f>NA()</f>
        <v>#N/A</v>
      </c>
      <c r="AA51" s="8" t="e">
        <f>NA()</f>
        <v>#N/A</v>
      </c>
      <c r="AB51" s="17">
        <f>IF($U51 &gt; epsilon, $U51 + 'Input Data'!$G$11 + 'Input Data'!$E$11, IF($V51 &gt; epsilon, $V51 + 'Input Data'!$G$11, $W51)) * 5280</f>
        <v>309.91840089336034</v>
      </c>
    </row>
    <row r="52" spans="1:28" x14ac:dyDescent="0.3">
      <c r="A52" s="38">
        <f>IF(SUM($B51:$H53)=0,NA(),LTM!$A53)</f>
        <v>480</v>
      </c>
      <c r="B52" s="7">
        <f>LTM!$I53 / LTM!$C$1 * 3600</f>
        <v>6247.9999999999791</v>
      </c>
      <c r="C52" s="8">
        <f>LTM!$H53 / LTM!$C$1 * 3600</f>
        <v>0</v>
      </c>
      <c r="D52" s="8">
        <f>LTM!$T53 / LTM!$C$1 * 3600</f>
        <v>6123.04</v>
      </c>
      <c r="E52" s="33">
        <f>LTM!$S53 / LTM!$C$1 * 3600</f>
        <v>124.96</v>
      </c>
      <c r="F52" s="8">
        <f>LTM!$AE53 / LTM!$C$1 * 3600</f>
        <v>5400</v>
      </c>
      <c r="G52" s="33">
        <f>LTM!$AD53 / LTM!$C$1 * 3600</f>
        <v>0</v>
      </c>
      <c r="H52" s="18">
        <f>LTM!$AL53 / LTM!$C$1 * 3600</f>
        <v>5400</v>
      </c>
      <c r="J52" s="50">
        <f>IF(OR(LTM!$B53 * 3600 / LTM!$C$1 &gt;= 'Input Data'!$C$12 * LOOKUP(LTM!$A53,'Input Data'!$B$58:$B$62,'Input Data'!$D$58:$D$62) - epsilon, LTM!$C53 - LTM!$C52 &lt; LTM!$B52 - epsilon), (LTM!$C53 - LTM!$C52) * 3600 / LTM!$C$1 / 'Input Data'!$C$14, 'Input Data'!$C$13 - (LTM!$C53 - LTM!$C52) * 3600 / LTM!$C$1 / 'Input Data'!$C$15)</f>
        <v>104.13333333333367</v>
      </c>
      <c r="K52" s="60">
        <f>IF($B52 + $C52 &gt;= LTM!$E52 * 3600 / LTM!$C$1 - epsilon, ($B52 + $C52) / 'Input Data'!$C$14, 'Input Data'!$C$13 - ($B52 + $C52) / 'Input Data'!$C$15)</f>
        <v>104.13333333333298</v>
      </c>
      <c r="L52" s="8">
        <f>IF(OR(LTM!$M53 * 3600 / LTM!$C$1 &gt;= 'Input Data'!$E$12 * LOOKUP(LTM!$A53,'Input Data'!$B$58:$B$62,'Input Data'!$F$58:$F$62) - epsilon,$B52 &lt; LTM!$M52 * 3600 / LTM!$C$1 - epsilon), $B52 / 'Input Data'!$E$14, 'Input Data'!$E$13 - $B52 / 'Input Data'!$E$15)</f>
        <v>208.26666666666597</v>
      </c>
      <c r="M52" s="33">
        <f>IF($D52 + $E52 &gt;= LTM!$P52 * 3600 / LTM!$C$1 - epsilon, ($D52 + $E52) / 'Input Data'!$E$14, 'Input Data'!$E$13 - ($D52 + $E52) / 'Input Data'!$E$15)</f>
        <v>208.26666666666668</v>
      </c>
      <c r="N52" s="8">
        <f>IF(OR(LTM!$X53 * 3600 / LTM!$C$1 &gt;= 'Input Data'!$G$12 * LOOKUP(LTM!$A53,'Input Data'!$B$58:$B$62,'Input Data'!$H$58:$H$62) - epsilon, $D52 &lt; LTM!$X52 * 3600 / LTM!$C$1 - epsilon), $D52 / 'Input Data'!$G$14, 'Input Data'!$G$13 - $D52 / 'Input Data'!$G$15)</f>
        <v>204.10133333333334</v>
      </c>
      <c r="O52" s="17">
        <f>IF($F52 + $G52 &gt;= LTM!$AA52 * 3600 / LTM!$C$1 - epsilon, ($F52 + $G52) / 'Input Data'!$G$14, 'Input Data'!$G$13 - ($F52 + $G52) / 'Input Data'!$G$15)</f>
        <v>751.57894736842104</v>
      </c>
      <c r="Q52" s="49">
        <f>IF(ABS($J52-$K52) &gt; epsilon, -((LTM!$C53 - LTM!$C52) * 3600 / LTM!$C$1-($B52+$C52))/($J52-$K52), 0)</f>
        <v>0</v>
      </c>
      <c r="R52" s="8">
        <f t="shared" si="0"/>
        <v>0</v>
      </c>
      <c r="S52" s="17">
        <f t="shared" si="1"/>
        <v>1.3206750038069328</v>
      </c>
      <c r="U52" s="49">
        <f>MAX(U51 + Q51 * LTM!$C$1 / 3600, 0)</f>
        <v>0</v>
      </c>
      <c r="V52" s="11">
        <f>MAX(V51 + R51 * LTM!$C$1 / 3600 + IF(NOT(OR(LTM!$M53 * 3600 / LTM!$C$1 &gt;= 'Input Data'!$E$12 * LOOKUP(LTM!$A53,'Input Data'!$B$58:$B$62,'Input Data'!$F$58:$F$62) - epsilon,$B52 &lt; LTM!$M52 * 3600 / LTM!$C$1 - epsilon)), MIN(U51 + Q51 * LTM!$C$1 / 3600, 0), 0), 0)</f>
        <v>0</v>
      </c>
      <c r="W52" s="18">
        <f>MAX(W51 + S51 * LTM!$C$1 / 3600 + IF(NOT(OR(LTM!$X53 * 3600 / LTM!$C$1 &gt;= 'Input Data'!$G$12 * LOOKUP(LTM!$A53,'Input Data'!$B$58:$B$62,'Input Data'!$H$58:$H$62) - epsilon, $D52 &lt; LTM!$X52 * 3600 / LTM!$C$1 - epsilon)), MIN(V51 + R51 * LTM!$C$1 / 3600, 0), 0), 0)</f>
        <v>6.2365208513105182E-2</v>
      </c>
      <c r="Y52" s="50" t="e">
        <f>NA()</f>
        <v>#N/A</v>
      </c>
      <c r="Z52" s="55" t="e">
        <f>NA()</f>
        <v>#N/A</v>
      </c>
      <c r="AA52" s="8" t="e">
        <f>NA()</f>
        <v>#N/A</v>
      </c>
      <c r="AB52" s="17">
        <f>IF($U52 &gt; epsilon, $U52 + 'Input Data'!$G$11 + 'Input Data'!$E$11, IF($V52 &gt; epsilon, $V52 + 'Input Data'!$G$11, $W52)) * 5280</f>
        <v>329.28830094919533</v>
      </c>
    </row>
    <row r="53" spans="1:28" x14ac:dyDescent="0.3">
      <c r="A53" s="38">
        <f>IF(SUM($B52:$H54)=0,NA(),LTM!$A54)</f>
        <v>490</v>
      </c>
      <c r="B53" s="7">
        <f>LTM!$I54 / LTM!$C$1 * 3600</f>
        <v>6248.00000000002</v>
      </c>
      <c r="C53" s="8">
        <f>LTM!$H54 / LTM!$C$1 * 3600</f>
        <v>0</v>
      </c>
      <c r="D53" s="8">
        <f>LTM!$T54 / LTM!$C$1 * 3600</f>
        <v>6123.04</v>
      </c>
      <c r="E53" s="33">
        <f>LTM!$S54 / LTM!$C$1 * 3600</f>
        <v>124.96</v>
      </c>
      <c r="F53" s="8">
        <f>LTM!$AE54 / LTM!$C$1 * 3600</f>
        <v>5400</v>
      </c>
      <c r="G53" s="33">
        <f>LTM!$AD54 / LTM!$C$1 * 3600</f>
        <v>0</v>
      </c>
      <c r="H53" s="18">
        <f>LTM!$AL54 / LTM!$C$1 * 3600</f>
        <v>5400</v>
      </c>
      <c r="J53" s="50">
        <f>IF(OR(LTM!$B54 * 3600 / LTM!$C$1 &gt;= 'Input Data'!$C$12 * LOOKUP(LTM!$A54,'Input Data'!$B$58:$B$62,'Input Data'!$D$58:$D$62) - epsilon, LTM!$C54 - LTM!$C53 &lt; LTM!$B53 - epsilon), (LTM!$C54 - LTM!$C53) * 3600 / LTM!$C$1 / 'Input Data'!$C$14, 'Input Data'!$C$13 - (LTM!$C54 - LTM!$C53) * 3600 / LTM!$C$1 / 'Input Data'!$C$15)</f>
        <v>104.13333333333367</v>
      </c>
      <c r="K53" s="60">
        <f>IF($B53 + $C53 &gt;= LTM!$E53 * 3600 / LTM!$C$1 - epsilon, ($B53 + $C53) / 'Input Data'!$C$14, 'Input Data'!$C$13 - ($B53 + $C53) / 'Input Data'!$C$15)</f>
        <v>104.13333333333367</v>
      </c>
      <c r="L53" s="8">
        <f>IF(OR(LTM!$M54 * 3600 / LTM!$C$1 &gt;= 'Input Data'!$E$12 * LOOKUP(LTM!$A54,'Input Data'!$B$58:$B$62,'Input Data'!$F$58:$F$62) - epsilon,$B53 &lt; LTM!$M53 * 3600 / LTM!$C$1 - epsilon), $B53 / 'Input Data'!$E$14, 'Input Data'!$E$13 - $B53 / 'Input Data'!$E$15)</f>
        <v>208.26666666666733</v>
      </c>
      <c r="M53" s="33">
        <f>IF($D53 + $E53 &gt;= LTM!$P53 * 3600 / LTM!$C$1 - epsilon, ($D53 + $E53) / 'Input Data'!$E$14, 'Input Data'!$E$13 - ($D53 + $E53) / 'Input Data'!$E$15)</f>
        <v>208.26666666666668</v>
      </c>
      <c r="N53" s="8">
        <f>IF(OR(LTM!$X54 * 3600 / LTM!$C$1 &gt;= 'Input Data'!$G$12 * LOOKUP(LTM!$A54,'Input Data'!$B$58:$B$62,'Input Data'!$H$58:$H$62) - epsilon, $D53 &lt; LTM!$X53 * 3600 / LTM!$C$1 - epsilon), $D53 / 'Input Data'!$G$14, 'Input Data'!$G$13 - $D53 / 'Input Data'!$G$15)</f>
        <v>204.10133333333334</v>
      </c>
      <c r="O53" s="17">
        <f>IF($F53 + $G53 &gt;= LTM!$AA53 * 3600 / LTM!$C$1 - epsilon, ($F53 + $G53) / 'Input Data'!$G$14, 'Input Data'!$G$13 - ($F53 + $G53) / 'Input Data'!$G$15)</f>
        <v>751.57894736842104</v>
      </c>
      <c r="Q53" s="49">
        <f>IF(ABS($J53-$K53) &gt; epsilon, -((LTM!$C54 - LTM!$C53) * 3600 / LTM!$C$1-($B53+$C53))/($J53-$K53), 0)</f>
        <v>0</v>
      </c>
      <c r="R53" s="8">
        <f t="shared" si="0"/>
        <v>0</v>
      </c>
      <c r="S53" s="17">
        <f t="shared" si="1"/>
        <v>1.3206750038069328</v>
      </c>
      <c r="U53" s="49">
        <f>MAX(U52 + Q52 * LTM!$C$1 / 3600, 0)</f>
        <v>0</v>
      </c>
      <c r="V53" s="11">
        <f>MAX(V52 + R52 * LTM!$C$1 / 3600 + IF(NOT(OR(LTM!$M54 * 3600 / LTM!$C$1 &gt;= 'Input Data'!$E$12 * LOOKUP(LTM!$A54,'Input Data'!$B$58:$B$62,'Input Data'!$F$58:$F$62) - epsilon,$B53 &lt; LTM!$M53 * 3600 / LTM!$C$1 - epsilon)), MIN(U52 + Q52 * LTM!$C$1 / 3600, 0), 0), 0)</f>
        <v>0</v>
      </c>
      <c r="W53" s="18">
        <f>MAX(W52 + S52 * LTM!$C$1 / 3600 + IF(NOT(OR(LTM!$X54 * 3600 / LTM!$C$1 &gt;= 'Input Data'!$G$12 * LOOKUP(LTM!$A54,'Input Data'!$B$58:$B$62,'Input Data'!$H$58:$H$62) - epsilon, $D53 &lt; LTM!$X53 * 3600 / LTM!$C$1 - epsilon)), MIN(V52 + R52 * LTM!$C$1 / 3600, 0), 0), 0)</f>
        <v>6.6033750190346657E-2</v>
      </c>
      <c r="Y53" s="50" t="e">
        <f>NA()</f>
        <v>#N/A</v>
      </c>
      <c r="Z53" s="55" t="e">
        <f>NA()</f>
        <v>#N/A</v>
      </c>
      <c r="AA53" s="8" t="e">
        <f>NA()</f>
        <v>#N/A</v>
      </c>
      <c r="AB53" s="17">
        <f>IF($U53 &gt; epsilon, $U53 + 'Input Data'!$G$11 + 'Input Data'!$E$11, IF($V53 &gt; epsilon, $V53 + 'Input Data'!$G$11, $W53)) * 5280</f>
        <v>348.65820100503038</v>
      </c>
    </row>
    <row r="54" spans="1:28" x14ac:dyDescent="0.3">
      <c r="A54" s="38">
        <f>IF(SUM($B53:$H55)=0,NA(),LTM!$A55)</f>
        <v>500</v>
      </c>
      <c r="B54" s="7">
        <f>LTM!$I55 / LTM!$C$1 * 3600</f>
        <v>6248.00000000002</v>
      </c>
      <c r="C54" s="8">
        <f>LTM!$H55 / LTM!$C$1 * 3600</f>
        <v>0</v>
      </c>
      <c r="D54" s="8">
        <f>LTM!$T55 / LTM!$C$1 * 3600</f>
        <v>6123.04</v>
      </c>
      <c r="E54" s="33">
        <f>LTM!$S55 / LTM!$C$1 * 3600</f>
        <v>124.96</v>
      </c>
      <c r="F54" s="8">
        <f>LTM!$AE55 / LTM!$C$1 * 3600</f>
        <v>5400</v>
      </c>
      <c r="G54" s="33">
        <f>LTM!$AD55 / LTM!$C$1 * 3600</f>
        <v>0</v>
      </c>
      <c r="H54" s="18">
        <f>LTM!$AL55 / LTM!$C$1 * 3600</f>
        <v>5400</v>
      </c>
      <c r="J54" s="50">
        <f>IF(OR(LTM!$B55 * 3600 / LTM!$C$1 &gt;= 'Input Data'!$C$12 * LOOKUP(LTM!$A55,'Input Data'!$B$58:$B$62,'Input Data'!$D$58:$D$62) - epsilon, LTM!$C55 - LTM!$C54 &lt; LTM!$B54 - epsilon), (LTM!$C55 - LTM!$C54) * 3600 / LTM!$C$1 / 'Input Data'!$C$14, 'Input Data'!$C$13 - (LTM!$C55 - LTM!$C54) * 3600 / LTM!$C$1 / 'Input Data'!$C$15)</f>
        <v>104.13333333333367</v>
      </c>
      <c r="K54" s="60">
        <f>IF($B54 + $C54 &gt;= LTM!$E54 * 3600 / LTM!$C$1 - epsilon, ($B54 + $C54) / 'Input Data'!$C$14, 'Input Data'!$C$13 - ($B54 + $C54) / 'Input Data'!$C$15)</f>
        <v>104.13333333333367</v>
      </c>
      <c r="L54" s="8">
        <f>IF(OR(LTM!$M55 * 3600 / LTM!$C$1 &gt;= 'Input Data'!$E$12 * LOOKUP(LTM!$A55,'Input Data'!$B$58:$B$62,'Input Data'!$F$58:$F$62) - epsilon,$B54 &lt; LTM!$M54 * 3600 / LTM!$C$1 - epsilon), $B54 / 'Input Data'!$E$14, 'Input Data'!$E$13 - $B54 / 'Input Data'!$E$15)</f>
        <v>208.26666666666733</v>
      </c>
      <c r="M54" s="33">
        <f>IF($D54 + $E54 &gt;= LTM!$P54 * 3600 / LTM!$C$1 - epsilon, ($D54 + $E54) / 'Input Data'!$E$14, 'Input Data'!$E$13 - ($D54 + $E54) / 'Input Data'!$E$15)</f>
        <v>208.26666666666668</v>
      </c>
      <c r="N54" s="8">
        <f>IF(OR(LTM!$X55 * 3600 / LTM!$C$1 &gt;= 'Input Data'!$G$12 * LOOKUP(LTM!$A55,'Input Data'!$B$58:$B$62,'Input Data'!$H$58:$H$62) - epsilon, $D54 &lt; LTM!$X54 * 3600 / LTM!$C$1 - epsilon), $D54 / 'Input Data'!$G$14, 'Input Data'!$G$13 - $D54 / 'Input Data'!$G$15)</f>
        <v>204.10133333333334</v>
      </c>
      <c r="O54" s="17">
        <f>IF($F54 + $G54 &gt;= LTM!$AA54 * 3600 / LTM!$C$1 - epsilon, ($F54 + $G54) / 'Input Data'!$G$14, 'Input Data'!$G$13 - ($F54 + $G54) / 'Input Data'!$G$15)</f>
        <v>751.57894736842104</v>
      </c>
      <c r="Q54" s="49">
        <f>IF(ABS($J54-$K54) &gt; epsilon, -((LTM!$C55 - LTM!$C54) * 3600 / LTM!$C$1-($B54+$C54))/($J54-$K54), 0)</f>
        <v>0</v>
      </c>
      <c r="R54" s="8">
        <f t="shared" si="0"/>
        <v>0</v>
      </c>
      <c r="S54" s="17">
        <f t="shared" si="1"/>
        <v>1.3206750038069328</v>
      </c>
      <c r="U54" s="49">
        <f>MAX(U53 + Q53 * LTM!$C$1 / 3600, 0)</f>
        <v>0</v>
      </c>
      <c r="V54" s="11">
        <f>MAX(V53 + R53 * LTM!$C$1 / 3600 + IF(NOT(OR(LTM!$M55 * 3600 / LTM!$C$1 &gt;= 'Input Data'!$E$12 * LOOKUP(LTM!$A55,'Input Data'!$B$58:$B$62,'Input Data'!$F$58:$F$62) - epsilon,$B54 &lt; LTM!$M54 * 3600 / LTM!$C$1 - epsilon)), MIN(U53 + Q53 * LTM!$C$1 / 3600, 0), 0), 0)</f>
        <v>0</v>
      </c>
      <c r="W54" s="18">
        <f>MAX(W53 + S53 * LTM!$C$1 / 3600 + IF(NOT(OR(LTM!$X55 * 3600 / LTM!$C$1 &gt;= 'Input Data'!$G$12 * LOOKUP(LTM!$A55,'Input Data'!$B$58:$B$62,'Input Data'!$H$58:$H$62) - epsilon, $D54 &lt; LTM!$X54 * 3600 / LTM!$C$1 - epsilon)), MIN(V53 + R53 * LTM!$C$1 / 3600, 0), 0), 0)</f>
        <v>6.970229186758814E-2</v>
      </c>
      <c r="Y54" s="50" t="e">
        <f>NA()</f>
        <v>#N/A</v>
      </c>
      <c r="Z54" s="55" t="e">
        <f>NA()</f>
        <v>#N/A</v>
      </c>
      <c r="AA54" s="8" t="e">
        <f>NA()</f>
        <v>#N/A</v>
      </c>
      <c r="AB54" s="17">
        <f>IF($U54 &gt; epsilon, $U54 + 'Input Data'!$G$11 + 'Input Data'!$E$11, IF($V54 &gt; epsilon, $V54 + 'Input Data'!$G$11, $W54)) * 5280</f>
        <v>368.02810106086537</v>
      </c>
    </row>
    <row r="55" spans="1:28" x14ac:dyDescent="0.3">
      <c r="A55" s="38">
        <f>IF(SUM($B54:$H56)=0,NA(),LTM!$A56)</f>
        <v>510</v>
      </c>
      <c r="B55" s="7">
        <f>LTM!$I56 / LTM!$C$1 * 3600</f>
        <v>6248.00000000002</v>
      </c>
      <c r="C55" s="8">
        <f>LTM!$H56 / LTM!$C$1 * 3600</f>
        <v>0</v>
      </c>
      <c r="D55" s="8">
        <f>LTM!$T56 / LTM!$C$1 * 3600</f>
        <v>6123.04</v>
      </c>
      <c r="E55" s="33">
        <f>LTM!$S56 / LTM!$C$1 * 3600</f>
        <v>124.96</v>
      </c>
      <c r="F55" s="8">
        <f>LTM!$AE56 / LTM!$C$1 * 3600</f>
        <v>5400</v>
      </c>
      <c r="G55" s="33">
        <f>LTM!$AD56 / LTM!$C$1 * 3600</f>
        <v>0</v>
      </c>
      <c r="H55" s="18">
        <f>LTM!$AL56 / LTM!$C$1 * 3600</f>
        <v>5400</v>
      </c>
      <c r="J55" s="50">
        <f>IF(OR(LTM!$B56 * 3600 / LTM!$C$1 &gt;= 'Input Data'!$C$12 * LOOKUP(LTM!$A56,'Input Data'!$B$58:$B$62,'Input Data'!$D$58:$D$62) - epsilon, LTM!$C56 - LTM!$C55 &lt; LTM!$B55 - epsilon), (LTM!$C56 - LTM!$C55) * 3600 / LTM!$C$1 / 'Input Data'!$C$14, 'Input Data'!$C$13 - (LTM!$C56 - LTM!$C55) * 3600 / LTM!$C$1 / 'Input Data'!$C$15)</f>
        <v>104.13333333333367</v>
      </c>
      <c r="K55" s="60">
        <f>IF($B55 + $C55 &gt;= LTM!$E55 * 3600 / LTM!$C$1 - epsilon, ($B55 + $C55) / 'Input Data'!$C$14, 'Input Data'!$C$13 - ($B55 + $C55) / 'Input Data'!$C$15)</f>
        <v>104.13333333333367</v>
      </c>
      <c r="L55" s="8">
        <f>IF(OR(LTM!$M56 * 3600 / LTM!$C$1 &gt;= 'Input Data'!$E$12 * LOOKUP(LTM!$A56,'Input Data'!$B$58:$B$62,'Input Data'!$F$58:$F$62) - epsilon,$B55 &lt; LTM!$M55 * 3600 / LTM!$C$1 - epsilon), $B55 / 'Input Data'!$E$14, 'Input Data'!$E$13 - $B55 / 'Input Data'!$E$15)</f>
        <v>208.26666666666733</v>
      </c>
      <c r="M55" s="33">
        <f>IF($D55 + $E55 &gt;= LTM!$P55 * 3600 / LTM!$C$1 - epsilon, ($D55 + $E55) / 'Input Data'!$E$14, 'Input Data'!$E$13 - ($D55 + $E55) / 'Input Data'!$E$15)</f>
        <v>208.26666666666668</v>
      </c>
      <c r="N55" s="8">
        <f>IF(OR(LTM!$X56 * 3600 / LTM!$C$1 &gt;= 'Input Data'!$G$12 * LOOKUP(LTM!$A56,'Input Data'!$B$58:$B$62,'Input Data'!$H$58:$H$62) - epsilon, $D55 &lt; LTM!$X55 * 3600 / LTM!$C$1 - epsilon), $D55 / 'Input Data'!$G$14, 'Input Data'!$G$13 - $D55 / 'Input Data'!$G$15)</f>
        <v>204.10133333333334</v>
      </c>
      <c r="O55" s="17">
        <f>IF($F55 + $G55 &gt;= LTM!$AA55 * 3600 / LTM!$C$1 - epsilon, ($F55 + $G55) / 'Input Data'!$G$14, 'Input Data'!$G$13 - ($F55 + $G55) / 'Input Data'!$G$15)</f>
        <v>751.57894736842104</v>
      </c>
      <c r="Q55" s="49">
        <f>IF(ABS($J55-$K55) &gt; epsilon, -((LTM!$C56 - LTM!$C55) * 3600 / LTM!$C$1-($B55+$C55))/($J55-$K55), 0)</f>
        <v>0</v>
      </c>
      <c r="R55" s="8">
        <f t="shared" si="0"/>
        <v>0</v>
      </c>
      <c r="S55" s="17">
        <f t="shared" si="1"/>
        <v>1.3206750038069328</v>
      </c>
      <c r="U55" s="49">
        <f>MAX(U54 + Q54 * LTM!$C$1 / 3600, 0)</f>
        <v>0</v>
      </c>
      <c r="V55" s="11">
        <f>MAX(V54 + R54 * LTM!$C$1 / 3600 + IF(NOT(OR(LTM!$M56 * 3600 / LTM!$C$1 &gt;= 'Input Data'!$E$12 * LOOKUP(LTM!$A56,'Input Data'!$B$58:$B$62,'Input Data'!$F$58:$F$62) - epsilon,$B55 &lt; LTM!$M55 * 3600 / LTM!$C$1 - epsilon)), MIN(U54 + Q54 * LTM!$C$1 / 3600, 0), 0), 0)</f>
        <v>0</v>
      </c>
      <c r="W55" s="18">
        <f>MAX(W54 + S54 * LTM!$C$1 / 3600 + IF(NOT(OR(LTM!$X56 * 3600 / LTM!$C$1 &gt;= 'Input Data'!$G$12 * LOOKUP(LTM!$A56,'Input Data'!$B$58:$B$62,'Input Data'!$H$58:$H$62) - epsilon, $D55 &lt; LTM!$X55 * 3600 / LTM!$C$1 - epsilon)), MIN(V54 + R54 * LTM!$C$1 / 3600, 0), 0), 0)</f>
        <v>7.3370833544829622E-2</v>
      </c>
      <c r="Y55" s="50" t="e">
        <f>NA()</f>
        <v>#N/A</v>
      </c>
      <c r="Z55" s="55" t="e">
        <f>NA()</f>
        <v>#N/A</v>
      </c>
      <c r="AA55" s="8" t="e">
        <f>NA()</f>
        <v>#N/A</v>
      </c>
      <c r="AB55" s="17">
        <f>IF($U55 &gt; epsilon, $U55 + 'Input Data'!$G$11 + 'Input Data'!$E$11, IF($V55 &gt; epsilon, $V55 + 'Input Data'!$G$11, $W55)) * 5280</f>
        <v>387.39800111670041</v>
      </c>
    </row>
    <row r="56" spans="1:28" x14ac:dyDescent="0.3">
      <c r="A56" s="38">
        <f>IF(SUM($B55:$H57)=0,NA(),LTM!$A57)</f>
        <v>520</v>
      </c>
      <c r="B56" s="7">
        <f>LTM!$I57 / LTM!$C$1 * 3600</f>
        <v>6248.00000000002</v>
      </c>
      <c r="C56" s="8">
        <f>LTM!$H57 / LTM!$C$1 * 3600</f>
        <v>0</v>
      </c>
      <c r="D56" s="8">
        <f>LTM!$T57 / LTM!$C$1 * 3600</f>
        <v>6123.04</v>
      </c>
      <c r="E56" s="33">
        <f>LTM!$S57 / LTM!$C$1 * 3600</f>
        <v>124.96</v>
      </c>
      <c r="F56" s="8">
        <f>LTM!$AE57 / LTM!$C$1 * 3600</f>
        <v>5400</v>
      </c>
      <c r="G56" s="33">
        <f>LTM!$AD57 / LTM!$C$1 * 3600</f>
        <v>0</v>
      </c>
      <c r="H56" s="18">
        <f>LTM!$AL57 / LTM!$C$1 * 3600</f>
        <v>5400</v>
      </c>
      <c r="J56" s="50">
        <f>IF(OR(LTM!$B57 * 3600 / LTM!$C$1 &gt;= 'Input Data'!$C$12 * LOOKUP(LTM!$A57,'Input Data'!$B$58:$B$62,'Input Data'!$D$58:$D$62) - epsilon, LTM!$C57 - LTM!$C56 &lt; LTM!$B56 - epsilon), (LTM!$C57 - LTM!$C56) * 3600 / LTM!$C$1 / 'Input Data'!$C$14, 'Input Data'!$C$13 - (LTM!$C57 - LTM!$C56) * 3600 / LTM!$C$1 / 'Input Data'!$C$15)</f>
        <v>104.13333333333367</v>
      </c>
      <c r="K56" s="60">
        <f>IF($B56 + $C56 &gt;= LTM!$E56 * 3600 / LTM!$C$1 - epsilon, ($B56 + $C56) / 'Input Data'!$C$14, 'Input Data'!$C$13 - ($B56 + $C56) / 'Input Data'!$C$15)</f>
        <v>104.13333333333367</v>
      </c>
      <c r="L56" s="8">
        <f>IF(OR(LTM!$M57 * 3600 / LTM!$C$1 &gt;= 'Input Data'!$E$12 * LOOKUP(LTM!$A57,'Input Data'!$B$58:$B$62,'Input Data'!$F$58:$F$62) - epsilon,$B56 &lt; LTM!$M56 * 3600 / LTM!$C$1 - epsilon), $B56 / 'Input Data'!$E$14, 'Input Data'!$E$13 - $B56 / 'Input Data'!$E$15)</f>
        <v>208.26666666666733</v>
      </c>
      <c r="M56" s="33">
        <f>IF($D56 + $E56 &gt;= LTM!$P56 * 3600 / LTM!$C$1 - epsilon, ($D56 + $E56) / 'Input Data'!$E$14, 'Input Data'!$E$13 - ($D56 + $E56) / 'Input Data'!$E$15)</f>
        <v>208.26666666666668</v>
      </c>
      <c r="N56" s="8">
        <f>IF(OR(LTM!$X57 * 3600 / LTM!$C$1 &gt;= 'Input Data'!$G$12 * LOOKUP(LTM!$A57,'Input Data'!$B$58:$B$62,'Input Data'!$H$58:$H$62) - epsilon, $D56 &lt; LTM!$X56 * 3600 / LTM!$C$1 - epsilon), $D56 / 'Input Data'!$G$14, 'Input Data'!$G$13 - $D56 / 'Input Data'!$G$15)</f>
        <v>204.10133333333334</v>
      </c>
      <c r="O56" s="17">
        <f>IF($F56 + $G56 &gt;= LTM!$AA56 * 3600 / LTM!$C$1 - epsilon, ($F56 + $G56) / 'Input Data'!$G$14, 'Input Data'!$G$13 - ($F56 + $G56) / 'Input Data'!$G$15)</f>
        <v>751.57894736842104</v>
      </c>
      <c r="Q56" s="49">
        <f>IF(ABS($J56-$K56) &gt; epsilon, -((LTM!$C57 - LTM!$C56) * 3600 / LTM!$C$1-($B56+$C56))/($J56-$K56), 0)</f>
        <v>0</v>
      </c>
      <c r="R56" s="8">
        <f t="shared" si="0"/>
        <v>0</v>
      </c>
      <c r="S56" s="17">
        <f t="shared" si="1"/>
        <v>1.3206750038069328</v>
      </c>
      <c r="U56" s="49">
        <f>MAX(U55 + Q55 * LTM!$C$1 / 3600, 0)</f>
        <v>0</v>
      </c>
      <c r="V56" s="11">
        <f>MAX(V55 + R55 * LTM!$C$1 / 3600 + IF(NOT(OR(LTM!$M57 * 3600 / LTM!$C$1 &gt;= 'Input Data'!$E$12 * LOOKUP(LTM!$A57,'Input Data'!$B$58:$B$62,'Input Data'!$F$58:$F$62) - epsilon,$B56 &lt; LTM!$M56 * 3600 / LTM!$C$1 - epsilon)), MIN(U55 + Q55 * LTM!$C$1 / 3600, 0), 0), 0)</f>
        <v>0</v>
      </c>
      <c r="W56" s="18">
        <f>MAX(W55 + S55 * LTM!$C$1 / 3600 + IF(NOT(OR(LTM!$X57 * 3600 / LTM!$C$1 &gt;= 'Input Data'!$G$12 * LOOKUP(LTM!$A57,'Input Data'!$B$58:$B$62,'Input Data'!$H$58:$H$62) - epsilon, $D56 &lt; LTM!$X56 * 3600 / LTM!$C$1 - epsilon)), MIN(V55 + R55 * LTM!$C$1 / 3600, 0), 0), 0)</f>
        <v>7.7039375222071105E-2</v>
      </c>
      <c r="Y56" s="50" t="e">
        <f>NA()</f>
        <v>#N/A</v>
      </c>
      <c r="Z56" s="55" t="e">
        <f>NA()</f>
        <v>#N/A</v>
      </c>
      <c r="AA56" s="8" t="e">
        <f>NA()</f>
        <v>#N/A</v>
      </c>
      <c r="AB56" s="17">
        <f>IF($U56 &gt; epsilon, $U56 + 'Input Data'!$G$11 + 'Input Data'!$E$11, IF($V56 &gt; epsilon, $V56 + 'Input Data'!$G$11, $W56)) * 5280</f>
        <v>406.76790117253546</v>
      </c>
    </row>
    <row r="57" spans="1:28" x14ac:dyDescent="0.3">
      <c r="A57" s="38">
        <f>IF(SUM($B56:$H58)=0,NA(),LTM!$A58)</f>
        <v>530</v>
      </c>
      <c r="B57" s="7">
        <f>LTM!$I58 / LTM!$C$1 * 3600</f>
        <v>6248.00000000002</v>
      </c>
      <c r="C57" s="8">
        <f>LTM!$H58 / LTM!$C$1 * 3600</f>
        <v>0</v>
      </c>
      <c r="D57" s="8">
        <f>LTM!$T58 / LTM!$C$1 * 3600</f>
        <v>6123.04</v>
      </c>
      <c r="E57" s="33">
        <f>LTM!$S58 / LTM!$C$1 * 3600</f>
        <v>124.96</v>
      </c>
      <c r="F57" s="8">
        <f>LTM!$AE58 / LTM!$C$1 * 3600</f>
        <v>5400</v>
      </c>
      <c r="G57" s="33">
        <f>LTM!$AD58 / LTM!$C$1 * 3600</f>
        <v>0</v>
      </c>
      <c r="H57" s="18">
        <f>LTM!$AL58 / LTM!$C$1 * 3600</f>
        <v>5400</v>
      </c>
      <c r="J57" s="50">
        <f>IF(OR(LTM!$B58 * 3600 / LTM!$C$1 &gt;= 'Input Data'!$C$12 * LOOKUP(LTM!$A58,'Input Data'!$B$58:$B$62,'Input Data'!$D$58:$D$62) - epsilon, LTM!$C58 - LTM!$C57 &lt; LTM!$B57 - epsilon), (LTM!$C58 - LTM!$C57) * 3600 / LTM!$C$1 / 'Input Data'!$C$14, 'Input Data'!$C$13 - (LTM!$C58 - LTM!$C57) * 3600 / LTM!$C$1 / 'Input Data'!$C$15)</f>
        <v>104.13333333333367</v>
      </c>
      <c r="K57" s="60">
        <f>IF($B57 + $C57 &gt;= LTM!$E57 * 3600 / LTM!$C$1 - epsilon, ($B57 + $C57) / 'Input Data'!$C$14, 'Input Data'!$C$13 - ($B57 + $C57) / 'Input Data'!$C$15)</f>
        <v>104.13333333333367</v>
      </c>
      <c r="L57" s="8">
        <f>IF(OR(LTM!$M58 * 3600 / LTM!$C$1 &gt;= 'Input Data'!$E$12 * LOOKUP(LTM!$A58,'Input Data'!$B$58:$B$62,'Input Data'!$F$58:$F$62) - epsilon,$B57 &lt; LTM!$M57 * 3600 / LTM!$C$1 - epsilon), $B57 / 'Input Data'!$E$14, 'Input Data'!$E$13 - $B57 / 'Input Data'!$E$15)</f>
        <v>208.26666666666733</v>
      </c>
      <c r="M57" s="33">
        <f>IF($D57 + $E57 &gt;= LTM!$P57 * 3600 / LTM!$C$1 - epsilon, ($D57 + $E57) / 'Input Data'!$E$14, 'Input Data'!$E$13 - ($D57 + $E57) / 'Input Data'!$E$15)</f>
        <v>208.26666666666668</v>
      </c>
      <c r="N57" s="8">
        <f>IF(OR(LTM!$X58 * 3600 / LTM!$C$1 &gt;= 'Input Data'!$G$12 * LOOKUP(LTM!$A58,'Input Data'!$B$58:$B$62,'Input Data'!$H$58:$H$62) - epsilon, $D57 &lt; LTM!$X57 * 3600 / LTM!$C$1 - epsilon), $D57 / 'Input Data'!$G$14, 'Input Data'!$G$13 - $D57 / 'Input Data'!$G$15)</f>
        <v>204.10133333333334</v>
      </c>
      <c r="O57" s="17">
        <f>IF($F57 + $G57 &gt;= LTM!$AA57 * 3600 / LTM!$C$1 - epsilon, ($F57 + $G57) / 'Input Data'!$G$14, 'Input Data'!$G$13 - ($F57 + $G57) / 'Input Data'!$G$15)</f>
        <v>751.57894736842104</v>
      </c>
      <c r="Q57" s="49">
        <f>IF(ABS($J57-$K57) &gt; epsilon, -((LTM!$C58 - LTM!$C57) * 3600 / LTM!$C$1-($B57+$C57))/($J57-$K57), 0)</f>
        <v>0</v>
      </c>
      <c r="R57" s="8">
        <f t="shared" si="0"/>
        <v>0</v>
      </c>
      <c r="S57" s="17">
        <f t="shared" si="1"/>
        <v>1.3206750038069328</v>
      </c>
      <c r="U57" s="49">
        <f>MAX(U56 + Q56 * LTM!$C$1 / 3600, 0)</f>
        <v>0</v>
      </c>
      <c r="V57" s="11">
        <f>MAX(V56 + R56 * LTM!$C$1 / 3600 + IF(NOT(OR(LTM!$M58 * 3600 / LTM!$C$1 &gt;= 'Input Data'!$E$12 * LOOKUP(LTM!$A58,'Input Data'!$B$58:$B$62,'Input Data'!$F$58:$F$62) - epsilon,$B57 &lt; LTM!$M57 * 3600 / LTM!$C$1 - epsilon)), MIN(U56 + Q56 * LTM!$C$1 / 3600, 0), 0), 0)</f>
        <v>0</v>
      </c>
      <c r="W57" s="18">
        <f>MAX(W56 + S56 * LTM!$C$1 / 3600 + IF(NOT(OR(LTM!$X58 * 3600 / LTM!$C$1 &gt;= 'Input Data'!$G$12 * LOOKUP(LTM!$A58,'Input Data'!$B$58:$B$62,'Input Data'!$H$58:$H$62) - epsilon, $D57 &lt; LTM!$X57 * 3600 / LTM!$C$1 - epsilon)), MIN(V56 + R56 * LTM!$C$1 / 3600, 0), 0), 0)</f>
        <v>8.0707916899312587E-2</v>
      </c>
      <c r="Y57" s="50" t="e">
        <f>NA()</f>
        <v>#N/A</v>
      </c>
      <c r="Z57" s="55" t="e">
        <f>NA()</f>
        <v>#N/A</v>
      </c>
      <c r="AA57" s="8" t="e">
        <f>NA()</f>
        <v>#N/A</v>
      </c>
      <c r="AB57" s="17">
        <f>IF($U57 &gt; epsilon, $U57 + 'Input Data'!$G$11 + 'Input Data'!$E$11, IF($V57 &gt; epsilon, $V57 + 'Input Data'!$G$11, $W57)) * 5280</f>
        <v>426.13780122837045</v>
      </c>
    </row>
    <row r="58" spans="1:28" x14ac:dyDescent="0.3">
      <c r="A58" s="38">
        <f>IF(SUM($B57:$H59)=0,NA(),LTM!$A59)</f>
        <v>540</v>
      </c>
      <c r="B58" s="7">
        <f>LTM!$I59 / LTM!$C$1 * 3600</f>
        <v>6248.00000000002</v>
      </c>
      <c r="C58" s="8">
        <f>LTM!$H59 / LTM!$C$1 * 3600</f>
        <v>0</v>
      </c>
      <c r="D58" s="8">
        <f>LTM!$T59 / LTM!$C$1 * 3600</f>
        <v>6123.039999999979</v>
      </c>
      <c r="E58" s="33">
        <f>LTM!$S59 / LTM!$C$1 * 3600</f>
        <v>124.9599999999996</v>
      </c>
      <c r="F58" s="8">
        <f>LTM!$AE59 / LTM!$C$1 * 3600</f>
        <v>5400</v>
      </c>
      <c r="G58" s="33">
        <f>LTM!$AD59 / LTM!$C$1 * 3600</f>
        <v>0</v>
      </c>
      <c r="H58" s="18">
        <f>LTM!$AL59 / LTM!$C$1 * 3600</f>
        <v>5400</v>
      </c>
      <c r="J58" s="50">
        <f>IF(OR(LTM!$B59 * 3600 / LTM!$C$1 &gt;= 'Input Data'!$C$12 * LOOKUP(LTM!$A59,'Input Data'!$B$58:$B$62,'Input Data'!$D$58:$D$62) - epsilon, LTM!$C59 - LTM!$C58 &lt; LTM!$B58 - epsilon), (LTM!$C59 - LTM!$C58) * 3600 / LTM!$C$1 / 'Input Data'!$C$14, 'Input Data'!$C$13 - (LTM!$C59 - LTM!$C58) * 3600 / LTM!$C$1 / 'Input Data'!$C$15)</f>
        <v>104.13333333333367</v>
      </c>
      <c r="K58" s="60">
        <f>IF($B58 + $C58 &gt;= LTM!$E58 * 3600 / LTM!$C$1 - epsilon, ($B58 + $C58) / 'Input Data'!$C$14, 'Input Data'!$C$13 - ($B58 + $C58) / 'Input Data'!$C$15)</f>
        <v>104.13333333333367</v>
      </c>
      <c r="L58" s="8">
        <f>IF(OR(LTM!$M59 * 3600 / LTM!$C$1 &gt;= 'Input Data'!$E$12 * LOOKUP(LTM!$A59,'Input Data'!$B$58:$B$62,'Input Data'!$F$58:$F$62) - epsilon,$B58 &lt; LTM!$M58 * 3600 / LTM!$C$1 - epsilon), $B58 / 'Input Data'!$E$14, 'Input Data'!$E$13 - $B58 / 'Input Data'!$E$15)</f>
        <v>208.26666666666733</v>
      </c>
      <c r="M58" s="33">
        <f>IF($D58 + $E58 &gt;= LTM!$P58 * 3600 / LTM!$C$1 - epsilon, ($D58 + $E58) / 'Input Data'!$E$14, 'Input Data'!$E$13 - ($D58 + $E58) / 'Input Data'!$E$15)</f>
        <v>208.26666666666597</v>
      </c>
      <c r="N58" s="8">
        <f>IF(OR(LTM!$X59 * 3600 / LTM!$C$1 &gt;= 'Input Data'!$G$12 * LOOKUP(LTM!$A59,'Input Data'!$B$58:$B$62,'Input Data'!$H$58:$H$62) - epsilon, $D58 &lt; LTM!$X58 * 3600 / LTM!$C$1 - epsilon), $D58 / 'Input Data'!$G$14, 'Input Data'!$G$13 - $D58 / 'Input Data'!$G$15)</f>
        <v>204.10133333333263</v>
      </c>
      <c r="O58" s="17">
        <f>IF($F58 + $G58 &gt;= LTM!$AA58 * 3600 / LTM!$C$1 - epsilon, ($F58 + $G58) / 'Input Data'!$G$14, 'Input Data'!$G$13 - ($F58 + $G58) / 'Input Data'!$G$15)</f>
        <v>751.57894736842104</v>
      </c>
      <c r="Q58" s="49">
        <f>IF(ABS($J58-$K58) &gt; epsilon, -((LTM!$C59 - LTM!$C58) * 3600 / LTM!$C$1-($B58+$C58))/($J58-$K58), 0)</f>
        <v>0</v>
      </c>
      <c r="R58" s="8">
        <f t="shared" si="0"/>
        <v>0</v>
      </c>
      <c r="S58" s="17">
        <f t="shared" si="1"/>
        <v>1.3206750038068928</v>
      </c>
      <c r="U58" s="49">
        <f>MAX(U57 + Q57 * LTM!$C$1 / 3600, 0)</f>
        <v>0</v>
      </c>
      <c r="V58" s="11">
        <f>MAX(V57 + R57 * LTM!$C$1 / 3600 + IF(NOT(OR(LTM!$M59 * 3600 / LTM!$C$1 &gt;= 'Input Data'!$E$12 * LOOKUP(LTM!$A59,'Input Data'!$B$58:$B$62,'Input Data'!$F$58:$F$62) - epsilon,$B58 &lt; LTM!$M58 * 3600 / LTM!$C$1 - epsilon)), MIN(U57 + Q57 * LTM!$C$1 / 3600, 0), 0), 0)</f>
        <v>0</v>
      </c>
      <c r="W58" s="18">
        <f>MAX(W57 + S57 * LTM!$C$1 / 3600 + IF(NOT(OR(LTM!$X59 * 3600 / LTM!$C$1 &gt;= 'Input Data'!$G$12 * LOOKUP(LTM!$A59,'Input Data'!$B$58:$B$62,'Input Data'!$H$58:$H$62) - epsilon, $D58 &lt; LTM!$X58 * 3600 / LTM!$C$1 - epsilon)), MIN(V57 + R57 * LTM!$C$1 / 3600, 0), 0), 0)</f>
        <v>8.437645857655407E-2</v>
      </c>
      <c r="Y58" s="50" t="e">
        <f>NA()</f>
        <v>#N/A</v>
      </c>
      <c r="Z58" s="55" t="e">
        <f>NA()</f>
        <v>#N/A</v>
      </c>
      <c r="AA58" s="8" t="e">
        <f>NA()</f>
        <v>#N/A</v>
      </c>
      <c r="AB58" s="17">
        <f>IF($U58 &gt; epsilon, $U58 + 'Input Data'!$G$11 + 'Input Data'!$E$11, IF($V58 &gt; epsilon, $V58 + 'Input Data'!$G$11, $W58)) * 5280</f>
        <v>445.5077012842055</v>
      </c>
    </row>
    <row r="59" spans="1:28" x14ac:dyDescent="0.3">
      <c r="A59" s="38">
        <f>IF(SUM($B58:$H60)=0,NA(),LTM!$A60)</f>
        <v>550</v>
      </c>
      <c r="B59" s="7">
        <f>LTM!$I60 / LTM!$C$1 * 3600</f>
        <v>6248.00000000002</v>
      </c>
      <c r="C59" s="8">
        <f>LTM!$H60 / LTM!$C$1 * 3600</f>
        <v>0</v>
      </c>
      <c r="D59" s="8">
        <f>LTM!$T60 / LTM!$C$1 * 3600</f>
        <v>6123.04000000002</v>
      </c>
      <c r="E59" s="33">
        <f>LTM!$S60 / LTM!$C$1 * 3600</f>
        <v>124.96000000000039</v>
      </c>
      <c r="F59" s="8">
        <f>LTM!$AE60 / LTM!$C$1 * 3600</f>
        <v>5400</v>
      </c>
      <c r="G59" s="33">
        <f>LTM!$AD60 / LTM!$C$1 * 3600</f>
        <v>0</v>
      </c>
      <c r="H59" s="18">
        <f>LTM!$AL60 / LTM!$C$1 * 3600</f>
        <v>5400</v>
      </c>
      <c r="J59" s="50">
        <f>IF(OR(LTM!$B60 * 3600 / LTM!$C$1 &gt;= 'Input Data'!$C$12 * LOOKUP(LTM!$A60,'Input Data'!$B$58:$B$62,'Input Data'!$D$58:$D$62) - epsilon, LTM!$C60 - LTM!$C59 &lt; LTM!$B59 - epsilon), (LTM!$C60 - LTM!$C59) * 3600 / LTM!$C$1 / 'Input Data'!$C$14, 'Input Data'!$C$13 - (LTM!$C60 - LTM!$C59) * 3600 / LTM!$C$1 / 'Input Data'!$C$15)</f>
        <v>104.13333333333367</v>
      </c>
      <c r="K59" s="60">
        <f>IF($B59 + $C59 &gt;= LTM!$E59 * 3600 / LTM!$C$1 - epsilon, ($B59 + $C59) / 'Input Data'!$C$14, 'Input Data'!$C$13 - ($B59 + $C59) / 'Input Data'!$C$15)</f>
        <v>104.13333333333367</v>
      </c>
      <c r="L59" s="8">
        <f>IF(OR(LTM!$M60 * 3600 / LTM!$C$1 &gt;= 'Input Data'!$E$12 * LOOKUP(LTM!$A60,'Input Data'!$B$58:$B$62,'Input Data'!$F$58:$F$62) - epsilon,$B59 &lt; LTM!$M59 * 3600 / LTM!$C$1 - epsilon), $B59 / 'Input Data'!$E$14, 'Input Data'!$E$13 - $B59 / 'Input Data'!$E$15)</f>
        <v>208.26666666666733</v>
      </c>
      <c r="M59" s="33">
        <f>IF($D59 + $E59 &gt;= LTM!$P59 * 3600 / LTM!$C$1 - epsilon, ($D59 + $E59) / 'Input Data'!$E$14, 'Input Data'!$E$13 - ($D59 + $E59) / 'Input Data'!$E$15)</f>
        <v>208.26666666666733</v>
      </c>
      <c r="N59" s="8">
        <f>IF(OR(LTM!$X60 * 3600 / LTM!$C$1 &gt;= 'Input Data'!$G$12 * LOOKUP(LTM!$A60,'Input Data'!$B$58:$B$62,'Input Data'!$H$58:$H$62) - epsilon, $D59 &lt; LTM!$X59 * 3600 / LTM!$C$1 - epsilon), $D59 / 'Input Data'!$G$14, 'Input Data'!$G$13 - $D59 / 'Input Data'!$G$15)</f>
        <v>204.101333333334</v>
      </c>
      <c r="O59" s="17">
        <f>IF($F59 + $G59 &gt;= LTM!$AA59 * 3600 / LTM!$C$1 - epsilon, ($F59 + $G59) / 'Input Data'!$G$14, 'Input Data'!$G$13 - ($F59 + $G59) / 'Input Data'!$G$15)</f>
        <v>751.57894736842104</v>
      </c>
      <c r="Q59" s="49">
        <f>IF(ABS($J59-$K59) &gt; epsilon, -((LTM!$C60 - LTM!$C59) * 3600 / LTM!$C$1-($B59+$C59))/($J59-$K59), 0)</f>
        <v>0</v>
      </c>
      <c r="R59" s="8">
        <f t="shared" si="0"/>
        <v>0</v>
      </c>
      <c r="S59" s="17">
        <f t="shared" si="1"/>
        <v>1.320675003806971</v>
      </c>
      <c r="U59" s="49">
        <f>MAX(U58 + Q58 * LTM!$C$1 / 3600, 0)</f>
        <v>0</v>
      </c>
      <c r="V59" s="11">
        <f>MAX(V58 + R58 * LTM!$C$1 / 3600 + IF(NOT(OR(LTM!$M60 * 3600 / LTM!$C$1 &gt;= 'Input Data'!$E$12 * LOOKUP(LTM!$A60,'Input Data'!$B$58:$B$62,'Input Data'!$F$58:$F$62) - epsilon,$B59 &lt; LTM!$M59 * 3600 / LTM!$C$1 - epsilon)), MIN(U58 + Q58 * LTM!$C$1 / 3600, 0), 0), 0)</f>
        <v>0</v>
      </c>
      <c r="W59" s="18">
        <f>MAX(W58 + S58 * LTM!$C$1 / 3600 + IF(NOT(OR(LTM!$X60 * 3600 / LTM!$C$1 &gt;= 'Input Data'!$G$12 * LOOKUP(LTM!$A60,'Input Data'!$B$58:$B$62,'Input Data'!$H$58:$H$62) - epsilon, $D59 &lt; LTM!$X59 * 3600 / LTM!$C$1 - epsilon)), MIN(V58 + R58 * LTM!$C$1 / 3600, 0), 0), 0)</f>
        <v>8.8045000253795441E-2</v>
      </c>
      <c r="Y59" s="50" t="e">
        <f>NA()</f>
        <v>#N/A</v>
      </c>
      <c r="Z59" s="55" t="e">
        <f>NA()</f>
        <v>#N/A</v>
      </c>
      <c r="AA59" s="8" t="e">
        <f>NA()</f>
        <v>#N/A</v>
      </c>
      <c r="AB59" s="17">
        <f>IF($U59 &gt; epsilon, $U59 + 'Input Data'!$G$11 + 'Input Data'!$E$11, IF($V59 &gt; epsilon, $V59 + 'Input Data'!$G$11, $W59)) * 5280</f>
        <v>464.87760134003992</v>
      </c>
    </row>
    <row r="60" spans="1:28" x14ac:dyDescent="0.3">
      <c r="A60" s="38">
        <f>IF(SUM($B59:$H61)=0,NA(),LTM!$A61)</f>
        <v>560</v>
      </c>
      <c r="B60" s="7">
        <f>LTM!$I61 / LTM!$C$1 * 3600</f>
        <v>6248.00000000002</v>
      </c>
      <c r="C60" s="8">
        <f>LTM!$H61 / LTM!$C$1 * 3600</f>
        <v>0</v>
      </c>
      <c r="D60" s="8">
        <f>LTM!$T61 / LTM!$C$1 * 3600</f>
        <v>6123.04000000002</v>
      </c>
      <c r="E60" s="33">
        <f>LTM!$S61 / LTM!$C$1 * 3600</f>
        <v>124.96000000000039</v>
      </c>
      <c r="F60" s="8">
        <f>LTM!$AE61 / LTM!$C$1 * 3600</f>
        <v>5400</v>
      </c>
      <c r="G60" s="33">
        <f>LTM!$AD61 / LTM!$C$1 * 3600</f>
        <v>0</v>
      </c>
      <c r="H60" s="18">
        <f>LTM!$AL61 / LTM!$C$1 * 3600</f>
        <v>5400</v>
      </c>
      <c r="J60" s="50">
        <f>IF(OR(LTM!$B61 * 3600 / LTM!$C$1 &gt;= 'Input Data'!$C$12 * LOOKUP(LTM!$A61,'Input Data'!$B$58:$B$62,'Input Data'!$D$58:$D$62) - epsilon, LTM!$C61 - LTM!$C60 &lt; LTM!$B60 - epsilon), (LTM!$C61 - LTM!$C60) * 3600 / LTM!$C$1 / 'Input Data'!$C$14, 'Input Data'!$C$13 - (LTM!$C61 - LTM!$C60) * 3600 / LTM!$C$1 / 'Input Data'!$C$15)</f>
        <v>104.13333333333367</v>
      </c>
      <c r="K60" s="60">
        <f>IF($B60 + $C60 &gt;= LTM!$E60 * 3600 / LTM!$C$1 - epsilon, ($B60 + $C60) / 'Input Data'!$C$14, 'Input Data'!$C$13 - ($B60 + $C60) / 'Input Data'!$C$15)</f>
        <v>104.13333333333367</v>
      </c>
      <c r="L60" s="8">
        <f>IF(OR(LTM!$M61 * 3600 / LTM!$C$1 &gt;= 'Input Data'!$E$12 * LOOKUP(LTM!$A61,'Input Data'!$B$58:$B$62,'Input Data'!$F$58:$F$62) - epsilon,$B60 &lt; LTM!$M60 * 3600 / LTM!$C$1 - epsilon), $B60 / 'Input Data'!$E$14, 'Input Data'!$E$13 - $B60 / 'Input Data'!$E$15)</f>
        <v>208.26666666666733</v>
      </c>
      <c r="M60" s="33">
        <f>IF($D60 + $E60 &gt;= LTM!$P60 * 3600 / LTM!$C$1 - epsilon, ($D60 + $E60) / 'Input Data'!$E$14, 'Input Data'!$E$13 - ($D60 + $E60) / 'Input Data'!$E$15)</f>
        <v>208.26666666666733</v>
      </c>
      <c r="N60" s="8">
        <f>IF(OR(LTM!$X61 * 3600 / LTM!$C$1 &gt;= 'Input Data'!$G$12 * LOOKUP(LTM!$A61,'Input Data'!$B$58:$B$62,'Input Data'!$H$58:$H$62) - epsilon, $D60 &lt; LTM!$X60 * 3600 / LTM!$C$1 - epsilon), $D60 / 'Input Data'!$G$14, 'Input Data'!$G$13 - $D60 / 'Input Data'!$G$15)</f>
        <v>204.101333333334</v>
      </c>
      <c r="O60" s="17">
        <f>IF($F60 + $G60 &gt;= LTM!$AA60 * 3600 / LTM!$C$1 - epsilon, ($F60 + $G60) / 'Input Data'!$G$14, 'Input Data'!$G$13 - ($F60 + $G60) / 'Input Data'!$G$15)</f>
        <v>751.57894736842104</v>
      </c>
      <c r="Q60" s="49">
        <f>IF(ABS($J60-$K60) &gt; epsilon, -((LTM!$C61 - LTM!$C60) * 3600 / LTM!$C$1-($B60+$C60))/($J60-$K60), 0)</f>
        <v>0</v>
      </c>
      <c r="R60" s="8">
        <f t="shared" si="0"/>
        <v>0</v>
      </c>
      <c r="S60" s="17">
        <f t="shared" si="1"/>
        <v>1.320675003806971</v>
      </c>
      <c r="U60" s="49">
        <f>MAX(U59 + Q59 * LTM!$C$1 / 3600, 0)</f>
        <v>0</v>
      </c>
      <c r="V60" s="11">
        <f>MAX(V59 + R59 * LTM!$C$1 / 3600 + IF(NOT(OR(LTM!$M61 * 3600 / LTM!$C$1 &gt;= 'Input Data'!$E$12 * LOOKUP(LTM!$A61,'Input Data'!$B$58:$B$62,'Input Data'!$F$58:$F$62) - epsilon,$B60 &lt; LTM!$M60 * 3600 / LTM!$C$1 - epsilon)), MIN(U59 + Q59 * LTM!$C$1 / 3600, 0), 0), 0)</f>
        <v>0</v>
      </c>
      <c r="W60" s="18">
        <f>MAX(W59 + S59 * LTM!$C$1 / 3600 + IF(NOT(OR(LTM!$X61 * 3600 / LTM!$C$1 &gt;= 'Input Data'!$G$12 * LOOKUP(LTM!$A61,'Input Data'!$B$58:$B$62,'Input Data'!$H$58:$H$62) - epsilon, $D60 &lt; LTM!$X60 * 3600 / LTM!$C$1 - epsilon)), MIN(V59 + R59 * LTM!$C$1 / 3600, 0), 0), 0)</f>
        <v>9.1713541931037021E-2</v>
      </c>
      <c r="Y60" s="50" t="e">
        <f>NA()</f>
        <v>#N/A</v>
      </c>
      <c r="Z60" s="55" t="e">
        <f>NA()</f>
        <v>#N/A</v>
      </c>
      <c r="AA60" s="8" t="e">
        <f>NA()</f>
        <v>#N/A</v>
      </c>
      <c r="AB60" s="17">
        <f>IF($U60 &gt; epsilon, $U60 + 'Input Data'!$G$11 + 'Input Data'!$E$11, IF($V60 &gt; epsilon, $V60 + 'Input Data'!$G$11, $W60)) * 5280</f>
        <v>484.24750139587547</v>
      </c>
    </row>
    <row r="61" spans="1:28" x14ac:dyDescent="0.3">
      <c r="A61" s="38">
        <f>IF(SUM($B60:$H62)=0,NA(),LTM!$A62)</f>
        <v>570</v>
      </c>
      <c r="B61" s="7">
        <f>LTM!$I62 / LTM!$C$1 * 3600</f>
        <v>6248.00000000002</v>
      </c>
      <c r="C61" s="8">
        <f>LTM!$H62 / LTM!$C$1 * 3600</f>
        <v>0</v>
      </c>
      <c r="D61" s="8">
        <f>LTM!$T62 / LTM!$C$1 * 3600</f>
        <v>6123.04000000002</v>
      </c>
      <c r="E61" s="33">
        <f>LTM!$S62 / LTM!$C$1 * 3600</f>
        <v>124.96000000000039</v>
      </c>
      <c r="F61" s="8">
        <f>LTM!$AE62 / LTM!$C$1 * 3600</f>
        <v>5400</v>
      </c>
      <c r="G61" s="33">
        <f>LTM!$AD62 / LTM!$C$1 * 3600</f>
        <v>0</v>
      </c>
      <c r="H61" s="18">
        <f>LTM!$AL62 / LTM!$C$1 * 3600</f>
        <v>5400</v>
      </c>
      <c r="J61" s="50">
        <f>IF(OR(LTM!$B62 * 3600 / LTM!$C$1 &gt;= 'Input Data'!$C$12 * LOOKUP(LTM!$A62,'Input Data'!$B$58:$B$62,'Input Data'!$D$58:$D$62) - epsilon, LTM!$C62 - LTM!$C61 &lt; LTM!$B61 - epsilon), (LTM!$C62 - LTM!$C61) * 3600 / LTM!$C$1 / 'Input Data'!$C$14, 'Input Data'!$C$13 - (LTM!$C62 - LTM!$C61) * 3600 / LTM!$C$1 / 'Input Data'!$C$15)</f>
        <v>104.13333333333367</v>
      </c>
      <c r="K61" s="60">
        <f>IF($B61 + $C61 &gt;= LTM!$E61 * 3600 / LTM!$C$1 - epsilon, ($B61 + $C61) / 'Input Data'!$C$14, 'Input Data'!$C$13 - ($B61 + $C61) / 'Input Data'!$C$15)</f>
        <v>104.13333333333367</v>
      </c>
      <c r="L61" s="8">
        <f>IF(OR(LTM!$M62 * 3600 / LTM!$C$1 &gt;= 'Input Data'!$E$12 * LOOKUP(LTM!$A62,'Input Data'!$B$58:$B$62,'Input Data'!$F$58:$F$62) - epsilon,$B61 &lt; LTM!$M61 * 3600 / LTM!$C$1 - epsilon), $B61 / 'Input Data'!$E$14, 'Input Data'!$E$13 - $B61 / 'Input Data'!$E$15)</f>
        <v>208.26666666666733</v>
      </c>
      <c r="M61" s="33">
        <f>IF($D61 + $E61 &gt;= LTM!$P61 * 3600 / LTM!$C$1 - epsilon, ($D61 + $E61) / 'Input Data'!$E$14, 'Input Data'!$E$13 - ($D61 + $E61) / 'Input Data'!$E$15)</f>
        <v>208.26666666666733</v>
      </c>
      <c r="N61" s="8">
        <f>IF(OR(LTM!$X62 * 3600 / LTM!$C$1 &gt;= 'Input Data'!$G$12 * LOOKUP(LTM!$A62,'Input Data'!$B$58:$B$62,'Input Data'!$H$58:$H$62) - epsilon, $D61 &lt; LTM!$X61 * 3600 / LTM!$C$1 - epsilon), $D61 / 'Input Data'!$G$14, 'Input Data'!$G$13 - $D61 / 'Input Data'!$G$15)</f>
        <v>204.101333333334</v>
      </c>
      <c r="O61" s="17">
        <f>IF($F61 + $G61 &gt;= LTM!$AA61 * 3600 / LTM!$C$1 - epsilon, ($F61 + $G61) / 'Input Data'!$G$14, 'Input Data'!$G$13 - ($F61 + $G61) / 'Input Data'!$G$15)</f>
        <v>751.57894736842104</v>
      </c>
      <c r="Q61" s="49">
        <f>IF(ABS($J61-$K61) &gt; epsilon, -((LTM!$C62 - LTM!$C61) * 3600 / LTM!$C$1-($B61+$C61))/($J61-$K61), 0)</f>
        <v>0</v>
      </c>
      <c r="R61" s="8">
        <f t="shared" si="0"/>
        <v>0</v>
      </c>
      <c r="S61" s="17">
        <f t="shared" si="1"/>
        <v>1.320675003806971</v>
      </c>
      <c r="U61" s="49">
        <f>MAX(U60 + Q60 * LTM!$C$1 / 3600, 0)</f>
        <v>0</v>
      </c>
      <c r="V61" s="11">
        <f>MAX(V60 + R60 * LTM!$C$1 / 3600 + IF(NOT(OR(LTM!$M62 * 3600 / LTM!$C$1 &gt;= 'Input Data'!$E$12 * LOOKUP(LTM!$A62,'Input Data'!$B$58:$B$62,'Input Data'!$F$58:$F$62) - epsilon,$B61 &lt; LTM!$M61 * 3600 / LTM!$C$1 - epsilon)), MIN(U60 + Q60 * LTM!$C$1 / 3600, 0), 0), 0)</f>
        <v>0</v>
      </c>
      <c r="W61" s="18">
        <f>MAX(W60 + S60 * LTM!$C$1 / 3600 + IF(NOT(OR(LTM!$X62 * 3600 / LTM!$C$1 &gt;= 'Input Data'!$G$12 * LOOKUP(LTM!$A62,'Input Data'!$B$58:$B$62,'Input Data'!$H$58:$H$62) - epsilon, $D61 &lt; LTM!$X61 * 3600 / LTM!$C$1 - epsilon)), MIN(V60 + R60 * LTM!$C$1 / 3600, 0), 0), 0)</f>
        <v>9.5382083608278601E-2</v>
      </c>
      <c r="Y61" s="50" t="e">
        <f>NA()</f>
        <v>#N/A</v>
      </c>
      <c r="Z61" s="55" t="e">
        <f>NA()</f>
        <v>#N/A</v>
      </c>
      <c r="AA61" s="8" t="e">
        <f>NA()</f>
        <v>#N/A</v>
      </c>
      <c r="AB61" s="17">
        <f>IF($U61 &gt; epsilon, $U61 + 'Input Data'!$G$11 + 'Input Data'!$E$11, IF($V61 &gt; epsilon, $V61 + 'Input Data'!$G$11, $W61)) * 5280</f>
        <v>503.61740145171103</v>
      </c>
    </row>
    <row r="62" spans="1:28" x14ac:dyDescent="0.3">
      <c r="A62" s="38">
        <f>IF(SUM($B61:$H63)=0,NA(),LTM!$A63)</f>
        <v>580</v>
      </c>
      <c r="B62" s="7">
        <f>LTM!$I63 / LTM!$C$1 * 3600</f>
        <v>6248.00000000002</v>
      </c>
      <c r="C62" s="8">
        <f>LTM!$H63 / LTM!$C$1 * 3600</f>
        <v>0</v>
      </c>
      <c r="D62" s="8">
        <f>LTM!$T63 / LTM!$C$1 * 3600</f>
        <v>6123.04000000002</v>
      </c>
      <c r="E62" s="33">
        <f>LTM!$S63 / LTM!$C$1 * 3600</f>
        <v>124.96000000000039</v>
      </c>
      <c r="F62" s="8">
        <f>LTM!$AE63 / LTM!$C$1 * 3600</f>
        <v>5400</v>
      </c>
      <c r="G62" s="33">
        <f>LTM!$AD63 / LTM!$C$1 * 3600</f>
        <v>0</v>
      </c>
      <c r="H62" s="18">
        <f>LTM!$AL63 / LTM!$C$1 * 3600</f>
        <v>5400</v>
      </c>
      <c r="J62" s="50">
        <f>IF(OR(LTM!$B63 * 3600 / LTM!$C$1 &gt;= 'Input Data'!$C$12 * LOOKUP(LTM!$A63,'Input Data'!$B$58:$B$62,'Input Data'!$D$58:$D$62) - epsilon, LTM!$C63 - LTM!$C62 &lt; LTM!$B62 - epsilon), (LTM!$C63 - LTM!$C62) * 3600 / LTM!$C$1 / 'Input Data'!$C$14, 'Input Data'!$C$13 - (LTM!$C63 - LTM!$C62) * 3600 / LTM!$C$1 / 'Input Data'!$C$15)</f>
        <v>104.13333333333367</v>
      </c>
      <c r="K62" s="60">
        <f>IF($B62 + $C62 &gt;= LTM!$E62 * 3600 / LTM!$C$1 - epsilon, ($B62 + $C62) / 'Input Data'!$C$14, 'Input Data'!$C$13 - ($B62 + $C62) / 'Input Data'!$C$15)</f>
        <v>104.13333333333367</v>
      </c>
      <c r="L62" s="8">
        <f>IF(OR(LTM!$M63 * 3600 / LTM!$C$1 &gt;= 'Input Data'!$E$12 * LOOKUP(LTM!$A63,'Input Data'!$B$58:$B$62,'Input Data'!$F$58:$F$62) - epsilon,$B62 &lt; LTM!$M62 * 3600 / LTM!$C$1 - epsilon), $B62 / 'Input Data'!$E$14, 'Input Data'!$E$13 - $B62 / 'Input Data'!$E$15)</f>
        <v>208.26666666666733</v>
      </c>
      <c r="M62" s="33">
        <f>IF($D62 + $E62 &gt;= LTM!$P62 * 3600 / LTM!$C$1 - epsilon, ($D62 + $E62) / 'Input Data'!$E$14, 'Input Data'!$E$13 - ($D62 + $E62) / 'Input Data'!$E$15)</f>
        <v>208.26666666666733</v>
      </c>
      <c r="N62" s="8">
        <f>IF(OR(LTM!$X63 * 3600 / LTM!$C$1 &gt;= 'Input Data'!$G$12 * LOOKUP(LTM!$A63,'Input Data'!$B$58:$B$62,'Input Data'!$H$58:$H$62) - epsilon, $D62 &lt; LTM!$X62 * 3600 / LTM!$C$1 - epsilon), $D62 / 'Input Data'!$G$14, 'Input Data'!$G$13 - $D62 / 'Input Data'!$G$15)</f>
        <v>204.101333333334</v>
      </c>
      <c r="O62" s="17">
        <f>IF($F62 + $G62 &gt;= LTM!$AA62 * 3600 / LTM!$C$1 - epsilon, ($F62 + $G62) / 'Input Data'!$G$14, 'Input Data'!$G$13 - ($F62 + $G62) / 'Input Data'!$G$15)</f>
        <v>751.57894736842104</v>
      </c>
      <c r="Q62" s="49">
        <f>IF(ABS($J62-$K62) &gt; epsilon, -((LTM!$C63 - LTM!$C62) * 3600 / LTM!$C$1-($B62+$C62))/($J62-$K62), 0)</f>
        <v>0</v>
      </c>
      <c r="R62" s="8">
        <f t="shared" si="0"/>
        <v>0</v>
      </c>
      <c r="S62" s="17">
        <f t="shared" si="1"/>
        <v>1.320675003806971</v>
      </c>
      <c r="U62" s="49">
        <f>MAX(U61 + Q61 * LTM!$C$1 / 3600, 0)</f>
        <v>0</v>
      </c>
      <c r="V62" s="11">
        <f>MAX(V61 + R61 * LTM!$C$1 / 3600 + IF(NOT(OR(LTM!$M63 * 3600 / LTM!$C$1 &gt;= 'Input Data'!$E$12 * LOOKUP(LTM!$A63,'Input Data'!$B$58:$B$62,'Input Data'!$F$58:$F$62) - epsilon,$B62 &lt; LTM!$M62 * 3600 / LTM!$C$1 - epsilon)), MIN(U61 + Q61 * LTM!$C$1 / 3600, 0), 0), 0)</f>
        <v>0</v>
      </c>
      <c r="W62" s="18">
        <f>MAX(W61 + S61 * LTM!$C$1 / 3600 + IF(NOT(OR(LTM!$X63 * 3600 / LTM!$C$1 &gt;= 'Input Data'!$G$12 * LOOKUP(LTM!$A63,'Input Data'!$B$58:$B$62,'Input Data'!$H$58:$H$62) - epsilon, $D62 &lt; LTM!$X62 * 3600 / LTM!$C$1 - epsilon)), MIN(V61 + R61 * LTM!$C$1 / 3600, 0), 0), 0)</f>
        <v>9.905062528552018E-2</v>
      </c>
      <c r="Y62" s="50" t="e">
        <f>NA()</f>
        <v>#N/A</v>
      </c>
      <c r="Z62" s="55" t="e">
        <f>NA()</f>
        <v>#N/A</v>
      </c>
      <c r="AA62" s="8" t="e">
        <f>NA()</f>
        <v>#N/A</v>
      </c>
      <c r="AB62" s="17">
        <f>IF($U62 &gt; epsilon, $U62 + 'Input Data'!$G$11 + 'Input Data'!$E$11, IF($V62 &gt; epsilon, $V62 + 'Input Data'!$G$11, $W62)) * 5280</f>
        <v>522.98730150754659</v>
      </c>
    </row>
    <row r="63" spans="1:28" x14ac:dyDescent="0.3">
      <c r="A63" s="38">
        <f>IF(SUM($B62:$H64)=0,NA(),LTM!$A64)</f>
        <v>590</v>
      </c>
      <c r="B63" s="7">
        <f>LTM!$I64 / LTM!$C$1 * 3600</f>
        <v>6248.00000000002</v>
      </c>
      <c r="C63" s="8">
        <f>LTM!$H64 / LTM!$C$1 * 3600</f>
        <v>0</v>
      </c>
      <c r="D63" s="8">
        <f>LTM!$T64 / LTM!$C$1 * 3600</f>
        <v>6123.04000000002</v>
      </c>
      <c r="E63" s="33">
        <f>LTM!$S64 / LTM!$C$1 * 3600</f>
        <v>124.96000000000039</v>
      </c>
      <c r="F63" s="8">
        <f>LTM!$AE64 / LTM!$C$1 * 3600</f>
        <v>5400</v>
      </c>
      <c r="G63" s="33">
        <f>LTM!$AD64 / LTM!$C$1 * 3600</f>
        <v>0</v>
      </c>
      <c r="H63" s="18">
        <f>LTM!$AL64 / LTM!$C$1 * 3600</f>
        <v>5400</v>
      </c>
      <c r="J63" s="50">
        <f>IF(OR(LTM!$B64 * 3600 / LTM!$C$1 &gt;= 'Input Data'!$C$12 * LOOKUP(LTM!$A64,'Input Data'!$B$58:$B$62,'Input Data'!$D$58:$D$62) - epsilon, LTM!$C64 - LTM!$C63 &lt; LTM!$B63 - epsilon), (LTM!$C64 - LTM!$C63) * 3600 / LTM!$C$1 / 'Input Data'!$C$14, 'Input Data'!$C$13 - (LTM!$C64 - LTM!$C63) * 3600 / LTM!$C$1 / 'Input Data'!$C$15)</f>
        <v>104.13333333333367</v>
      </c>
      <c r="K63" s="60">
        <f>IF($B63 + $C63 &gt;= LTM!$E63 * 3600 / LTM!$C$1 - epsilon, ($B63 + $C63) / 'Input Data'!$C$14, 'Input Data'!$C$13 - ($B63 + $C63) / 'Input Data'!$C$15)</f>
        <v>104.13333333333367</v>
      </c>
      <c r="L63" s="8">
        <f>IF(OR(LTM!$M64 * 3600 / LTM!$C$1 &gt;= 'Input Data'!$E$12 * LOOKUP(LTM!$A64,'Input Data'!$B$58:$B$62,'Input Data'!$F$58:$F$62) - epsilon,$B63 &lt; LTM!$M63 * 3600 / LTM!$C$1 - epsilon), $B63 / 'Input Data'!$E$14, 'Input Data'!$E$13 - $B63 / 'Input Data'!$E$15)</f>
        <v>208.26666666666733</v>
      </c>
      <c r="M63" s="33">
        <f>IF($D63 + $E63 &gt;= LTM!$P63 * 3600 / LTM!$C$1 - epsilon, ($D63 + $E63) / 'Input Data'!$E$14, 'Input Data'!$E$13 - ($D63 + $E63) / 'Input Data'!$E$15)</f>
        <v>208.26666666666733</v>
      </c>
      <c r="N63" s="8">
        <f>IF(OR(LTM!$X64 * 3600 / LTM!$C$1 &gt;= 'Input Data'!$G$12 * LOOKUP(LTM!$A64,'Input Data'!$B$58:$B$62,'Input Data'!$H$58:$H$62) - epsilon, $D63 &lt; LTM!$X63 * 3600 / LTM!$C$1 - epsilon), $D63 / 'Input Data'!$G$14, 'Input Data'!$G$13 - $D63 / 'Input Data'!$G$15)</f>
        <v>204.101333333334</v>
      </c>
      <c r="O63" s="17">
        <f>IF($F63 + $G63 &gt;= LTM!$AA63 * 3600 / LTM!$C$1 - epsilon, ($F63 + $G63) / 'Input Data'!$G$14, 'Input Data'!$G$13 - ($F63 + $G63) / 'Input Data'!$G$15)</f>
        <v>751.57894736842104</v>
      </c>
      <c r="Q63" s="49">
        <f>IF(ABS($J63-$K63) &gt; epsilon, -((LTM!$C64 - LTM!$C63) * 3600 / LTM!$C$1-($B63+$C63))/($J63-$K63), 0)</f>
        <v>0</v>
      </c>
      <c r="R63" s="8">
        <f>IF(ABS($L63-$M63) &gt; epsilon, -($B63-($D63+$E63))/($L63-$M63), 0)</f>
        <v>0</v>
      </c>
      <c r="S63" s="17">
        <f t="shared" si="1"/>
        <v>1.320675003806971</v>
      </c>
      <c r="U63" s="49">
        <f>MAX(U62 + Q62 * LTM!$C$1 / 3600, 0)</f>
        <v>0</v>
      </c>
      <c r="V63" s="11">
        <f>MAX(V62 + R62 * LTM!$C$1 / 3600 + IF(NOT(OR(LTM!$M64 * 3600 / LTM!$C$1 &gt;= 'Input Data'!$E$12 * LOOKUP(LTM!$A64,'Input Data'!$B$58:$B$62,'Input Data'!$F$58:$F$62) - epsilon,$B63 &lt; LTM!$M63 * 3600 / LTM!$C$1 - epsilon)), MIN(U62 + Q62 * LTM!$C$1 / 3600, 0), 0), 0)</f>
        <v>0</v>
      </c>
      <c r="W63" s="18">
        <f>MAX(W62 + S62 * LTM!$C$1 / 3600 + IF(NOT(OR(LTM!$X64 * 3600 / LTM!$C$1 &gt;= 'Input Data'!$G$12 * LOOKUP(LTM!$A64,'Input Data'!$B$58:$B$62,'Input Data'!$H$58:$H$62) - epsilon, $D63 &lt; LTM!$X63 * 3600 / LTM!$C$1 - epsilon)), MIN(V62 + R62 * LTM!$C$1 / 3600, 0), 0), 0)</f>
        <v>0.10271916696276176</v>
      </c>
      <c r="Y63" s="50" t="e">
        <f>NA()</f>
        <v>#N/A</v>
      </c>
      <c r="Z63" s="55" t="e">
        <f>NA()</f>
        <v>#N/A</v>
      </c>
      <c r="AA63" s="8" t="e">
        <f>NA()</f>
        <v>#N/A</v>
      </c>
      <c r="AB63" s="17">
        <f>IF($U63 &gt; epsilon, $U63 + 'Input Data'!$G$11 + 'Input Data'!$E$11, IF($V63 &gt; epsilon, $V63 + 'Input Data'!$G$11, $W63)) * 5280</f>
        <v>542.35720156338209</v>
      </c>
    </row>
    <row r="64" spans="1:28" x14ac:dyDescent="0.3">
      <c r="A64" s="38">
        <f>IF(SUM($B63:$H65)=0,NA(),LTM!$A65)</f>
        <v>600</v>
      </c>
      <c r="B64" s="7">
        <f>LTM!$I65 / LTM!$C$1 * 3600</f>
        <v>6248.00000000002</v>
      </c>
      <c r="C64" s="8">
        <f>LTM!$H65 / LTM!$C$1 * 3600</f>
        <v>0</v>
      </c>
      <c r="D64" s="8">
        <f>LTM!$T65 / LTM!$C$1 * 3600</f>
        <v>6123.04000000002</v>
      </c>
      <c r="E64" s="33">
        <f>LTM!$S65 / LTM!$C$1 * 3600</f>
        <v>124.96000000000039</v>
      </c>
      <c r="F64" s="8">
        <f>LTM!$AE65 / LTM!$C$1 * 3600</f>
        <v>5400</v>
      </c>
      <c r="G64" s="33">
        <f>LTM!$AD65 / LTM!$C$1 * 3600</f>
        <v>0</v>
      </c>
      <c r="H64" s="18">
        <f>LTM!$AL65 / LTM!$C$1 * 3600</f>
        <v>5400</v>
      </c>
      <c r="J64" s="50">
        <f>IF(OR(LTM!$B65 * 3600 / LTM!$C$1 &gt;= 'Input Data'!$C$12 * LOOKUP(LTM!$A65,'Input Data'!$B$58:$B$62,'Input Data'!$D$58:$D$62) - epsilon, LTM!$C65 - LTM!$C64 &lt; LTM!$B64 - epsilon), (LTM!$C65 - LTM!$C64) * 3600 / LTM!$C$1 / 'Input Data'!$C$14, 'Input Data'!$C$13 - (LTM!$C65 - LTM!$C64) * 3600 / LTM!$C$1 / 'Input Data'!$C$15)</f>
        <v>104.13333333333367</v>
      </c>
      <c r="K64" s="60">
        <f>IF($B64 + $C64 &gt;= LTM!$E64 * 3600 / LTM!$C$1 - epsilon, ($B64 + $C64) / 'Input Data'!$C$14, 'Input Data'!$C$13 - ($B64 + $C64) / 'Input Data'!$C$15)</f>
        <v>104.13333333333367</v>
      </c>
      <c r="L64" s="8">
        <f>IF(OR(LTM!$M65 * 3600 / LTM!$C$1 &gt;= 'Input Data'!$E$12 * LOOKUP(LTM!$A65,'Input Data'!$B$58:$B$62,'Input Data'!$F$58:$F$62) - epsilon,$B64 &lt; LTM!$M64 * 3600 / LTM!$C$1 - epsilon), $B64 / 'Input Data'!$E$14, 'Input Data'!$E$13 - $B64 / 'Input Data'!$E$15)</f>
        <v>208.26666666666733</v>
      </c>
      <c r="M64" s="33">
        <f>IF($D64 + $E64 &gt;= LTM!$P64 * 3600 / LTM!$C$1 - epsilon, ($D64 + $E64) / 'Input Data'!$E$14, 'Input Data'!$E$13 - ($D64 + $E64) / 'Input Data'!$E$15)</f>
        <v>208.26666666666733</v>
      </c>
      <c r="N64" s="8">
        <f>IF(OR(LTM!$X65 * 3600 / LTM!$C$1 &gt;= 'Input Data'!$G$12 * LOOKUP(LTM!$A65,'Input Data'!$B$58:$B$62,'Input Data'!$H$58:$H$62) - epsilon, $D64 &lt; LTM!$X64 * 3600 / LTM!$C$1 - epsilon), $D64 / 'Input Data'!$G$14, 'Input Data'!$G$13 - $D64 / 'Input Data'!$G$15)</f>
        <v>204.101333333334</v>
      </c>
      <c r="O64" s="17">
        <f>IF($F64 + $G64 &gt;= LTM!$AA64 * 3600 / LTM!$C$1 - epsilon, ($F64 + $G64) / 'Input Data'!$G$14, 'Input Data'!$G$13 - ($F64 + $G64) / 'Input Data'!$G$15)</f>
        <v>751.57894736842104</v>
      </c>
      <c r="Q64" s="49">
        <f>IF(ABS($J64-$K64) &gt; epsilon, -((LTM!$C65 - LTM!$C64) * 3600 / LTM!$C$1-($B64+$C64))/($J64-$K64), 0)</f>
        <v>0</v>
      </c>
      <c r="R64" s="8">
        <f t="shared" si="0"/>
        <v>0</v>
      </c>
      <c r="S64" s="17">
        <f t="shared" si="1"/>
        <v>1.320675003806971</v>
      </c>
      <c r="U64" s="49">
        <f>MAX(U63 + Q63 * LTM!$C$1 / 3600, 0)</f>
        <v>0</v>
      </c>
      <c r="V64" s="11">
        <f>MAX(V63 + R63 * LTM!$C$1 / 3600 + IF(NOT(OR(LTM!$M65 * 3600 / LTM!$C$1 &gt;= 'Input Data'!$E$12 * LOOKUP(LTM!$A65,'Input Data'!$B$58:$B$62,'Input Data'!$F$58:$F$62) - epsilon,$B64 &lt; LTM!$M64 * 3600 / LTM!$C$1 - epsilon)), MIN(U63 + Q63 * LTM!$C$1 / 3600, 0), 0), 0)</f>
        <v>0</v>
      </c>
      <c r="W64" s="18">
        <f>MAX(W63 + S63 * LTM!$C$1 / 3600 + IF(NOT(OR(LTM!$X65 * 3600 / LTM!$C$1 &gt;= 'Input Data'!$G$12 * LOOKUP(LTM!$A65,'Input Data'!$B$58:$B$62,'Input Data'!$H$58:$H$62) - epsilon, $D64 &lt; LTM!$X64 * 3600 / LTM!$C$1 - epsilon)), MIN(V63 + R63 * LTM!$C$1 / 3600, 0), 0), 0)</f>
        <v>0.10638770864000334</v>
      </c>
      <c r="Y64" s="50" t="e">
        <f>NA()</f>
        <v>#N/A</v>
      </c>
      <c r="Z64" s="55" t="e">
        <f>NA()</f>
        <v>#N/A</v>
      </c>
      <c r="AA64" s="8" t="e">
        <f>NA()</f>
        <v>#N/A</v>
      </c>
      <c r="AB64" s="17">
        <f>IF($U64 &gt; epsilon, $U64 + 'Input Data'!$G$11 + 'Input Data'!$E$11, IF($V64 &gt; epsilon, $V64 + 'Input Data'!$G$11, $W64)) * 5280</f>
        <v>561.72710161921759</v>
      </c>
    </row>
    <row r="65" spans="1:28" x14ac:dyDescent="0.3">
      <c r="A65" s="38">
        <f>IF(SUM($B64:$H66)=0,NA(),LTM!$A66)</f>
        <v>610</v>
      </c>
      <c r="B65" s="7">
        <f>LTM!$I66 / LTM!$C$1 * 3600</f>
        <v>6248.00000000002</v>
      </c>
      <c r="C65" s="8">
        <f>LTM!$H66 / LTM!$C$1 * 3600</f>
        <v>0</v>
      </c>
      <c r="D65" s="8">
        <f>LTM!$T66 / LTM!$C$1 * 3600</f>
        <v>6123.04000000002</v>
      </c>
      <c r="E65" s="33">
        <f>LTM!$S66 / LTM!$C$1 * 3600</f>
        <v>124.96000000000039</v>
      </c>
      <c r="F65" s="8">
        <f>LTM!$AE66 / LTM!$C$1 * 3600</f>
        <v>5400</v>
      </c>
      <c r="G65" s="33">
        <f>LTM!$AD66 / LTM!$C$1 * 3600</f>
        <v>0</v>
      </c>
      <c r="H65" s="18">
        <f>LTM!$AL66 / LTM!$C$1 * 3600</f>
        <v>5400</v>
      </c>
      <c r="J65" s="50">
        <f>IF(OR(LTM!$B66 * 3600 / LTM!$C$1 &gt;= 'Input Data'!$C$12 * LOOKUP(LTM!$A66,'Input Data'!$B$58:$B$62,'Input Data'!$D$58:$D$62) - epsilon, LTM!$C66 - LTM!$C65 &lt; LTM!$B65 - epsilon), (LTM!$C66 - LTM!$C65) * 3600 / LTM!$C$1 / 'Input Data'!$C$14, 'Input Data'!$C$13 - (LTM!$C66 - LTM!$C65) * 3600 / LTM!$C$1 / 'Input Data'!$C$15)</f>
        <v>104.13333333333367</v>
      </c>
      <c r="K65" s="60">
        <f>IF($B65 + $C65 &gt;= LTM!$E65 * 3600 / LTM!$C$1 - epsilon, ($B65 + $C65) / 'Input Data'!$C$14, 'Input Data'!$C$13 - ($B65 + $C65) / 'Input Data'!$C$15)</f>
        <v>104.13333333333367</v>
      </c>
      <c r="L65" s="8">
        <f>IF(OR(LTM!$M66 * 3600 / LTM!$C$1 &gt;= 'Input Data'!$E$12 * LOOKUP(LTM!$A66,'Input Data'!$B$58:$B$62,'Input Data'!$F$58:$F$62) - epsilon,$B65 &lt; LTM!$M65 * 3600 / LTM!$C$1 - epsilon), $B65 / 'Input Data'!$E$14, 'Input Data'!$E$13 - $B65 / 'Input Data'!$E$15)</f>
        <v>208.26666666666733</v>
      </c>
      <c r="M65" s="33">
        <f>IF($D65 + $E65 &gt;= LTM!$P65 * 3600 / LTM!$C$1 - epsilon, ($D65 + $E65) / 'Input Data'!$E$14, 'Input Data'!$E$13 - ($D65 + $E65) / 'Input Data'!$E$15)</f>
        <v>208.26666666666733</v>
      </c>
      <c r="N65" s="8">
        <f>IF(OR(LTM!$X66 * 3600 / LTM!$C$1 &gt;= 'Input Data'!$G$12 * LOOKUP(LTM!$A66,'Input Data'!$B$58:$B$62,'Input Data'!$H$58:$H$62) - epsilon, $D65 &lt; LTM!$X65 * 3600 / LTM!$C$1 - epsilon), $D65 / 'Input Data'!$G$14, 'Input Data'!$G$13 - $D65 / 'Input Data'!$G$15)</f>
        <v>204.101333333334</v>
      </c>
      <c r="O65" s="17">
        <f>IF($F65 + $G65 &gt;= LTM!$AA65 * 3600 / LTM!$C$1 - epsilon, ($F65 + $G65) / 'Input Data'!$G$14, 'Input Data'!$G$13 - ($F65 + $G65) / 'Input Data'!$G$15)</f>
        <v>751.57894736842104</v>
      </c>
      <c r="Q65" s="49">
        <f>IF(ABS($J65-$K65) &gt; epsilon, -((LTM!$C66 - LTM!$C65) * 3600 / LTM!$C$1-($B65+$C65))/($J65-$K65), 0)</f>
        <v>0</v>
      </c>
      <c r="R65" s="8">
        <f t="shared" si="0"/>
        <v>0</v>
      </c>
      <c r="S65" s="17">
        <f t="shared" si="1"/>
        <v>1.320675003806971</v>
      </c>
      <c r="U65" s="49">
        <f>MAX(U64 + Q64 * LTM!$C$1 / 3600, 0)</f>
        <v>0</v>
      </c>
      <c r="V65" s="11">
        <f>MAX(V64 + R64 * LTM!$C$1 / 3600 + IF(NOT(OR(LTM!$M66 * 3600 / LTM!$C$1 &gt;= 'Input Data'!$E$12 * LOOKUP(LTM!$A66,'Input Data'!$B$58:$B$62,'Input Data'!$F$58:$F$62) - epsilon,$B65 &lt; LTM!$M65 * 3600 / LTM!$C$1 - epsilon)), MIN(U64 + Q64 * LTM!$C$1 / 3600, 0), 0), 0)</f>
        <v>0</v>
      </c>
      <c r="W65" s="18">
        <f>MAX(W64 + S64 * LTM!$C$1 / 3600 + IF(NOT(OR(LTM!$X66 * 3600 / LTM!$C$1 &gt;= 'Input Data'!$G$12 * LOOKUP(LTM!$A66,'Input Data'!$B$58:$B$62,'Input Data'!$H$58:$H$62) - epsilon, $D65 &lt; LTM!$X65 * 3600 / LTM!$C$1 - epsilon)), MIN(V64 + R64 * LTM!$C$1 / 3600, 0), 0), 0)</f>
        <v>0.11005625031724492</v>
      </c>
      <c r="Y65" s="50" t="e">
        <f>NA()</f>
        <v>#N/A</v>
      </c>
      <c r="Z65" s="55" t="e">
        <f>NA()</f>
        <v>#N/A</v>
      </c>
      <c r="AA65" s="8" t="e">
        <f>NA()</f>
        <v>#N/A</v>
      </c>
      <c r="AB65" s="17">
        <f>IF($U65 &gt; epsilon, $U65 + 'Input Data'!$G$11 + 'Input Data'!$E$11, IF($V65 &gt; epsilon, $V65 + 'Input Data'!$G$11, $W65)) * 5280</f>
        <v>581.09700167505321</v>
      </c>
    </row>
    <row r="66" spans="1:28" x14ac:dyDescent="0.3">
      <c r="A66" s="38">
        <f>IF(SUM($B65:$H67)=0,NA(),LTM!$A67)</f>
        <v>620</v>
      </c>
      <c r="B66" s="7">
        <f>LTM!$I67 / LTM!$C$1 * 3600</f>
        <v>6248.00000000002</v>
      </c>
      <c r="C66" s="8">
        <f>LTM!$H67 / LTM!$C$1 * 3600</f>
        <v>0</v>
      </c>
      <c r="D66" s="8">
        <f>LTM!$T67 / LTM!$C$1 * 3600</f>
        <v>6123.04000000002</v>
      </c>
      <c r="E66" s="33">
        <f>LTM!$S67 / LTM!$C$1 * 3600</f>
        <v>124.96000000000039</v>
      </c>
      <c r="F66" s="8">
        <f>LTM!$AE67 / LTM!$C$1 * 3600</f>
        <v>5400</v>
      </c>
      <c r="G66" s="33">
        <f>LTM!$AD67 / LTM!$C$1 * 3600</f>
        <v>0</v>
      </c>
      <c r="H66" s="18">
        <f>LTM!$AL67 / LTM!$C$1 * 3600</f>
        <v>5400</v>
      </c>
      <c r="J66" s="50">
        <f>IF(OR(LTM!$B67 * 3600 / LTM!$C$1 &gt;= 'Input Data'!$C$12 * LOOKUP(LTM!$A67,'Input Data'!$B$58:$B$62,'Input Data'!$D$58:$D$62) - epsilon, LTM!$C67 - LTM!$C66 &lt; LTM!$B66 - epsilon), (LTM!$C67 - LTM!$C66) * 3600 / LTM!$C$1 / 'Input Data'!$C$14, 'Input Data'!$C$13 - (LTM!$C67 - LTM!$C66) * 3600 / LTM!$C$1 / 'Input Data'!$C$15)</f>
        <v>104.13333333333367</v>
      </c>
      <c r="K66" s="60">
        <f>IF($B66 + $C66 &gt;= LTM!$E66 * 3600 / LTM!$C$1 - epsilon, ($B66 + $C66) / 'Input Data'!$C$14, 'Input Data'!$C$13 - ($B66 + $C66) / 'Input Data'!$C$15)</f>
        <v>104.13333333333367</v>
      </c>
      <c r="L66" s="8">
        <f>IF(OR(LTM!$M67 * 3600 / LTM!$C$1 &gt;= 'Input Data'!$E$12 * LOOKUP(LTM!$A67,'Input Data'!$B$58:$B$62,'Input Data'!$F$58:$F$62) - epsilon,$B66 &lt; LTM!$M66 * 3600 / LTM!$C$1 - epsilon), $B66 / 'Input Data'!$E$14, 'Input Data'!$E$13 - $B66 / 'Input Data'!$E$15)</f>
        <v>208.26666666666733</v>
      </c>
      <c r="M66" s="33">
        <f>IF($D66 + $E66 &gt;= LTM!$P66 * 3600 / LTM!$C$1 - epsilon, ($D66 + $E66) / 'Input Data'!$E$14, 'Input Data'!$E$13 - ($D66 + $E66) / 'Input Data'!$E$15)</f>
        <v>208.26666666666733</v>
      </c>
      <c r="N66" s="8">
        <f>IF(OR(LTM!$X67 * 3600 / LTM!$C$1 &gt;= 'Input Data'!$G$12 * LOOKUP(LTM!$A67,'Input Data'!$B$58:$B$62,'Input Data'!$H$58:$H$62) - epsilon, $D66 &lt; LTM!$X66 * 3600 / LTM!$C$1 - epsilon), $D66 / 'Input Data'!$G$14, 'Input Data'!$G$13 - $D66 / 'Input Data'!$G$15)</f>
        <v>204.101333333334</v>
      </c>
      <c r="O66" s="17">
        <f>IF($F66 + $G66 &gt;= LTM!$AA66 * 3600 / LTM!$C$1 - epsilon, ($F66 + $G66) / 'Input Data'!$G$14, 'Input Data'!$G$13 - ($F66 + $G66) / 'Input Data'!$G$15)</f>
        <v>751.57894736842104</v>
      </c>
      <c r="Q66" s="49">
        <f>IF(ABS($J66-$K66) &gt; epsilon, -((LTM!$C67 - LTM!$C66) * 3600 / LTM!$C$1-($B66+$C66))/($J66-$K66), 0)</f>
        <v>0</v>
      </c>
      <c r="R66" s="8">
        <f t="shared" si="0"/>
        <v>0</v>
      </c>
      <c r="S66" s="17">
        <f t="shared" si="1"/>
        <v>1.320675003806971</v>
      </c>
      <c r="U66" s="49">
        <f>MAX(U65 + Q65 * LTM!$C$1 / 3600, 0)</f>
        <v>0</v>
      </c>
      <c r="V66" s="11">
        <f>MAX(V65 + R65 * LTM!$C$1 / 3600 + IF(NOT(OR(LTM!$M67 * 3600 / LTM!$C$1 &gt;= 'Input Data'!$E$12 * LOOKUP(LTM!$A67,'Input Data'!$B$58:$B$62,'Input Data'!$F$58:$F$62) - epsilon,$B66 &lt; LTM!$M66 * 3600 / LTM!$C$1 - epsilon)), MIN(U65 + Q65 * LTM!$C$1 / 3600, 0), 0), 0)</f>
        <v>0</v>
      </c>
      <c r="W66" s="18">
        <f>MAX(W65 + S65 * LTM!$C$1 / 3600 + IF(NOT(OR(LTM!$X67 * 3600 / LTM!$C$1 &gt;= 'Input Data'!$G$12 * LOOKUP(LTM!$A67,'Input Data'!$B$58:$B$62,'Input Data'!$H$58:$H$62) - epsilon, $D66 &lt; LTM!$X66 * 3600 / LTM!$C$1 - epsilon)), MIN(V65 + R65 * LTM!$C$1 / 3600, 0), 0), 0)</f>
        <v>0.1137247919944865</v>
      </c>
      <c r="Y66" s="50" t="e">
        <f>NA()</f>
        <v>#N/A</v>
      </c>
      <c r="Z66" s="55" t="e">
        <f>NA()</f>
        <v>#N/A</v>
      </c>
      <c r="AA66" s="8" t="e">
        <f>NA()</f>
        <v>#N/A</v>
      </c>
      <c r="AB66" s="17">
        <f>IF($U66 &gt; epsilon, $U66 + 'Input Data'!$G$11 + 'Input Data'!$E$11, IF($V66 &gt; epsilon, $V66 + 'Input Data'!$G$11, $W66)) * 5280</f>
        <v>600.46690173088871</v>
      </c>
    </row>
    <row r="67" spans="1:28" x14ac:dyDescent="0.3">
      <c r="A67" s="38">
        <f>IF(SUM($B66:$H68)=0,NA(),LTM!$A68)</f>
        <v>630</v>
      </c>
      <c r="B67" s="7">
        <f>LTM!$I68 / LTM!$C$1 * 3600</f>
        <v>6248.00000000002</v>
      </c>
      <c r="C67" s="8">
        <f>LTM!$H68 / LTM!$C$1 * 3600</f>
        <v>0</v>
      </c>
      <c r="D67" s="8">
        <f>LTM!$T68 / LTM!$C$1 * 3600</f>
        <v>6123.04000000002</v>
      </c>
      <c r="E67" s="33">
        <f>LTM!$S68 / LTM!$C$1 * 3600</f>
        <v>124.96000000000039</v>
      </c>
      <c r="F67" s="8">
        <f>LTM!$AE68 / LTM!$C$1 * 3600</f>
        <v>5400</v>
      </c>
      <c r="G67" s="33">
        <f>LTM!$AD68 / LTM!$C$1 * 3600</f>
        <v>0</v>
      </c>
      <c r="H67" s="18">
        <f>LTM!$AL68 / LTM!$C$1 * 3600</f>
        <v>5400</v>
      </c>
      <c r="J67" s="50">
        <f>IF(OR(LTM!$B68 * 3600 / LTM!$C$1 &gt;= 'Input Data'!$C$12 * LOOKUP(LTM!$A68,'Input Data'!$B$58:$B$62,'Input Data'!$D$58:$D$62) - epsilon, LTM!$C68 - LTM!$C67 &lt; LTM!$B67 - epsilon), (LTM!$C68 - LTM!$C67) * 3600 / LTM!$C$1 / 'Input Data'!$C$14, 'Input Data'!$C$13 - (LTM!$C68 - LTM!$C67) * 3600 / LTM!$C$1 / 'Input Data'!$C$15)</f>
        <v>104.13333333333367</v>
      </c>
      <c r="K67" s="60">
        <f>IF($B67 + $C67 &gt;= LTM!$E67 * 3600 / LTM!$C$1 - epsilon, ($B67 + $C67) / 'Input Data'!$C$14, 'Input Data'!$C$13 - ($B67 + $C67) / 'Input Data'!$C$15)</f>
        <v>104.13333333333367</v>
      </c>
      <c r="L67" s="8">
        <f>IF(OR(LTM!$M68 * 3600 / LTM!$C$1 &gt;= 'Input Data'!$E$12 * LOOKUP(LTM!$A68,'Input Data'!$B$58:$B$62,'Input Data'!$F$58:$F$62) - epsilon,$B67 &lt; LTM!$M67 * 3600 / LTM!$C$1 - epsilon), $B67 / 'Input Data'!$E$14, 'Input Data'!$E$13 - $B67 / 'Input Data'!$E$15)</f>
        <v>208.26666666666733</v>
      </c>
      <c r="M67" s="33">
        <f>IF($D67 + $E67 &gt;= LTM!$P67 * 3600 / LTM!$C$1 - epsilon, ($D67 + $E67) / 'Input Data'!$E$14, 'Input Data'!$E$13 - ($D67 + $E67) / 'Input Data'!$E$15)</f>
        <v>208.26666666666733</v>
      </c>
      <c r="N67" s="8">
        <f>IF(OR(LTM!$X68 * 3600 / LTM!$C$1 &gt;= 'Input Data'!$G$12 * LOOKUP(LTM!$A68,'Input Data'!$B$58:$B$62,'Input Data'!$H$58:$H$62) - epsilon, $D67 &lt; LTM!$X67 * 3600 / LTM!$C$1 - epsilon), $D67 / 'Input Data'!$G$14, 'Input Data'!$G$13 - $D67 / 'Input Data'!$G$15)</f>
        <v>204.101333333334</v>
      </c>
      <c r="O67" s="17">
        <f>IF($F67 + $G67 &gt;= LTM!$AA67 * 3600 / LTM!$C$1 - epsilon, ($F67 + $G67) / 'Input Data'!$G$14, 'Input Data'!$G$13 - ($F67 + $G67) / 'Input Data'!$G$15)</f>
        <v>751.57894736842104</v>
      </c>
      <c r="Q67" s="49">
        <f>IF(ABS($J67-$K67) &gt; epsilon, -((LTM!$C68 - LTM!$C67) * 3600 / LTM!$C$1-($B67+$C67))/($J67-$K67), 0)</f>
        <v>0</v>
      </c>
      <c r="R67" s="8">
        <f t="shared" si="0"/>
        <v>0</v>
      </c>
      <c r="S67" s="17">
        <f t="shared" si="1"/>
        <v>1.320675003806971</v>
      </c>
      <c r="U67" s="49">
        <f>MAX(U66 + Q66 * LTM!$C$1 / 3600, 0)</f>
        <v>0</v>
      </c>
      <c r="V67" s="11">
        <f>MAX(V66 + R66 * LTM!$C$1 / 3600 + IF(NOT(OR(LTM!$M68 * 3600 / LTM!$C$1 &gt;= 'Input Data'!$E$12 * LOOKUP(LTM!$A68,'Input Data'!$B$58:$B$62,'Input Data'!$F$58:$F$62) - epsilon,$B67 &lt; LTM!$M67 * 3600 / LTM!$C$1 - epsilon)), MIN(U66 + Q66 * LTM!$C$1 / 3600, 0), 0), 0)</f>
        <v>0</v>
      </c>
      <c r="W67" s="18">
        <f>MAX(W66 + S66 * LTM!$C$1 / 3600 + IF(NOT(OR(LTM!$X68 * 3600 / LTM!$C$1 &gt;= 'Input Data'!$G$12 * LOOKUP(LTM!$A68,'Input Data'!$B$58:$B$62,'Input Data'!$H$58:$H$62) - epsilon, $D67 &lt; LTM!$X67 * 3600 / LTM!$C$1 - epsilon)), MIN(V66 + R66 * LTM!$C$1 / 3600, 0), 0), 0)</f>
        <v>0.11739333367172808</v>
      </c>
      <c r="Y67" s="50" t="e">
        <f>NA()</f>
        <v>#N/A</v>
      </c>
      <c r="Z67" s="55" t="e">
        <f>NA()</f>
        <v>#N/A</v>
      </c>
      <c r="AA67" s="8" t="e">
        <f>NA()</f>
        <v>#N/A</v>
      </c>
      <c r="AB67" s="17">
        <f>IF($U67 &gt; epsilon, $U67 + 'Input Data'!$G$11 + 'Input Data'!$E$11, IF($V67 &gt; epsilon, $V67 + 'Input Data'!$G$11, $W67)) * 5280</f>
        <v>619.83680178672421</v>
      </c>
    </row>
    <row r="68" spans="1:28" x14ac:dyDescent="0.3">
      <c r="A68" s="38">
        <f>IF(SUM($B67:$H69)=0,NA(),LTM!$A69)</f>
        <v>640</v>
      </c>
      <c r="B68" s="7">
        <f>LTM!$I69 / LTM!$C$1 * 3600</f>
        <v>6248.00000000002</v>
      </c>
      <c r="C68" s="8">
        <f>LTM!$H69 / LTM!$C$1 * 3600</f>
        <v>0</v>
      </c>
      <c r="D68" s="8">
        <f>LTM!$T69 / LTM!$C$1 * 3600</f>
        <v>6123.04000000002</v>
      </c>
      <c r="E68" s="33">
        <f>LTM!$S69 / LTM!$C$1 * 3600</f>
        <v>124.96000000000039</v>
      </c>
      <c r="F68" s="8">
        <f>LTM!$AE69 / LTM!$C$1 * 3600</f>
        <v>5400</v>
      </c>
      <c r="G68" s="33">
        <f>LTM!$AD69 / LTM!$C$1 * 3600</f>
        <v>0</v>
      </c>
      <c r="H68" s="18">
        <f>LTM!$AL69 / LTM!$C$1 * 3600</f>
        <v>5400</v>
      </c>
      <c r="J68" s="50">
        <f>IF(OR(LTM!$B69 * 3600 / LTM!$C$1 &gt;= 'Input Data'!$C$12 * LOOKUP(LTM!$A69,'Input Data'!$B$58:$B$62,'Input Data'!$D$58:$D$62) - epsilon, LTM!$C69 - LTM!$C68 &lt; LTM!$B68 - epsilon), (LTM!$C69 - LTM!$C68) * 3600 / LTM!$C$1 / 'Input Data'!$C$14, 'Input Data'!$C$13 - (LTM!$C69 - LTM!$C68) * 3600 / LTM!$C$1 / 'Input Data'!$C$15)</f>
        <v>104.13333333333367</v>
      </c>
      <c r="K68" s="60">
        <f>IF($B68 + $C68 &gt;= LTM!$E68 * 3600 / LTM!$C$1 - epsilon, ($B68 + $C68) / 'Input Data'!$C$14, 'Input Data'!$C$13 - ($B68 + $C68) / 'Input Data'!$C$15)</f>
        <v>104.13333333333367</v>
      </c>
      <c r="L68" s="8">
        <f>IF(OR(LTM!$M69 * 3600 / LTM!$C$1 &gt;= 'Input Data'!$E$12 * LOOKUP(LTM!$A69,'Input Data'!$B$58:$B$62,'Input Data'!$F$58:$F$62) - epsilon,$B68 &lt; LTM!$M68 * 3600 / LTM!$C$1 - epsilon), $B68 / 'Input Data'!$E$14, 'Input Data'!$E$13 - $B68 / 'Input Data'!$E$15)</f>
        <v>208.26666666666733</v>
      </c>
      <c r="M68" s="33">
        <f>IF($D68 + $E68 &gt;= LTM!$P68 * 3600 / LTM!$C$1 - epsilon, ($D68 + $E68) / 'Input Data'!$E$14, 'Input Data'!$E$13 - ($D68 + $E68) / 'Input Data'!$E$15)</f>
        <v>208.26666666666733</v>
      </c>
      <c r="N68" s="8">
        <f>IF(OR(LTM!$X69 * 3600 / LTM!$C$1 &gt;= 'Input Data'!$G$12 * LOOKUP(LTM!$A69,'Input Data'!$B$58:$B$62,'Input Data'!$H$58:$H$62) - epsilon, $D68 &lt; LTM!$X68 * 3600 / LTM!$C$1 - epsilon), $D68 / 'Input Data'!$G$14, 'Input Data'!$G$13 - $D68 / 'Input Data'!$G$15)</f>
        <v>204.101333333334</v>
      </c>
      <c r="O68" s="17">
        <f>IF($F68 + $G68 &gt;= LTM!$AA68 * 3600 / LTM!$C$1 - epsilon, ($F68 + $G68) / 'Input Data'!$G$14, 'Input Data'!$G$13 - ($F68 + $G68) / 'Input Data'!$G$15)</f>
        <v>751.57894736842104</v>
      </c>
      <c r="Q68" s="49">
        <f>IF(ABS($J68-$K68) &gt; epsilon, -((LTM!$C69 - LTM!$C68) * 3600 / LTM!$C$1-($B68+$C68))/($J68-$K68), 0)</f>
        <v>0</v>
      </c>
      <c r="R68" s="8">
        <f t="shared" si="0"/>
        <v>0</v>
      </c>
      <c r="S68" s="17">
        <f t="shared" si="1"/>
        <v>1.320675003806971</v>
      </c>
      <c r="U68" s="49">
        <f>MAX(U67 + Q67 * LTM!$C$1 / 3600, 0)</f>
        <v>0</v>
      </c>
      <c r="V68" s="11">
        <f>MAX(V67 + R67 * LTM!$C$1 / 3600 + IF(NOT(OR(LTM!$M69 * 3600 / LTM!$C$1 &gt;= 'Input Data'!$E$12 * LOOKUP(LTM!$A69,'Input Data'!$B$58:$B$62,'Input Data'!$F$58:$F$62) - epsilon,$B68 &lt; LTM!$M68 * 3600 / LTM!$C$1 - epsilon)), MIN(U67 + Q67 * LTM!$C$1 / 3600, 0), 0), 0)</f>
        <v>0</v>
      </c>
      <c r="W68" s="18">
        <f>MAX(W67 + S67 * LTM!$C$1 / 3600 + IF(NOT(OR(LTM!$X69 * 3600 / LTM!$C$1 &gt;= 'Input Data'!$G$12 * LOOKUP(LTM!$A69,'Input Data'!$B$58:$B$62,'Input Data'!$H$58:$H$62) - epsilon, $D68 &lt; LTM!$X68 * 3600 / LTM!$C$1 - epsilon)), MIN(V67 + R67 * LTM!$C$1 / 3600, 0), 0), 0)</f>
        <v>0.12106187534896966</v>
      </c>
      <c r="Y68" s="50" t="e">
        <f>NA()</f>
        <v>#N/A</v>
      </c>
      <c r="Z68" s="55" t="e">
        <f>NA()</f>
        <v>#N/A</v>
      </c>
      <c r="AA68" s="8" t="e">
        <f>NA()</f>
        <v>#N/A</v>
      </c>
      <c r="AB68" s="17">
        <f>IF($U68 &gt; epsilon, $U68 + 'Input Data'!$G$11 + 'Input Data'!$E$11, IF($V68 &gt; epsilon, $V68 + 'Input Data'!$G$11, $W68)) * 5280</f>
        <v>639.20670184255982</v>
      </c>
    </row>
    <row r="69" spans="1:28" x14ac:dyDescent="0.3">
      <c r="A69" s="38">
        <f>IF(SUM($B68:$H70)=0,NA(),LTM!$A70)</f>
        <v>650</v>
      </c>
      <c r="B69" s="7">
        <f>LTM!$I70 / LTM!$C$1 * 3600</f>
        <v>6248.00000000002</v>
      </c>
      <c r="C69" s="8">
        <f>LTM!$H70 / LTM!$C$1 * 3600</f>
        <v>0</v>
      </c>
      <c r="D69" s="8">
        <f>LTM!$T70 / LTM!$C$1 * 3600</f>
        <v>6123.04000000002</v>
      </c>
      <c r="E69" s="33">
        <f>LTM!$S70 / LTM!$C$1 * 3600</f>
        <v>124.96000000000039</v>
      </c>
      <c r="F69" s="8">
        <f>LTM!$AE70 / LTM!$C$1 * 3600</f>
        <v>5400</v>
      </c>
      <c r="G69" s="33">
        <f>LTM!$AD70 / LTM!$C$1 * 3600</f>
        <v>0</v>
      </c>
      <c r="H69" s="18">
        <f>LTM!$AL70 / LTM!$C$1 * 3600</f>
        <v>5400</v>
      </c>
      <c r="J69" s="50">
        <f>IF(OR(LTM!$B70 * 3600 / LTM!$C$1 &gt;= 'Input Data'!$C$12 * LOOKUP(LTM!$A70,'Input Data'!$B$58:$B$62,'Input Data'!$D$58:$D$62) - epsilon, LTM!$C70 - LTM!$C69 &lt; LTM!$B69 - epsilon), (LTM!$C70 - LTM!$C69) * 3600 / LTM!$C$1 / 'Input Data'!$C$14, 'Input Data'!$C$13 - (LTM!$C70 - LTM!$C69) * 3600 / LTM!$C$1 / 'Input Data'!$C$15)</f>
        <v>104.13333333333367</v>
      </c>
      <c r="K69" s="60">
        <f>IF($B69 + $C69 &gt;= LTM!$E69 * 3600 / LTM!$C$1 - epsilon, ($B69 + $C69) / 'Input Data'!$C$14, 'Input Data'!$C$13 - ($B69 + $C69) / 'Input Data'!$C$15)</f>
        <v>104.13333333333367</v>
      </c>
      <c r="L69" s="8">
        <f>IF(OR(LTM!$M70 * 3600 / LTM!$C$1 &gt;= 'Input Data'!$E$12 * LOOKUP(LTM!$A70,'Input Data'!$B$58:$B$62,'Input Data'!$F$58:$F$62) - epsilon,$B69 &lt; LTM!$M69 * 3600 / LTM!$C$1 - epsilon), $B69 / 'Input Data'!$E$14, 'Input Data'!$E$13 - $B69 / 'Input Data'!$E$15)</f>
        <v>208.26666666666733</v>
      </c>
      <c r="M69" s="33">
        <f>IF($D69 + $E69 &gt;= LTM!$P69 * 3600 / LTM!$C$1 - epsilon, ($D69 + $E69) / 'Input Data'!$E$14, 'Input Data'!$E$13 - ($D69 + $E69) / 'Input Data'!$E$15)</f>
        <v>208.26666666666733</v>
      </c>
      <c r="N69" s="8">
        <f>IF(OR(LTM!$X70 * 3600 / LTM!$C$1 &gt;= 'Input Data'!$G$12 * LOOKUP(LTM!$A70,'Input Data'!$B$58:$B$62,'Input Data'!$H$58:$H$62) - epsilon, $D69 &lt; LTM!$X69 * 3600 / LTM!$C$1 - epsilon), $D69 / 'Input Data'!$G$14, 'Input Data'!$G$13 - $D69 / 'Input Data'!$G$15)</f>
        <v>204.101333333334</v>
      </c>
      <c r="O69" s="17">
        <f>IF($F69 + $G69 &gt;= LTM!$AA69 * 3600 / LTM!$C$1 - epsilon, ($F69 + $G69) / 'Input Data'!$G$14, 'Input Data'!$G$13 - ($F69 + $G69) / 'Input Data'!$G$15)</f>
        <v>751.57894736842104</v>
      </c>
      <c r="Q69" s="49">
        <f>IF(ABS($J69-$K69) &gt; epsilon, -((LTM!$C70 - LTM!$C69) * 3600 / LTM!$C$1-($B69+$C69))/($J69-$K69), 0)</f>
        <v>0</v>
      </c>
      <c r="R69" s="8">
        <f t="shared" si="0"/>
        <v>0</v>
      </c>
      <c r="S69" s="17">
        <f t="shared" si="1"/>
        <v>1.320675003806971</v>
      </c>
      <c r="U69" s="49">
        <f>MAX(U68 + Q68 * LTM!$C$1 / 3600, 0)</f>
        <v>0</v>
      </c>
      <c r="V69" s="11">
        <f>MAX(V68 + R68 * LTM!$C$1 / 3600 + IF(NOT(OR(LTM!$M70 * 3600 / LTM!$C$1 &gt;= 'Input Data'!$E$12 * LOOKUP(LTM!$A70,'Input Data'!$B$58:$B$62,'Input Data'!$F$58:$F$62) - epsilon,$B69 &lt; LTM!$M69 * 3600 / LTM!$C$1 - epsilon)), MIN(U68 + Q68 * LTM!$C$1 / 3600, 0), 0), 0)</f>
        <v>0</v>
      </c>
      <c r="W69" s="18">
        <f>MAX(W68 + S68 * LTM!$C$1 / 3600 + IF(NOT(OR(LTM!$X70 * 3600 / LTM!$C$1 &gt;= 'Input Data'!$G$12 * LOOKUP(LTM!$A70,'Input Data'!$B$58:$B$62,'Input Data'!$H$58:$H$62) - epsilon, $D69 &lt; LTM!$X69 * 3600 / LTM!$C$1 - epsilon)), MIN(V68 + R68 * LTM!$C$1 / 3600, 0), 0), 0)</f>
        <v>0.12473041702621124</v>
      </c>
      <c r="Y69" s="50" t="e">
        <f>NA()</f>
        <v>#N/A</v>
      </c>
      <c r="Z69" s="55" t="e">
        <f>NA()</f>
        <v>#N/A</v>
      </c>
      <c r="AA69" s="8" t="e">
        <f>NA()</f>
        <v>#N/A</v>
      </c>
      <c r="AB69" s="17">
        <f>IF($U69 &gt; epsilon, $U69 + 'Input Data'!$G$11 + 'Input Data'!$E$11, IF($V69 &gt; epsilon, $V69 + 'Input Data'!$G$11, $W69)) * 5280</f>
        <v>658.57660189839532</v>
      </c>
    </row>
    <row r="70" spans="1:28" x14ac:dyDescent="0.3">
      <c r="A70" s="38">
        <f>IF(SUM($B69:$H71)=0,NA(),LTM!$A71)</f>
        <v>660</v>
      </c>
      <c r="B70" s="7">
        <f>LTM!$I71 / LTM!$C$1 * 3600</f>
        <v>6248.00000000002</v>
      </c>
      <c r="C70" s="8">
        <f>LTM!$H71 / LTM!$C$1 * 3600</f>
        <v>0</v>
      </c>
      <c r="D70" s="8">
        <f>LTM!$T71 / LTM!$C$1 * 3600</f>
        <v>6123.04000000002</v>
      </c>
      <c r="E70" s="33">
        <f>LTM!$S71 / LTM!$C$1 * 3600</f>
        <v>124.96000000000039</v>
      </c>
      <c r="F70" s="8">
        <f>LTM!$AE71 / LTM!$C$1 * 3600</f>
        <v>5400</v>
      </c>
      <c r="G70" s="33">
        <f>LTM!$AD71 / LTM!$C$1 * 3600</f>
        <v>0</v>
      </c>
      <c r="H70" s="18">
        <f>LTM!$AL71 / LTM!$C$1 * 3600</f>
        <v>5400</v>
      </c>
      <c r="J70" s="50">
        <f>IF(OR(LTM!$B71 * 3600 / LTM!$C$1 &gt;= 'Input Data'!$C$12 * LOOKUP(LTM!$A71,'Input Data'!$B$58:$B$62,'Input Data'!$D$58:$D$62) - epsilon, LTM!$C71 - LTM!$C70 &lt; LTM!$B70 - epsilon), (LTM!$C71 - LTM!$C70) * 3600 / LTM!$C$1 / 'Input Data'!$C$14, 'Input Data'!$C$13 - (LTM!$C71 - LTM!$C70) * 3600 / LTM!$C$1 / 'Input Data'!$C$15)</f>
        <v>104.13333333333367</v>
      </c>
      <c r="K70" s="60">
        <f>IF($B70 + $C70 &gt;= LTM!$E70 * 3600 / LTM!$C$1 - epsilon, ($B70 + $C70) / 'Input Data'!$C$14, 'Input Data'!$C$13 - ($B70 + $C70) / 'Input Data'!$C$15)</f>
        <v>104.13333333333367</v>
      </c>
      <c r="L70" s="8">
        <f>IF(OR(LTM!$M71 * 3600 / LTM!$C$1 &gt;= 'Input Data'!$E$12 * LOOKUP(LTM!$A71,'Input Data'!$B$58:$B$62,'Input Data'!$F$58:$F$62) - epsilon,$B70 &lt; LTM!$M70 * 3600 / LTM!$C$1 - epsilon), $B70 / 'Input Data'!$E$14, 'Input Data'!$E$13 - $B70 / 'Input Data'!$E$15)</f>
        <v>208.26666666666733</v>
      </c>
      <c r="M70" s="33">
        <f>IF($D70 + $E70 &gt;= LTM!$P70 * 3600 / LTM!$C$1 - epsilon, ($D70 + $E70) / 'Input Data'!$E$14, 'Input Data'!$E$13 - ($D70 + $E70) / 'Input Data'!$E$15)</f>
        <v>208.26666666666733</v>
      </c>
      <c r="N70" s="8">
        <f>IF(OR(LTM!$X71 * 3600 / LTM!$C$1 &gt;= 'Input Data'!$G$12 * LOOKUP(LTM!$A71,'Input Data'!$B$58:$B$62,'Input Data'!$H$58:$H$62) - epsilon, $D70 &lt; LTM!$X70 * 3600 / LTM!$C$1 - epsilon), $D70 / 'Input Data'!$G$14, 'Input Data'!$G$13 - $D70 / 'Input Data'!$G$15)</f>
        <v>204.101333333334</v>
      </c>
      <c r="O70" s="17">
        <f>IF($F70 + $G70 &gt;= LTM!$AA70 * 3600 / LTM!$C$1 - epsilon, ($F70 + $G70) / 'Input Data'!$G$14, 'Input Data'!$G$13 - ($F70 + $G70) / 'Input Data'!$G$15)</f>
        <v>751.57894736842104</v>
      </c>
      <c r="Q70" s="49">
        <f>IF(ABS($J70-$K70) &gt; epsilon, -((LTM!$C71 - LTM!$C70) * 3600 / LTM!$C$1-($B70+$C70))/($J70-$K70), 0)</f>
        <v>0</v>
      </c>
      <c r="R70" s="8">
        <f t="shared" ref="R70:R133" si="2">IF(ABS($L70-$M70) &gt; epsilon, -($B70-($D70+$E70))/($L70-$M70), 0)</f>
        <v>0</v>
      </c>
      <c r="S70" s="17">
        <f t="shared" ref="S70:S133" si="3">IF(ABS($N70-$O70) &gt; epsilon, -($D70-($F70+$G70))/($N70-$O70), 0)</f>
        <v>1.320675003806971</v>
      </c>
      <c r="U70" s="49">
        <f>MAX(U69 + Q69 * LTM!$C$1 / 3600, 0)</f>
        <v>0</v>
      </c>
      <c r="V70" s="11">
        <f>MAX(V69 + R69 * LTM!$C$1 / 3600 + IF(NOT(OR(LTM!$M71 * 3600 / LTM!$C$1 &gt;= 'Input Data'!$E$12 * LOOKUP(LTM!$A71,'Input Data'!$B$58:$B$62,'Input Data'!$F$58:$F$62) - epsilon,$B70 &lt; LTM!$M70 * 3600 / LTM!$C$1 - epsilon)), MIN(U69 + Q69 * LTM!$C$1 / 3600, 0), 0), 0)</f>
        <v>0</v>
      </c>
      <c r="W70" s="18">
        <f>MAX(W69 + S69 * LTM!$C$1 / 3600 + IF(NOT(OR(LTM!$X71 * 3600 / LTM!$C$1 &gt;= 'Input Data'!$G$12 * LOOKUP(LTM!$A71,'Input Data'!$B$58:$B$62,'Input Data'!$H$58:$H$62) - epsilon, $D70 &lt; LTM!$X70 * 3600 / LTM!$C$1 - epsilon)), MIN(V69 + R69 * LTM!$C$1 / 3600, 0), 0), 0)</f>
        <v>0.12839895870345283</v>
      </c>
      <c r="Y70" s="50" t="e">
        <f>NA()</f>
        <v>#N/A</v>
      </c>
      <c r="Z70" s="55" t="e">
        <f>NA()</f>
        <v>#N/A</v>
      </c>
      <c r="AA70" s="8" t="e">
        <f>NA()</f>
        <v>#N/A</v>
      </c>
      <c r="AB70" s="17">
        <f>IF($U70 &gt; epsilon, $U70 + 'Input Data'!$G$11 + 'Input Data'!$E$11, IF($V70 &gt; epsilon, $V70 + 'Input Data'!$G$11, $W70)) * 5280</f>
        <v>677.94650195423094</v>
      </c>
    </row>
    <row r="71" spans="1:28" x14ac:dyDescent="0.3">
      <c r="A71" s="38">
        <f>IF(SUM($B70:$H72)=0,NA(),LTM!$A72)</f>
        <v>670</v>
      </c>
      <c r="B71" s="7">
        <f>LTM!$I72 / LTM!$C$1 * 3600</f>
        <v>6248.00000000002</v>
      </c>
      <c r="C71" s="8">
        <f>LTM!$H72 / LTM!$C$1 * 3600</f>
        <v>0</v>
      </c>
      <c r="D71" s="8">
        <f>LTM!$T72 / LTM!$C$1 * 3600</f>
        <v>6123.04000000002</v>
      </c>
      <c r="E71" s="33">
        <f>LTM!$S72 / LTM!$C$1 * 3600</f>
        <v>124.96000000000039</v>
      </c>
      <c r="F71" s="8">
        <f>LTM!$AE72 / LTM!$C$1 * 3600</f>
        <v>5400</v>
      </c>
      <c r="G71" s="33">
        <f>LTM!$AD72 / LTM!$C$1 * 3600</f>
        <v>0</v>
      </c>
      <c r="H71" s="18">
        <f>LTM!$AL72 / LTM!$C$1 * 3600</f>
        <v>5400</v>
      </c>
      <c r="J71" s="50">
        <f>IF(OR(LTM!$B72 * 3600 / LTM!$C$1 &gt;= 'Input Data'!$C$12 * LOOKUP(LTM!$A72,'Input Data'!$B$58:$B$62,'Input Data'!$D$58:$D$62) - epsilon, LTM!$C72 - LTM!$C71 &lt; LTM!$B71 - epsilon), (LTM!$C72 - LTM!$C71) * 3600 / LTM!$C$1 / 'Input Data'!$C$14, 'Input Data'!$C$13 - (LTM!$C72 - LTM!$C71) * 3600 / LTM!$C$1 / 'Input Data'!$C$15)</f>
        <v>104.13333333333367</v>
      </c>
      <c r="K71" s="60">
        <f>IF($B71 + $C71 &gt;= LTM!$E71 * 3600 / LTM!$C$1 - epsilon, ($B71 + $C71) / 'Input Data'!$C$14, 'Input Data'!$C$13 - ($B71 + $C71) / 'Input Data'!$C$15)</f>
        <v>104.13333333333367</v>
      </c>
      <c r="L71" s="8">
        <f>IF(OR(LTM!$M72 * 3600 / LTM!$C$1 &gt;= 'Input Data'!$E$12 * LOOKUP(LTM!$A72,'Input Data'!$B$58:$B$62,'Input Data'!$F$58:$F$62) - epsilon,$B71 &lt; LTM!$M71 * 3600 / LTM!$C$1 - epsilon), $B71 / 'Input Data'!$E$14, 'Input Data'!$E$13 - $B71 / 'Input Data'!$E$15)</f>
        <v>208.26666666666733</v>
      </c>
      <c r="M71" s="33">
        <f>IF($D71 + $E71 &gt;= LTM!$P71 * 3600 / LTM!$C$1 - epsilon, ($D71 + $E71) / 'Input Data'!$E$14, 'Input Data'!$E$13 - ($D71 + $E71) / 'Input Data'!$E$15)</f>
        <v>208.26666666666733</v>
      </c>
      <c r="N71" s="8">
        <f>IF(OR(LTM!$X72 * 3600 / LTM!$C$1 &gt;= 'Input Data'!$G$12 * LOOKUP(LTM!$A72,'Input Data'!$B$58:$B$62,'Input Data'!$H$58:$H$62) - epsilon, $D71 &lt; LTM!$X71 * 3600 / LTM!$C$1 - epsilon), $D71 / 'Input Data'!$G$14, 'Input Data'!$G$13 - $D71 / 'Input Data'!$G$15)</f>
        <v>204.101333333334</v>
      </c>
      <c r="O71" s="17">
        <f>IF($F71 + $G71 &gt;= LTM!$AA71 * 3600 / LTM!$C$1 - epsilon, ($F71 + $G71) / 'Input Data'!$G$14, 'Input Data'!$G$13 - ($F71 + $G71) / 'Input Data'!$G$15)</f>
        <v>751.57894736842104</v>
      </c>
      <c r="Q71" s="49">
        <f>IF(ABS($J71-$K71) &gt; epsilon, -((LTM!$C72 - LTM!$C71) * 3600 / LTM!$C$1-($B71+$C71))/($J71-$K71), 0)</f>
        <v>0</v>
      </c>
      <c r="R71" s="8">
        <f t="shared" si="2"/>
        <v>0</v>
      </c>
      <c r="S71" s="17">
        <f t="shared" si="3"/>
        <v>1.320675003806971</v>
      </c>
      <c r="U71" s="49">
        <f>MAX(U70 + Q70 * LTM!$C$1 / 3600, 0)</f>
        <v>0</v>
      </c>
      <c r="V71" s="11">
        <f>MAX(V70 + R70 * LTM!$C$1 / 3600 + IF(NOT(OR(LTM!$M72 * 3600 / LTM!$C$1 &gt;= 'Input Data'!$E$12 * LOOKUP(LTM!$A72,'Input Data'!$B$58:$B$62,'Input Data'!$F$58:$F$62) - epsilon,$B71 &lt; LTM!$M71 * 3600 / LTM!$C$1 - epsilon)), MIN(U70 + Q70 * LTM!$C$1 / 3600, 0), 0), 0)</f>
        <v>0</v>
      </c>
      <c r="W71" s="18">
        <f>MAX(W70 + S70 * LTM!$C$1 / 3600 + IF(NOT(OR(LTM!$X72 * 3600 / LTM!$C$1 &gt;= 'Input Data'!$G$12 * LOOKUP(LTM!$A72,'Input Data'!$B$58:$B$62,'Input Data'!$H$58:$H$62) - epsilon, $D71 &lt; LTM!$X71 * 3600 / LTM!$C$1 - epsilon)), MIN(V70 + R70 * LTM!$C$1 / 3600, 0), 0), 0)</f>
        <v>0.13206750038069442</v>
      </c>
      <c r="Y71" s="50" t="e">
        <f>NA()</f>
        <v>#N/A</v>
      </c>
      <c r="Z71" s="55" t="e">
        <f>NA()</f>
        <v>#N/A</v>
      </c>
      <c r="AA71" s="8" t="e">
        <f>NA()</f>
        <v>#N/A</v>
      </c>
      <c r="AB71" s="17">
        <f>IF($U71 &gt; epsilon, $U71 + 'Input Data'!$G$11 + 'Input Data'!$E$11, IF($V71 &gt; epsilon, $V71 + 'Input Data'!$G$11, $W71)) * 5280</f>
        <v>697.31640201006655</v>
      </c>
    </row>
    <row r="72" spans="1:28" x14ac:dyDescent="0.3">
      <c r="A72" s="38">
        <f>IF(SUM($B71:$H73)=0,NA(),LTM!$A73)</f>
        <v>680</v>
      </c>
      <c r="B72" s="7">
        <f>LTM!$I73 / LTM!$C$1 * 3600</f>
        <v>6248.00000000002</v>
      </c>
      <c r="C72" s="8">
        <f>LTM!$H73 / LTM!$C$1 * 3600</f>
        <v>0</v>
      </c>
      <c r="D72" s="8">
        <f>LTM!$T73 / LTM!$C$1 * 3600</f>
        <v>6123.04000000002</v>
      </c>
      <c r="E72" s="33">
        <f>LTM!$S73 / LTM!$C$1 * 3600</f>
        <v>124.96000000000039</v>
      </c>
      <c r="F72" s="8">
        <f>LTM!$AE73 / LTM!$C$1 * 3600</f>
        <v>5400</v>
      </c>
      <c r="G72" s="33">
        <f>LTM!$AD73 / LTM!$C$1 * 3600</f>
        <v>0</v>
      </c>
      <c r="H72" s="18">
        <f>LTM!$AL73 / LTM!$C$1 * 3600</f>
        <v>5400</v>
      </c>
      <c r="J72" s="50">
        <f>IF(OR(LTM!$B73 * 3600 / LTM!$C$1 &gt;= 'Input Data'!$C$12 * LOOKUP(LTM!$A73,'Input Data'!$B$58:$B$62,'Input Data'!$D$58:$D$62) - epsilon, LTM!$C73 - LTM!$C72 &lt; LTM!$B72 - epsilon), (LTM!$C73 - LTM!$C72) * 3600 / LTM!$C$1 / 'Input Data'!$C$14, 'Input Data'!$C$13 - (LTM!$C73 - LTM!$C72) * 3600 / LTM!$C$1 / 'Input Data'!$C$15)</f>
        <v>104.13333333333367</v>
      </c>
      <c r="K72" s="60">
        <f>IF($B72 + $C72 &gt;= LTM!$E72 * 3600 / LTM!$C$1 - epsilon, ($B72 + $C72) / 'Input Data'!$C$14, 'Input Data'!$C$13 - ($B72 + $C72) / 'Input Data'!$C$15)</f>
        <v>104.13333333333367</v>
      </c>
      <c r="L72" s="8">
        <f>IF(OR(LTM!$M73 * 3600 / LTM!$C$1 &gt;= 'Input Data'!$E$12 * LOOKUP(LTM!$A73,'Input Data'!$B$58:$B$62,'Input Data'!$F$58:$F$62) - epsilon,$B72 &lt; LTM!$M72 * 3600 / LTM!$C$1 - epsilon), $B72 / 'Input Data'!$E$14, 'Input Data'!$E$13 - $B72 / 'Input Data'!$E$15)</f>
        <v>208.26666666666733</v>
      </c>
      <c r="M72" s="33">
        <f>IF($D72 + $E72 &gt;= LTM!$P72 * 3600 / LTM!$C$1 - epsilon, ($D72 + $E72) / 'Input Data'!$E$14, 'Input Data'!$E$13 - ($D72 + $E72) / 'Input Data'!$E$15)</f>
        <v>208.26666666666733</v>
      </c>
      <c r="N72" s="8">
        <f>IF(OR(LTM!$X73 * 3600 / LTM!$C$1 &gt;= 'Input Data'!$G$12 * LOOKUP(LTM!$A73,'Input Data'!$B$58:$B$62,'Input Data'!$H$58:$H$62) - epsilon, $D72 &lt; LTM!$X72 * 3600 / LTM!$C$1 - epsilon), $D72 / 'Input Data'!$G$14, 'Input Data'!$G$13 - $D72 / 'Input Data'!$G$15)</f>
        <v>204.101333333334</v>
      </c>
      <c r="O72" s="17">
        <f>IF($F72 + $G72 &gt;= LTM!$AA72 * 3600 / LTM!$C$1 - epsilon, ($F72 + $G72) / 'Input Data'!$G$14, 'Input Data'!$G$13 - ($F72 + $G72) / 'Input Data'!$G$15)</f>
        <v>751.57894736842104</v>
      </c>
      <c r="Q72" s="49">
        <f>IF(ABS($J72-$K72) &gt; epsilon, -((LTM!$C73 - LTM!$C72) * 3600 / LTM!$C$1-($B72+$C72))/($J72-$K72), 0)</f>
        <v>0</v>
      </c>
      <c r="R72" s="8">
        <f t="shared" si="2"/>
        <v>0</v>
      </c>
      <c r="S72" s="17">
        <f t="shared" si="3"/>
        <v>1.320675003806971</v>
      </c>
      <c r="U72" s="49">
        <f>MAX(U71 + Q71 * LTM!$C$1 / 3600, 0)</f>
        <v>0</v>
      </c>
      <c r="V72" s="11">
        <f>MAX(V71 + R71 * LTM!$C$1 / 3600 + IF(NOT(OR(LTM!$M73 * 3600 / LTM!$C$1 &gt;= 'Input Data'!$E$12 * LOOKUP(LTM!$A73,'Input Data'!$B$58:$B$62,'Input Data'!$F$58:$F$62) - epsilon,$B72 &lt; LTM!$M72 * 3600 / LTM!$C$1 - epsilon)), MIN(U71 + Q71 * LTM!$C$1 / 3600, 0), 0), 0)</f>
        <v>0</v>
      </c>
      <c r="W72" s="18">
        <f>MAX(W71 + S71 * LTM!$C$1 / 3600 + IF(NOT(OR(LTM!$X73 * 3600 / LTM!$C$1 &gt;= 'Input Data'!$G$12 * LOOKUP(LTM!$A73,'Input Data'!$B$58:$B$62,'Input Data'!$H$58:$H$62) - epsilon, $D72 &lt; LTM!$X72 * 3600 / LTM!$C$1 - epsilon)), MIN(V71 + R71 * LTM!$C$1 / 3600, 0), 0), 0)</f>
        <v>0.13573604205793602</v>
      </c>
      <c r="Y72" s="50" t="e">
        <f>NA()</f>
        <v>#N/A</v>
      </c>
      <c r="Z72" s="55" t="e">
        <f>NA()</f>
        <v>#N/A</v>
      </c>
      <c r="AA72" s="8" t="e">
        <f>NA()</f>
        <v>#N/A</v>
      </c>
      <c r="AB72" s="17">
        <f>IF($U72 &gt; epsilon, $U72 + 'Input Data'!$G$11 + 'Input Data'!$E$11, IF($V72 &gt; epsilon, $V72 + 'Input Data'!$G$11, $W72)) * 5280</f>
        <v>716.68630206590217</v>
      </c>
    </row>
    <row r="73" spans="1:28" x14ac:dyDescent="0.3">
      <c r="A73" s="38">
        <f>IF(SUM($B72:$H74)=0,NA(),LTM!$A74)</f>
        <v>690</v>
      </c>
      <c r="B73" s="7">
        <f>LTM!$I74 / LTM!$C$1 * 3600</f>
        <v>6248.00000000002</v>
      </c>
      <c r="C73" s="8">
        <f>LTM!$H74 / LTM!$C$1 * 3600</f>
        <v>0</v>
      </c>
      <c r="D73" s="8">
        <f>LTM!$T74 / LTM!$C$1 * 3600</f>
        <v>6123.04000000002</v>
      </c>
      <c r="E73" s="33">
        <f>LTM!$S74 / LTM!$C$1 * 3600</f>
        <v>124.96000000000039</v>
      </c>
      <c r="F73" s="8">
        <f>LTM!$AE74 / LTM!$C$1 * 3600</f>
        <v>5400</v>
      </c>
      <c r="G73" s="33">
        <f>LTM!$AD74 / LTM!$C$1 * 3600</f>
        <v>0</v>
      </c>
      <c r="H73" s="18">
        <f>LTM!$AL74 / LTM!$C$1 * 3600</f>
        <v>5400</v>
      </c>
      <c r="J73" s="50">
        <f>IF(OR(LTM!$B74 * 3600 / LTM!$C$1 &gt;= 'Input Data'!$C$12 * LOOKUP(LTM!$A74,'Input Data'!$B$58:$B$62,'Input Data'!$D$58:$D$62) - epsilon, LTM!$C74 - LTM!$C73 &lt; LTM!$B73 - epsilon), (LTM!$C74 - LTM!$C73) * 3600 / LTM!$C$1 / 'Input Data'!$C$14, 'Input Data'!$C$13 - (LTM!$C74 - LTM!$C73) * 3600 / LTM!$C$1 / 'Input Data'!$C$15)</f>
        <v>104.13333333333367</v>
      </c>
      <c r="K73" s="60">
        <f>IF($B73 + $C73 &gt;= LTM!$E73 * 3600 / LTM!$C$1 - epsilon, ($B73 + $C73) / 'Input Data'!$C$14, 'Input Data'!$C$13 - ($B73 + $C73) / 'Input Data'!$C$15)</f>
        <v>104.13333333333367</v>
      </c>
      <c r="L73" s="8">
        <f>IF(OR(LTM!$M74 * 3600 / LTM!$C$1 &gt;= 'Input Data'!$E$12 * LOOKUP(LTM!$A74,'Input Data'!$B$58:$B$62,'Input Data'!$F$58:$F$62) - epsilon,$B73 &lt; LTM!$M73 * 3600 / LTM!$C$1 - epsilon), $B73 / 'Input Data'!$E$14, 'Input Data'!$E$13 - $B73 / 'Input Data'!$E$15)</f>
        <v>208.26666666666733</v>
      </c>
      <c r="M73" s="33">
        <f>IF($D73 + $E73 &gt;= LTM!$P73 * 3600 / LTM!$C$1 - epsilon, ($D73 + $E73) / 'Input Data'!$E$14, 'Input Data'!$E$13 - ($D73 + $E73) / 'Input Data'!$E$15)</f>
        <v>208.26666666666733</v>
      </c>
      <c r="N73" s="8">
        <f>IF(OR(LTM!$X74 * 3600 / LTM!$C$1 &gt;= 'Input Data'!$G$12 * LOOKUP(LTM!$A74,'Input Data'!$B$58:$B$62,'Input Data'!$H$58:$H$62) - epsilon, $D73 &lt; LTM!$X73 * 3600 / LTM!$C$1 - epsilon), $D73 / 'Input Data'!$G$14, 'Input Data'!$G$13 - $D73 / 'Input Data'!$G$15)</f>
        <v>204.101333333334</v>
      </c>
      <c r="O73" s="17">
        <f>IF($F73 + $G73 &gt;= LTM!$AA73 * 3600 / LTM!$C$1 - epsilon, ($F73 + $G73) / 'Input Data'!$G$14, 'Input Data'!$G$13 - ($F73 + $G73) / 'Input Data'!$G$15)</f>
        <v>751.57894736842104</v>
      </c>
      <c r="Q73" s="49">
        <f>IF(ABS($J73-$K73) &gt; epsilon, -((LTM!$C74 - LTM!$C73) * 3600 / LTM!$C$1-($B73+$C73))/($J73-$K73), 0)</f>
        <v>0</v>
      </c>
      <c r="R73" s="8">
        <f t="shared" si="2"/>
        <v>0</v>
      </c>
      <c r="S73" s="17">
        <f t="shared" si="3"/>
        <v>1.320675003806971</v>
      </c>
      <c r="U73" s="49">
        <f>MAX(U72 + Q72 * LTM!$C$1 / 3600, 0)</f>
        <v>0</v>
      </c>
      <c r="V73" s="11">
        <f>MAX(V72 + R72 * LTM!$C$1 / 3600 + IF(NOT(OR(LTM!$M74 * 3600 / LTM!$C$1 &gt;= 'Input Data'!$E$12 * LOOKUP(LTM!$A74,'Input Data'!$B$58:$B$62,'Input Data'!$F$58:$F$62) - epsilon,$B73 &lt; LTM!$M73 * 3600 / LTM!$C$1 - epsilon)), MIN(U72 + Q72 * LTM!$C$1 / 3600, 0), 0), 0)</f>
        <v>0</v>
      </c>
      <c r="W73" s="18">
        <f>MAX(W72 + S72 * LTM!$C$1 / 3600 + IF(NOT(OR(LTM!$X74 * 3600 / LTM!$C$1 &gt;= 'Input Data'!$G$12 * LOOKUP(LTM!$A74,'Input Data'!$B$58:$B$62,'Input Data'!$H$58:$H$62) - epsilon, $D73 &lt; LTM!$X73 * 3600 / LTM!$C$1 - epsilon)), MIN(V72 + R72 * LTM!$C$1 / 3600, 0), 0), 0)</f>
        <v>0.13940458373517761</v>
      </c>
      <c r="Y73" s="50" t="e">
        <f>NA()</f>
        <v>#N/A</v>
      </c>
      <c r="Z73" s="55" t="e">
        <f>NA()</f>
        <v>#N/A</v>
      </c>
      <c r="AA73" s="8" t="e">
        <f>NA()</f>
        <v>#N/A</v>
      </c>
      <c r="AB73" s="17">
        <f>IF($U73 &gt; epsilon, $U73 + 'Input Data'!$G$11 + 'Input Data'!$E$11, IF($V73 &gt; epsilon, $V73 + 'Input Data'!$G$11, $W73)) * 5280</f>
        <v>736.05620212173778</v>
      </c>
    </row>
    <row r="74" spans="1:28" x14ac:dyDescent="0.3">
      <c r="A74" s="38">
        <f>IF(SUM($B73:$H75)=0,NA(),LTM!$A75)</f>
        <v>700</v>
      </c>
      <c r="B74" s="7">
        <f>LTM!$I75 / LTM!$C$1 * 3600</f>
        <v>6248.00000000002</v>
      </c>
      <c r="C74" s="8">
        <f>LTM!$H75 / LTM!$C$1 * 3600</f>
        <v>0</v>
      </c>
      <c r="D74" s="8">
        <f>LTM!$T75 / LTM!$C$1 * 3600</f>
        <v>6123.04000000002</v>
      </c>
      <c r="E74" s="33">
        <f>LTM!$S75 / LTM!$C$1 * 3600</f>
        <v>124.96000000000039</v>
      </c>
      <c r="F74" s="8">
        <f>LTM!$AE75 / LTM!$C$1 * 3600</f>
        <v>5400</v>
      </c>
      <c r="G74" s="33">
        <f>LTM!$AD75 / LTM!$C$1 * 3600</f>
        <v>0</v>
      </c>
      <c r="H74" s="18">
        <f>LTM!$AL75 / LTM!$C$1 * 3600</f>
        <v>5400</v>
      </c>
      <c r="J74" s="50">
        <f>IF(OR(LTM!$B75 * 3600 / LTM!$C$1 &gt;= 'Input Data'!$C$12 * LOOKUP(LTM!$A75,'Input Data'!$B$58:$B$62,'Input Data'!$D$58:$D$62) - epsilon, LTM!$C75 - LTM!$C74 &lt; LTM!$B74 - epsilon), (LTM!$C75 - LTM!$C74) * 3600 / LTM!$C$1 / 'Input Data'!$C$14, 'Input Data'!$C$13 - (LTM!$C75 - LTM!$C74) * 3600 / LTM!$C$1 / 'Input Data'!$C$15)</f>
        <v>104.13333333333367</v>
      </c>
      <c r="K74" s="60">
        <f>IF($B74 + $C74 &gt;= LTM!$E74 * 3600 / LTM!$C$1 - epsilon, ($B74 + $C74) / 'Input Data'!$C$14, 'Input Data'!$C$13 - ($B74 + $C74) / 'Input Data'!$C$15)</f>
        <v>104.13333333333367</v>
      </c>
      <c r="L74" s="8">
        <f>IF(OR(LTM!$M75 * 3600 / LTM!$C$1 &gt;= 'Input Data'!$E$12 * LOOKUP(LTM!$A75,'Input Data'!$B$58:$B$62,'Input Data'!$F$58:$F$62) - epsilon,$B74 &lt; LTM!$M74 * 3600 / LTM!$C$1 - epsilon), $B74 / 'Input Data'!$E$14, 'Input Data'!$E$13 - $B74 / 'Input Data'!$E$15)</f>
        <v>208.26666666666733</v>
      </c>
      <c r="M74" s="33">
        <f>IF($D74 + $E74 &gt;= LTM!$P74 * 3600 / LTM!$C$1 - epsilon, ($D74 + $E74) / 'Input Data'!$E$14, 'Input Data'!$E$13 - ($D74 + $E74) / 'Input Data'!$E$15)</f>
        <v>208.26666666666733</v>
      </c>
      <c r="N74" s="8">
        <f>IF(OR(LTM!$X75 * 3600 / LTM!$C$1 &gt;= 'Input Data'!$G$12 * LOOKUP(LTM!$A75,'Input Data'!$B$58:$B$62,'Input Data'!$H$58:$H$62) - epsilon, $D74 &lt; LTM!$X74 * 3600 / LTM!$C$1 - epsilon), $D74 / 'Input Data'!$G$14, 'Input Data'!$G$13 - $D74 / 'Input Data'!$G$15)</f>
        <v>204.101333333334</v>
      </c>
      <c r="O74" s="17">
        <f>IF($F74 + $G74 &gt;= LTM!$AA74 * 3600 / LTM!$C$1 - epsilon, ($F74 + $G74) / 'Input Data'!$G$14, 'Input Data'!$G$13 - ($F74 + $G74) / 'Input Data'!$G$15)</f>
        <v>751.57894736842104</v>
      </c>
      <c r="Q74" s="49">
        <f>IF(ABS($J74-$K74) &gt; epsilon, -((LTM!$C75 - LTM!$C74) * 3600 / LTM!$C$1-($B74+$C74))/($J74-$K74), 0)</f>
        <v>0</v>
      </c>
      <c r="R74" s="8">
        <f t="shared" si="2"/>
        <v>0</v>
      </c>
      <c r="S74" s="17">
        <f t="shared" si="3"/>
        <v>1.320675003806971</v>
      </c>
      <c r="U74" s="49">
        <f>MAX(U73 + Q73 * LTM!$C$1 / 3600, 0)</f>
        <v>0</v>
      </c>
      <c r="V74" s="11">
        <f>MAX(V73 + R73 * LTM!$C$1 / 3600 + IF(NOT(OR(LTM!$M75 * 3600 / LTM!$C$1 &gt;= 'Input Data'!$E$12 * LOOKUP(LTM!$A75,'Input Data'!$B$58:$B$62,'Input Data'!$F$58:$F$62) - epsilon,$B74 &lt; LTM!$M74 * 3600 / LTM!$C$1 - epsilon)), MIN(U73 + Q73 * LTM!$C$1 / 3600, 0), 0), 0)</f>
        <v>0</v>
      </c>
      <c r="W74" s="18">
        <f>MAX(W73 + S73 * LTM!$C$1 / 3600 + IF(NOT(OR(LTM!$X75 * 3600 / LTM!$C$1 &gt;= 'Input Data'!$G$12 * LOOKUP(LTM!$A75,'Input Data'!$B$58:$B$62,'Input Data'!$H$58:$H$62) - epsilon, $D74 &lt; LTM!$X74 * 3600 / LTM!$C$1 - epsilon)), MIN(V73 + R73 * LTM!$C$1 / 3600, 0), 0), 0)</f>
        <v>0.14307312541241921</v>
      </c>
      <c r="Y74" s="50" t="e">
        <f>NA()</f>
        <v>#N/A</v>
      </c>
      <c r="Z74" s="55" t="e">
        <f>NA()</f>
        <v>#N/A</v>
      </c>
      <c r="AA74" s="8" t="e">
        <f>NA()</f>
        <v>#N/A</v>
      </c>
      <c r="AB74" s="17">
        <f>IF($U74 &gt; epsilon, $U74 + 'Input Data'!$G$11 + 'Input Data'!$E$11, IF($V74 &gt; epsilon, $V74 + 'Input Data'!$G$11, $W74)) * 5280</f>
        <v>755.4261021775734</v>
      </c>
    </row>
    <row r="75" spans="1:28" x14ac:dyDescent="0.3">
      <c r="A75" s="38">
        <f>IF(SUM($B74:$H76)=0,NA(),LTM!$A76)</f>
        <v>710</v>
      </c>
      <c r="B75" s="7">
        <f>LTM!$I76 / LTM!$C$1 * 3600</f>
        <v>6248.00000000002</v>
      </c>
      <c r="C75" s="8">
        <f>LTM!$H76 / LTM!$C$1 * 3600</f>
        <v>0</v>
      </c>
      <c r="D75" s="8">
        <f>LTM!$T76 / LTM!$C$1 * 3600</f>
        <v>6123.04000000002</v>
      </c>
      <c r="E75" s="33">
        <f>LTM!$S76 / LTM!$C$1 * 3600</f>
        <v>124.96000000000039</v>
      </c>
      <c r="F75" s="8">
        <f>LTM!$AE76 / LTM!$C$1 * 3600</f>
        <v>5400</v>
      </c>
      <c r="G75" s="33">
        <f>LTM!$AD76 / LTM!$C$1 * 3600</f>
        <v>0</v>
      </c>
      <c r="H75" s="18">
        <f>LTM!$AL76 / LTM!$C$1 * 3600</f>
        <v>5400</v>
      </c>
      <c r="J75" s="50">
        <f>IF(OR(LTM!$B76 * 3600 / LTM!$C$1 &gt;= 'Input Data'!$C$12 * LOOKUP(LTM!$A76,'Input Data'!$B$58:$B$62,'Input Data'!$D$58:$D$62) - epsilon, LTM!$C76 - LTM!$C75 &lt; LTM!$B75 - epsilon), (LTM!$C76 - LTM!$C75) * 3600 / LTM!$C$1 / 'Input Data'!$C$14, 'Input Data'!$C$13 - (LTM!$C76 - LTM!$C75) * 3600 / LTM!$C$1 / 'Input Data'!$C$15)</f>
        <v>104.13333333333367</v>
      </c>
      <c r="K75" s="60">
        <f>IF($B75 + $C75 &gt;= LTM!$E75 * 3600 / LTM!$C$1 - epsilon, ($B75 + $C75) / 'Input Data'!$C$14, 'Input Data'!$C$13 - ($B75 + $C75) / 'Input Data'!$C$15)</f>
        <v>104.13333333333367</v>
      </c>
      <c r="L75" s="8">
        <f>IF(OR(LTM!$M76 * 3600 / LTM!$C$1 &gt;= 'Input Data'!$E$12 * LOOKUP(LTM!$A76,'Input Data'!$B$58:$B$62,'Input Data'!$F$58:$F$62) - epsilon,$B75 &lt; LTM!$M75 * 3600 / LTM!$C$1 - epsilon), $B75 / 'Input Data'!$E$14, 'Input Data'!$E$13 - $B75 / 'Input Data'!$E$15)</f>
        <v>208.26666666666733</v>
      </c>
      <c r="M75" s="33">
        <f>IF($D75 + $E75 &gt;= LTM!$P75 * 3600 / LTM!$C$1 - epsilon, ($D75 + $E75) / 'Input Data'!$E$14, 'Input Data'!$E$13 - ($D75 + $E75) / 'Input Data'!$E$15)</f>
        <v>208.26666666666733</v>
      </c>
      <c r="N75" s="8">
        <f>IF(OR(LTM!$X76 * 3600 / LTM!$C$1 &gt;= 'Input Data'!$G$12 * LOOKUP(LTM!$A76,'Input Data'!$B$58:$B$62,'Input Data'!$H$58:$H$62) - epsilon, $D75 &lt; LTM!$X75 * 3600 / LTM!$C$1 - epsilon), $D75 / 'Input Data'!$G$14, 'Input Data'!$G$13 - $D75 / 'Input Data'!$G$15)</f>
        <v>204.101333333334</v>
      </c>
      <c r="O75" s="17">
        <f>IF($F75 + $G75 &gt;= LTM!$AA75 * 3600 / LTM!$C$1 - epsilon, ($F75 + $G75) / 'Input Data'!$G$14, 'Input Data'!$G$13 - ($F75 + $G75) / 'Input Data'!$G$15)</f>
        <v>751.57894736842104</v>
      </c>
      <c r="Q75" s="49">
        <f>IF(ABS($J75-$K75) &gt; epsilon, -((LTM!$C76 - LTM!$C75) * 3600 / LTM!$C$1-($B75+$C75))/($J75-$K75), 0)</f>
        <v>0</v>
      </c>
      <c r="R75" s="8">
        <f t="shared" si="2"/>
        <v>0</v>
      </c>
      <c r="S75" s="17">
        <f t="shared" si="3"/>
        <v>1.320675003806971</v>
      </c>
      <c r="U75" s="49">
        <f>MAX(U74 + Q74 * LTM!$C$1 / 3600, 0)</f>
        <v>0</v>
      </c>
      <c r="V75" s="11">
        <f>MAX(V74 + R74 * LTM!$C$1 / 3600 + IF(NOT(OR(LTM!$M76 * 3600 / LTM!$C$1 &gt;= 'Input Data'!$E$12 * LOOKUP(LTM!$A76,'Input Data'!$B$58:$B$62,'Input Data'!$F$58:$F$62) - epsilon,$B75 &lt; LTM!$M75 * 3600 / LTM!$C$1 - epsilon)), MIN(U74 + Q74 * LTM!$C$1 / 3600, 0), 0), 0)</f>
        <v>0</v>
      </c>
      <c r="W75" s="18">
        <f>MAX(W74 + S74 * LTM!$C$1 / 3600 + IF(NOT(OR(LTM!$X76 * 3600 / LTM!$C$1 &gt;= 'Input Data'!$G$12 * LOOKUP(LTM!$A76,'Input Data'!$B$58:$B$62,'Input Data'!$H$58:$H$62) - epsilon, $D75 &lt; LTM!$X75 * 3600 / LTM!$C$1 - epsilon)), MIN(V74 + R74 * LTM!$C$1 / 3600, 0), 0), 0)</f>
        <v>0.1467416670896608</v>
      </c>
      <c r="Y75" s="50" t="e">
        <f>NA()</f>
        <v>#N/A</v>
      </c>
      <c r="Z75" s="55" t="e">
        <f>NA()</f>
        <v>#N/A</v>
      </c>
      <c r="AA75" s="8" t="e">
        <f>NA()</f>
        <v>#N/A</v>
      </c>
      <c r="AB75" s="17">
        <f>IF($U75 &gt; epsilon, $U75 + 'Input Data'!$G$11 + 'Input Data'!$E$11, IF($V75 &gt; epsilon, $V75 + 'Input Data'!$G$11, $W75)) * 5280</f>
        <v>774.79600223340901</v>
      </c>
    </row>
    <row r="76" spans="1:28" x14ac:dyDescent="0.3">
      <c r="A76" s="38">
        <f>IF(SUM($B75:$H77)=0,NA(),LTM!$A77)</f>
        <v>720</v>
      </c>
      <c r="B76" s="7">
        <f>LTM!$I77 / LTM!$C$1 * 3600</f>
        <v>6248.00000000002</v>
      </c>
      <c r="C76" s="8">
        <f>LTM!$H77 / LTM!$C$1 * 3600</f>
        <v>0</v>
      </c>
      <c r="D76" s="8">
        <f>LTM!$T77 / LTM!$C$1 * 3600</f>
        <v>6123.04000000002</v>
      </c>
      <c r="E76" s="33">
        <f>LTM!$S77 / LTM!$C$1 * 3600</f>
        <v>124.96000000000039</v>
      </c>
      <c r="F76" s="8">
        <f>LTM!$AE77 / LTM!$C$1 * 3600</f>
        <v>5400</v>
      </c>
      <c r="G76" s="33">
        <f>LTM!$AD77 / LTM!$C$1 * 3600</f>
        <v>0</v>
      </c>
      <c r="H76" s="18">
        <f>LTM!$AL77 / LTM!$C$1 * 3600</f>
        <v>5400</v>
      </c>
      <c r="J76" s="50">
        <f>IF(OR(LTM!$B77 * 3600 / LTM!$C$1 &gt;= 'Input Data'!$C$12 * LOOKUP(LTM!$A77,'Input Data'!$B$58:$B$62,'Input Data'!$D$58:$D$62) - epsilon, LTM!$C77 - LTM!$C76 &lt; LTM!$B76 - epsilon), (LTM!$C77 - LTM!$C76) * 3600 / LTM!$C$1 / 'Input Data'!$C$14, 'Input Data'!$C$13 - (LTM!$C77 - LTM!$C76) * 3600 / LTM!$C$1 / 'Input Data'!$C$15)</f>
        <v>104.13333333333367</v>
      </c>
      <c r="K76" s="60">
        <f>IF($B76 + $C76 &gt;= LTM!$E76 * 3600 / LTM!$C$1 - epsilon, ($B76 + $C76) / 'Input Data'!$C$14, 'Input Data'!$C$13 - ($B76 + $C76) / 'Input Data'!$C$15)</f>
        <v>104.13333333333367</v>
      </c>
      <c r="L76" s="8">
        <f>IF(OR(LTM!$M77 * 3600 / LTM!$C$1 &gt;= 'Input Data'!$E$12 * LOOKUP(LTM!$A77,'Input Data'!$B$58:$B$62,'Input Data'!$F$58:$F$62) - epsilon,$B76 &lt; LTM!$M76 * 3600 / LTM!$C$1 - epsilon), $B76 / 'Input Data'!$E$14, 'Input Data'!$E$13 - $B76 / 'Input Data'!$E$15)</f>
        <v>208.26666666666733</v>
      </c>
      <c r="M76" s="33">
        <f>IF($D76 + $E76 &gt;= LTM!$P76 * 3600 / LTM!$C$1 - epsilon, ($D76 + $E76) / 'Input Data'!$E$14, 'Input Data'!$E$13 - ($D76 + $E76) / 'Input Data'!$E$15)</f>
        <v>208.26666666666733</v>
      </c>
      <c r="N76" s="8">
        <f>IF(OR(LTM!$X77 * 3600 / LTM!$C$1 &gt;= 'Input Data'!$G$12 * LOOKUP(LTM!$A77,'Input Data'!$B$58:$B$62,'Input Data'!$H$58:$H$62) - epsilon, $D76 &lt; LTM!$X76 * 3600 / LTM!$C$1 - epsilon), $D76 / 'Input Data'!$G$14, 'Input Data'!$G$13 - $D76 / 'Input Data'!$G$15)</f>
        <v>204.101333333334</v>
      </c>
      <c r="O76" s="17">
        <f>IF($F76 + $G76 &gt;= LTM!$AA76 * 3600 / LTM!$C$1 - epsilon, ($F76 + $G76) / 'Input Data'!$G$14, 'Input Data'!$G$13 - ($F76 + $G76) / 'Input Data'!$G$15)</f>
        <v>751.57894736842104</v>
      </c>
      <c r="Q76" s="49">
        <f>IF(ABS($J76-$K76) &gt; epsilon, -((LTM!$C77 - LTM!$C76) * 3600 / LTM!$C$1-($B76+$C76))/($J76-$K76), 0)</f>
        <v>0</v>
      </c>
      <c r="R76" s="8">
        <f t="shared" si="2"/>
        <v>0</v>
      </c>
      <c r="S76" s="17">
        <f t="shared" si="3"/>
        <v>1.320675003806971</v>
      </c>
      <c r="U76" s="49">
        <f>MAX(U75 + Q75 * LTM!$C$1 / 3600, 0)</f>
        <v>0</v>
      </c>
      <c r="V76" s="11">
        <f>MAX(V75 + R75 * LTM!$C$1 / 3600 + IF(NOT(OR(LTM!$M77 * 3600 / LTM!$C$1 &gt;= 'Input Data'!$E$12 * LOOKUP(LTM!$A77,'Input Data'!$B$58:$B$62,'Input Data'!$F$58:$F$62) - epsilon,$B76 &lt; LTM!$M76 * 3600 / LTM!$C$1 - epsilon)), MIN(U75 + Q75 * LTM!$C$1 / 3600, 0), 0), 0)</f>
        <v>0</v>
      </c>
      <c r="W76" s="18">
        <f>MAX(W75 + S75 * LTM!$C$1 / 3600 + IF(NOT(OR(LTM!$X77 * 3600 / LTM!$C$1 &gt;= 'Input Data'!$G$12 * LOOKUP(LTM!$A77,'Input Data'!$B$58:$B$62,'Input Data'!$H$58:$H$62) - epsilon, $D76 &lt; LTM!$X76 * 3600 / LTM!$C$1 - epsilon)), MIN(V75 + R75 * LTM!$C$1 / 3600, 0), 0), 0)</f>
        <v>0.15041020876690239</v>
      </c>
      <c r="Y76" s="50" t="e">
        <f>NA()</f>
        <v>#N/A</v>
      </c>
      <c r="Z76" s="55" t="e">
        <f>NA()</f>
        <v>#N/A</v>
      </c>
      <c r="AA76" s="8" t="e">
        <f>NA()</f>
        <v>#N/A</v>
      </c>
      <c r="AB76" s="17">
        <f>IF($U76 &gt; epsilon, $U76 + 'Input Data'!$G$11 + 'Input Data'!$E$11, IF($V76 &gt; epsilon, $V76 + 'Input Data'!$G$11, $W76)) * 5280</f>
        <v>794.16590228924463</v>
      </c>
    </row>
    <row r="77" spans="1:28" x14ac:dyDescent="0.3">
      <c r="A77" s="38">
        <f>IF(SUM($B76:$H78)=0,NA(),LTM!$A78)</f>
        <v>730</v>
      </c>
      <c r="B77" s="7">
        <f>LTM!$I78 / LTM!$C$1 * 3600</f>
        <v>6248.00000000002</v>
      </c>
      <c r="C77" s="8">
        <f>LTM!$H78 / LTM!$C$1 * 3600</f>
        <v>0</v>
      </c>
      <c r="D77" s="8">
        <f>LTM!$T78 / LTM!$C$1 * 3600</f>
        <v>6123.04000000002</v>
      </c>
      <c r="E77" s="33">
        <f>LTM!$S78 / LTM!$C$1 * 3600</f>
        <v>124.96000000000039</v>
      </c>
      <c r="F77" s="8">
        <f>LTM!$AE78 / LTM!$C$1 * 3600</f>
        <v>5400</v>
      </c>
      <c r="G77" s="33">
        <f>LTM!$AD78 / LTM!$C$1 * 3600</f>
        <v>0</v>
      </c>
      <c r="H77" s="18">
        <f>LTM!$AL78 / LTM!$C$1 * 3600</f>
        <v>5400</v>
      </c>
      <c r="J77" s="50">
        <f>IF(OR(LTM!$B78 * 3600 / LTM!$C$1 &gt;= 'Input Data'!$C$12 * LOOKUP(LTM!$A78,'Input Data'!$B$58:$B$62,'Input Data'!$D$58:$D$62) - epsilon, LTM!$C78 - LTM!$C77 &lt; LTM!$B77 - epsilon), (LTM!$C78 - LTM!$C77) * 3600 / LTM!$C$1 / 'Input Data'!$C$14, 'Input Data'!$C$13 - (LTM!$C78 - LTM!$C77) * 3600 / LTM!$C$1 / 'Input Data'!$C$15)</f>
        <v>104.13333333333367</v>
      </c>
      <c r="K77" s="60">
        <f>IF($B77 + $C77 &gt;= LTM!$E77 * 3600 / LTM!$C$1 - epsilon, ($B77 + $C77) / 'Input Data'!$C$14, 'Input Data'!$C$13 - ($B77 + $C77) / 'Input Data'!$C$15)</f>
        <v>104.13333333333367</v>
      </c>
      <c r="L77" s="8">
        <f>IF(OR(LTM!$M78 * 3600 / LTM!$C$1 &gt;= 'Input Data'!$E$12 * LOOKUP(LTM!$A78,'Input Data'!$B$58:$B$62,'Input Data'!$F$58:$F$62) - epsilon,$B77 &lt; LTM!$M77 * 3600 / LTM!$C$1 - epsilon), $B77 / 'Input Data'!$E$14, 'Input Data'!$E$13 - $B77 / 'Input Data'!$E$15)</f>
        <v>208.26666666666733</v>
      </c>
      <c r="M77" s="33">
        <f>IF($D77 + $E77 &gt;= LTM!$P77 * 3600 / LTM!$C$1 - epsilon, ($D77 + $E77) / 'Input Data'!$E$14, 'Input Data'!$E$13 - ($D77 + $E77) / 'Input Data'!$E$15)</f>
        <v>208.26666666666733</v>
      </c>
      <c r="N77" s="8">
        <f>IF(OR(LTM!$X78 * 3600 / LTM!$C$1 &gt;= 'Input Data'!$G$12 * LOOKUP(LTM!$A78,'Input Data'!$B$58:$B$62,'Input Data'!$H$58:$H$62) - epsilon, $D77 &lt; LTM!$X77 * 3600 / LTM!$C$1 - epsilon), $D77 / 'Input Data'!$G$14, 'Input Data'!$G$13 - $D77 / 'Input Data'!$G$15)</f>
        <v>204.101333333334</v>
      </c>
      <c r="O77" s="17">
        <f>IF($F77 + $G77 &gt;= LTM!$AA77 * 3600 / LTM!$C$1 - epsilon, ($F77 + $G77) / 'Input Data'!$G$14, 'Input Data'!$G$13 - ($F77 + $G77) / 'Input Data'!$G$15)</f>
        <v>751.57894736842104</v>
      </c>
      <c r="Q77" s="49">
        <f>IF(ABS($J77-$K77) &gt; epsilon, -((LTM!$C78 - LTM!$C77) * 3600 / LTM!$C$1-($B77+$C77))/($J77-$K77), 0)</f>
        <v>0</v>
      </c>
      <c r="R77" s="8">
        <f t="shared" si="2"/>
        <v>0</v>
      </c>
      <c r="S77" s="17">
        <f t="shared" si="3"/>
        <v>1.320675003806971</v>
      </c>
      <c r="U77" s="49">
        <f>MAX(U76 + Q76 * LTM!$C$1 / 3600, 0)</f>
        <v>0</v>
      </c>
      <c r="V77" s="11">
        <f>MAX(V76 + R76 * LTM!$C$1 / 3600 + IF(NOT(OR(LTM!$M78 * 3600 / LTM!$C$1 &gt;= 'Input Data'!$E$12 * LOOKUP(LTM!$A78,'Input Data'!$B$58:$B$62,'Input Data'!$F$58:$F$62) - epsilon,$B77 &lt; LTM!$M77 * 3600 / LTM!$C$1 - epsilon)), MIN(U76 + Q76 * LTM!$C$1 / 3600, 0), 0), 0)</f>
        <v>0</v>
      </c>
      <c r="W77" s="18">
        <f>MAX(W76 + S76 * LTM!$C$1 / 3600 + IF(NOT(OR(LTM!$X78 * 3600 / LTM!$C$1 &gt;= 'Input Data'!$G$12 * LOOKUP(LTM!$A78,'Input Data'!$B$58:$B$62,'Input Data'!$H$58:$H$62) - epsilon, $D77 &lt; LTM!$X77 * 3600 / LTM!$C$1 - epsilon)), MIN(V76 + R76 * LTM!$C$1 / 3600, 0), 0), 0)</f>
        <v>0.15407875044414399</v>
      </c>
      <c r="Y77" s="50" t="e">
        <f>NA()</f>
        <v>#N/A</v>
      </c>
      <c r="Z77" s="55" t="e">
        <f>NA()</f>
        <v>#N/A</v>
      </c>
      <c r="AA77" s="8" t="e">
        <f>NA()</f>
        <v>#N/A</v>
      </c>
      <c r="AB77" s="17">
        <f>IF($U77 &gt; epsilon, $U77 + 'Input Data'!$G$11 + 'Input Data'!$E$11, IF($V77 &gt; epsilon, $V77 + 'Input Data'!$G$11, $W77)) * 5280</f>
        <v>813.53580234508024</v>
      </c>
    </row>
    <row r="78" spans="1:28" x14ac:dyDescent="0.3">
      <c r="A78" s="38">
        <f>IF(SUM($B77:$H79)=0,NA(),LTM!$A79)</f>
        <v>740</v>
      </c>
      <c r="B78" s="7">
        <f>LTM!$I79 / LTM!$C$1 * 3600</f>
        <v>6248.00000000002</v>
      </c>
      <c r="C78" s="8">
        <f>LTM!$H79 / LTM!$C$1 * 3600</f>
        <v>0</v>
      </c>
      <c r="D78" s="8">
        <f>LTM!$T79 / LTM!$C$1 * 3600</f>
        <v>6123.04000000002</v>
      </c>
      <c r="E78" s="33">
        <f>LTM!$S79 / LTM!$C$1 * 3600</f>
        <v>124.96000000000039</v>
      </c>
      <c r="F78" s="8">
        <f>LTM!$AE79 / LTM!$C$1 * 3600</f>
        <v>5400</v>
      </c>
      <c r="G78" s="33">
        <f>LTM!$AD79 / LTM!$C$1 * 3600</f>
        <v>0</v>
      </c>
      <c r="H78" s="18">
        <f>LTM!$AL79 / LTM!$C$1 * 3600</f>
        <v>5400</v>
      </c>
      <c r="J78" s="50">
        <f>IF(OR(LTM!$B79 * 3600 / LTM!$C$1 &gt;= 'Input Data'!$C$12 * LOOKUP(LTM!$A79,'Input Data'!$B$58:$B$62,'Input Data'!$D$58:$D$62) - epsilon, LTM!$C79 - LTM!$C78 &lt; LTM!$B78 - epsilon), (LTM!$C79 - LTM!$C78) * 3600 / LTM!$C$1 / 'Input Data'!$C$14, 'Input Data'!$C$13 - (LTM!$C79 - LTM!$C78) * 3600 / LTM!$C$1 / 'Input Data'!$C$15)</f>
        <v>104.13333333333367</v>
      </c>
      <c r="K78" s="60">
        <f>IF($B78 + $C78 &gt;= LTM!$E78 * 3600 / LTM!$C$1 - epsilon, ($B78 + $C78) / 'Input Data'!$C$14, 'Input Data'!$C$13 - ($B78 + $C78) / 'Input Data'!$C$15)</f>
        <v>104.13333333333367</v>
      </c>
      <c r="L78" s="8">
        <f>IF(OR(LTM!$M79 * 3600 / LTM!$C$1 &gt;= 'Input Data'!$E$12 * LOOKUP(LTM!$A79,'Input Data'!$B$58:$B$62,'Input Data'!$F$58:$F$62) - epsilon,$B78 &lt; LTM!$M78 * 3600 / LTM!$C$1 - epsilon), $B78 / 'Input Data'!$E$14, 'Input Data'!$E$13 - $B78 / 'Input Data'!$E$15)</f>
        <v>208.26666666666733</v>
      </c>
      <c r="M78" s="33">
        <f>IF($D78 + $E78 &gt;= LTM!$P78 * 3600 / LTM!$C$1 - epsilon, ($D78 + $E78) / 'Input Data'!$E$14, 'Input Data'!$E$13 - ($D78 + $E78) / 'Input Data'!$E$15)</f>
        <v>208.26666666666733</v>
      </c>
      <c r="N78" s="8">
        <f>IF(OR(LTM!$X79 * 3600 / LTM!$C$1 &gt;= 'Input Data'!$G$12 * LOOKUP(LTM!$A79,'Input Data'!$B$58:$B$62,'Input Data'!$H$58:$H$62) - epsilon, $D78 &lt; LTM!$X78 * 3600 / LTM!$C$1 - epsilon), $D78 / 'Input Data'!$G$14, 'Input Data'!$G$13 - $D78 / 'Input Data'!$G$15)</f>
        <v>204.101333333334</v>
      </c>
      <c r="O78" s="17">
        <f>IF($F78 + $G78 &gt;= LTM!$AA78 * 3600 / LTM!$C$1 - epsilon, ($F78 + $G78) / 'Input Data'!$G$14, 'Input Data'!$G$13 - ($F78 + $G78) / 'Input Data'!$G$15)</f>
        <v>751.57894736842104</v>
      </c>
      <c r="Q78" s="49">
        <f>IF(ABS($J78-$K78) &gt; epsilon, -((LTM!$C79 - LTM!$C78) * 3600 / LTM!$C$1-($B78+$C78))/($J78-$K78), 0)</f>
        <v>0</v>
      </c>
      <c r="R78" s="8">
        <f t="shared" si="2"/>
        <v>0</v>
      </c>
      <c r="S78" s="17">
        <f t="shared" si="3"/>
        <v>1.320675003806971</v>
      </c>
      <c r="U78" s="49">
        <f>MAX(U77 + Q77 * LTM!$C$1 / 3600, 0)</f>
        <v>0</v>
      </c>
      <c r="V78" s="11">
        <f>MAX(V77 + R77 * LTM!$C$1 / 3600 + IF(NOT(OR(LTM!$M79 * 3600 / LTM!$C$1 &gt;= 'Input Data'!$E$12 * LOOKUP(LTM!$A79,'Input Data'!$B$58:$B$62,'Input Data'!$F$58:$F$62) - epsilon,$B78 &lt; LTM!$M78 * 3600 / LTM!$C$1 - epsilon)), MIN(U77 + Q77 * LTM!$C$1 / 3600, 0), 0), 0)</f>
        <v>0</v>
      </c>
      <c r="W78" s="18">
        <f>MAX(W77 + S77 * LTM!$C$1 / 3600 + IF(NOT(OR(LTM!$X79 * 3600 / LTM!$C$1 &gt;= 'Input Data'!$G$12 * LOOKUP(LTM!$A79,'Input Data'!$B$58:$B$62,'Input Data'!$H$58:$H$62) - epsilon, $D78 &lt; LTM!$X78 * 3600 / LTM!$C$1 - epsilon)), MIN(V77 + R77 * LTM!$C$1 / 3600, 0), 0), 0)</f>
        <v>0.15774729212138558</v>
      </c>
      <c r="Y78" s="50" t="e">
        <f>NA()</f>
        <v>#N/A</v>
      </c>
      <c r="Z78" s="55" t="e">
        <f>NA()</f>
        <v>#N/A</v>
      </c>
      <c r="AA78" s="8" t="e">
        <f>NA()</f>
        <v>#N/A</v>
      </c>
      <c r="AB78" s="17">
        <f>IF($U78 &gt; epsilon, $U78 + 'Input Data'!$G$11 + 'Input Data'!$E$11, IF($V78 &gt; epsilon, $V78 + 'Input Data'!$G$11, $W78)) * 5280</f>
        <v>832.90570240091586</v>
      </c>
    </row>
    <row r="79" spans="1:28" x14ac:dyDescent="0.3">
      <c r="A79" s="38">
        <f>IF(SUM($B78:$H80)=0,NA(),LTM!$A80)</f>
        <v>750</v>
      </c>
      <c r="B79" s="7">
        <f>LTM!$I80 / LTM!$C$1 * 3600</f>
        <v>6248.00000000002</v>
      </c>
      <c r="C79" s="8">
        <f>LTM!$H80 / LTM!$C$1 * 3600</f>
        <v>0</v>
      </c>
      <c r="D79" s="8">
        <f>LTM!$T80 / LTM!$C$1 * 3600</f>
        <v>6123.04000000002</v>
      </c>
      <c r="E79" s="33">
        <f>LTM!$S80 / LTM!$C$1 * 3600</f>
        <v>124.96000000000039</v>
      </c>
      <c r="F79" s="8">
        <f>LTM!$AE80 / LTM!$C$1 * 3600</f>
        <v>5400</v>
      </c>
      <c r="G79" s="33">
        <f>LTM!$AD80 / LTM!$C$1 * 3600</f>
        <v>0</v>
      </c>
      <c r="H79" s="18">
        <f>LTM!$AL80 / LTM!$C$1 * 3600</f>
        <v>5400</v>
      </c>
      <c r="J79" s="50">
        <f>IF(OR(LTM!$B80 * 3600 / LTM!$C$1 &gt;= 'Input Data'!$C$12 * LOOKUP(LTM!$A80,'Input Data'!$B$58:$B$62,'Input Data'!$D$58:$D$62) - epsilon, LTM!$C80 - LTM!$C79 &lt; LTM!$B79 - epsilon), (LTM!$C80 - LTM!$C79) * 3600 / LTM!$C$1 / 'Input Data'!$C$14, 'Input Data'!$C$13 - (LTM!$C80 - LTM!$C79) * 3600 / LTM!$C$1 / 'Input Data'!$C$15)</f>
        <v>104.13333333333367</v>
      </c>
      <c r="K79" s="60">
        <f>IF($B79 + $C79 &gt;= LTM!$E79 * 3600 / LTM!$C$1 - epsilon, ($B79 + $C79) / 'Input Data'!$C$14, 'Input Data'!$C$13 - ($B79 + $C79) / 'Input Data'!$C$15)</f>
        <v>104.13333333333367</v>
      </c>
      <c r="L79" s="8">
        <f>IF(OR(LTM!$M80 * 3600 / LTM!$C$1 &gt;= 'Input Data'!$E$12 * LOOKUP(LTM!$A80,'Input Data'!$B$58:$B$62,'Input Data'!$F$58:$F$62) - epsilon,$B79 &lt; LTM!$M79 * 3600 / LTM!$C$1 - epsilon), $B79 / 'Input Data'!$E$14, 'Input Data'!$E$13 - $B79 / 'Input Data'!$E$15)</f>
        <v>208.26666666666733</v>
      </c>
      <c r="M79" s="33">
        <f>IF($D79 + $E79 &gt;= LTM!$P79 * 3600 / LTM!$C$1 - epsilon, ($D79 + $E79) / 'Input Data'!$E$14, 'Input Data'!$E$13 - ($D79 + $E79) / 'Input Data'!$E$15)</f>
        <v>208.26666666666733</v>
      </c>
      <c r="N79" s="8">
        <f>IF(OR(LTM!$X80 * 3600 / LTM!$C$1 &gt;= 'Input Data'!$G$12 * LOOKUP(LTM!$A80,'Input Data'!$B$58:$B$62,'Input Data'!$H$58:$H$62) - epsilon, $D79 &lt; LTM!$X79 * 3600 / LTM!$C$1 - epsilon), $D79 / 'Input Data'!$G$14, 'Input Data'!$G$13 - $D79 / 'Input Data'!$G$15)</f>
        <v>204.101333333334</v>
      </c>
      <c r="O79" s="17">
        <f>IF($F79 + $G79 &gt;= LTM!$AA79 * 3600 / LTM!$C$1 - epsilon, ($F79 + $G79) / 'Input Data'!$G$14, 'Input Data'!$G$13 - ($F79 + $G79) / 'Input Data'!$G$15)</f>
        <v>751.57894736842104</v>
      </c>
      <c r="Q79" s="49">
        <f>IF(ABS($J79-$K79) &gt; epsilon, -((LTM!$C80 - LTM!$C79) * 3600 / LTM!$C$1-($B79+$C79))/($J79-$K79), 0)</f>
        <v>0</v>
      </c>
      <c r="R79" s="8">
        <f t="shared" si="2"/>
        <v>0</v>
      </c>
      <c r="S79" s="17">
        <f t="shared" si="3"/>
        <v>1.320675003806971</v>
      </c>
      <c r="U79" s="49">
        <f>MAX(U78 + Q78 * LTM!$C$1 / 3600, 0)</f>
        <v>0</v>
      </c>
      <c r="V79" s="11">
        <f>MAX(V78 + R78 * LTM!$C$1 / 3600 + IF(NOT(OR(LTM!$M80 * 3600 / LTM!$C$1 &gt;= 'Input Data'!$E$12 * LOOKUP(LTM!$A80,'Input Data'!$B$58:$B$62,'Input Data'!$F$58:$F$62) - epsilon,$B79 &lt; LTM!$M79 * 3600 / LTM!$C$1 - epsilon)), MIN(U78 + Q78 * LTM!$C$1 / 3600, 0), 0), 0)</f>
        <v>0</v>
      </c>
      <c r="W79" s="18">
        <f>MAX(W78 + S78 * LTM!$C$1 / 3600 + IF(NOT(OR(LTM!$X80 * 3600 / LTM!$C$1 &gt;= 'Input Data'!$G$12 * LOOKUP(LTM!$A80,'Input Data'!$B$58:$B$62,'Input Data'!$H$58:$H$62) - epsilon, $D79 &lt; LTM!$X79 * 3600 / LTM!$C$1 - epsilon)), MIN(V78 + R78 * LTM!$C$1 / 3600, 0), 0), 0)</f>
        <v>0.16141583379862717</v>
      </c>
      <c r="Y79" s="50" t="e">
        <f>NA()</f>
        <v>#N/A</v>
      </c>
      <c r="Z79" s="55" t="e">
        <f>NA()</f>
        <v>#N/A</v>
      </c>
      <c r="AA79" s="8" t="e">
        <f>NA()</f>
        <v>#N/A</v>
      </c>
      <c r="AB79" s="17">
        <f>IF($U79 &gt; epsilon, $U79 + 'Input Data'!$G$11 + 'Input Data'!$E$11, IF($V79 &gt; epsilon, $V79 + 'Input Data'!$G$11, $W79)) * 5280</f>
        <v>852.27560245675147</v>
      </c>
    </row>
    <row r="80" spans="1:28" x14ac:dyDescent="0.3">
      <c r="A80" s="38">
        <f>IF(SUM($B79:$H81)=0,NA(),LTM!$A81)</f>
        <v>760</v>
      </c>
      <c r="B80" s="7">
        <f>LTM!$I81 / LTM!$C$1 * 3600</f>
        <v>6248.00000000002</v>
      </c>
      <c r="C80" s="8">
        <f>LTM!$H81 / LTM!$C$1 * 3600</f>
        <v>0</v>
      </c>
      <c r="D80" s="8">
        <f>LTM!$T81 / LTM!$C$1 * 3600</f>
        <v>6123.04000000002</v>
      </c>
      <c r="E80" s="33">
        <f>LTM!$S81 / LTM!$C$1 * 3600</f>
        <v>124.96000000000039</v>
      </c>
      <c r="F80" s="8">
        <f>LTM!$AE81 / LTM!$C$1 * 3600</f>
        <v>5400</v>
      </c>
      <c r="G80" s="33">
        <f>LTM!$AD81 / LTM!$C$1 * 3600</f>
        <v>0</v>
      </c>
      <c r="H80" s="18">
        <f>LTM!$AL81 / LTM!$C$1 * 3600</f>
        <v>5400</v>
      </c>
      <c r="J80" s="50">
        <f>IF(OR(LTM!$B81 * 3600 / LTM!$C$1 &gt;= 'Input Data'!$C$12 * LOOKUP(LTM!$A81,'Input Data'!$B$58:$B$62,'Input Data'!$D$58:$D$62) - epsilon, LTM!$C81 - LTM!$C80 &lt; LTM!$B80 - epsilon), (LTM!$C81 - LTM!$C80) * 3600 / LTM!$C$1 / 'Input Data'!$C$14, 'Input Data'!$C$13 - (LTM!$C81 - LTM!$C80) * 3600 / LTM!$C$1 / 'Input Data'!$C$15)</f>
        <v>104.13333333333367</v>
      </c>
      <c r="K80" s="60">
        <f>IF($B80 + $C80 &gt;= LTM!$E80 * 3600 / LTM!$C$1 - epsilon, ($B80 + $C80) / 'Input Data'!$C$14, 'Input Data'!$C$13 - ($B80 + $C80) / 'Input Data'!$C$15)</f>
        <v>104.13333333333367</v>
      </c>
      <c r="L80" s="8">
        <f>IF(OR(LTM!$M81 * 3600 / LTM!$C$1 &gt;= 'Input Data'!$E$12 * LOOKUP(LTM!$A81,'Input Data'!$B$58:$B$62,'Input Data'!$F$58:$F$62) - epsilon,$B80 &lt; LTM!$M80 * 3600 / LTM!$C$1 - epsilon), $B80 / 'Input Data'!$E$14, 'Input Data'!$E$13 - $B80 / 'Input Data'!$E$15)</f>
        <v>208.26666666666733</v>
      </c>
      <c r="M80" s="33">
        <f>IF($D80 + $E80 &gt;= LTM!$P80 * 3600 / LTM!$C$1 - epsilon, ($D80 + $E80) / 'Input Data'!$E$14, 'Input Data'!$E$13 - ($D80 + $E80) / 'Input Data'!$E$15)</f>
        <v>208.26666666666733</v>
      </c>
      <c r="N80" s="8">
        <f>IF(OR(LTM!$X81 * 3600 / LTM!$C$1 &gt;= 'Input Data'!$G$12 * LOOKUP(LTM!$A81,'Input Data'!$B$58:$B$62,'Input Data'!$H$58:$H$62) - epsilon, $D80 &lt; LTM!$X80 * 3600 / LTM!$C$1 - epsilon), $D80 / 'Input Data'!$G$14, 'Input Data'!$G$13 - $D80 / 'Input Data'!$G$15)</f>
        <v>204.101333333334</v>
      </c>
      <c r="O80" s="17">
        <f>IF($F80 + $G80 &gt;= LTM!$AA80 * 3600 / LTM!$C$1 - epsilon, ($F80 + $G80) / 'Input Data'!$G$14, 'Input Data'!$G$13 - ($F80 + $G80) / 'Input Data'!$G$15)</f>
        <v>751.57894736842104</v>
      </c>
      <c r="Q80" s="49">
        <f>IF(ABS($J80-$K80) &gt; epsilon, -((LTM!$C81 - LTM!$C80) * 3600 / LTM!$C$1-($B80+$C80))/($J80-$K80), 0)</f>
        <v>0</v>
      </c>
      <c r="R80" s="8">
        <f t="shared" si="2"/>
        <v>0</v>
      </c>
      <c r="S80" s="17">
        <f t="shared" si="3"/>
        <v>1.320675003806971</v>
      </c>
      <c r="U80" s="49">
        <f>MAX(U79 + Q79 * LTM!$C$1 / 3600, 0)</f>
        <v>0</v>
      </c>
      <c r="V80" s="11">
        <f>MAX(V79 + R79 * LTM!$C$1 / 3600 + IF(NOT(OR(LTM!$M81 * 3600 / LTM!$C$1 &gt;= 'Input Data'!$E$12 * LOOKUP(LTM!$A81,'Input Data'!$B$58:$B$62,'Input Data'!$F$58:$F$62) - epsilon,$B80 &lt; LTM!$M80 * 3600 / LTM!$C$1 - epsilon)), MIN(U79 + Q79 * LTM!$C$1 / 3600, 0), 0), 0)</f>
        <v>0</v>
      </c>
      <c r="W80" s="18">
        <f>MAX(W79 + S79 * LTM!$C$1 / 3600 + IF(NOT(OR(LTM!$X81 * 3600 / LTM!$C$1 &gt;= 'Input Data'!$G$12 * LOOKUP(LTM!$A81,'Input Data'!$B$58:$B$62,'Input Data'!$H$58:$H$62) - epsilon, $D80 &lt; LTM!$X80 * 3600 / LTM!$C$1 - epsilon)), MIN(V79 + R79 * LTM!$C$1 / 3600, 0), 0), 0)</f>
        <v>0.16508437547586877</v>
      </c>
      <c r="Y80" s="50" t="e">
        <f>NA()</f>
        <v>#N/A</v>
      </c>
      <c r="Z80" s="55" t="e">
        <f>NA()</f>
        <v>#N/A</v>
      </c>
      <c r="AA80" s="8" t="e">
        <f>NA()</f>
        <v>#N/A</v>
      </c>
      <c r="AB80" s="17">
        <f>IF($U80 &gt; epsilon, $U80 + 'Input Data'!$G$11 + 'Input Data'!$E$11, IF($V80 &gt; epsilon, $V80 + 'Input Data'!$G$11, $W80)) * 5280</f>
        <v>871.64550251258709</v>
      </c>
    </row>
    <row r="81" spans="1:28" x14ac:dyDescent="0.3">
      <c r="A81" s="38">
        <f>IF(SUM($B80:$H82)=0,NA(),LTM!$A82)</f>
        <v>770</v>
      </c>
      <c r="B81" s="7">
        <f>LTM!$I82 / LTM!$C$1 * 3600</f>
        <v>6248.00000000002</v>
      </c>
      <c r="C81" s="8">
        <f>LTM!$H82 / LTM!$C$1 * 3600</f>
        <v>0</v>
      </c>
      <c r="D81" s="8">
        <f>LTM!$T82 / LTM!$C$1 * 3600</f>
        <v>6123.04000000002</v>
      </c>
      <c r="E81" s="33">
        <f>LTM!$S82 / LTM!$C$1 * 3600</f>
        <v>124.96000000000039</v>
      </c>
      <c r="F81" s="8">
        <f>LTM!$AE82 / LTM!$C$1 * 3600</f>
        <v>5400</v>
      </c>
      <c r="G81" s="33">
        <f>LTM!$AD82 / LTM!$C$1 * 3600</f>
        <v>0</v>
      </c>
      <c r="H81" s="18">
        <f>LTM!$AL82 / LTM!$C$1 * 3600</f>
        <v>5400</v>
      </c>
      <c r="J81" s="50">
        <f>IF(OR(LTM!$B82 * 3600 / LTM!$C$1 &gt;= 'Input Data'!$C$12 * LOOKUP(LTM!$A82,'Input Data'!$B$58:$B$62,'Input Data'!$D$58:$D$62) - epsilon, LTM!$C82 - LTM!$C81 &lt; LTM!$B81 - epsilon), (LTM!$C82 - LTM!$C81) * 3600 / LTM!$C$1 / 'Input Data'!$C$14, 'Input Data'!$C$13 - (LTM!$C82 - LTM!$C81) * 3600 / LTM!$C$1 / 'Input Data'!$C$15)</f>
        <v>104.13333333333367</v>
      </c>
      <c r="K81" s="60">
        <f>IF($B81 + $C81 &gt;= LTM!$E81 * 3600 / LTM!$C$1 - epsilon, ($B81 + $C81) / 'Input Data'!$C$14, 'Input Data'!$C$13 - ($B81 + $C81) / 'Input Data'!$C$15)</f>
        <v>104.13333333333367</v>
      </c>
      <c r="L81" s="8">
        <f>IF(OR(LTM!$M82 * 3600 / LTM!$C$1 &gt;= 'Input Data'!$E$12 * LOOKUP(LTM!$A82,'Input Data'!$B$58:$B$62,'Input Data'!$F$58:$F$62) - epsilon,$B81 &lt; LTM!$M81 * 3600 / LTM!$C$1 - epsilon), $B81 / 'Input Data'!$E$14, 'Input Data'!$E$13 - $B81 / 'Input Data'!$E$15)</f>
        <v>208.26666666666733</v>
      </c>
      <c r="M81" s="33">
        <f>IF($D81 + $E81 &gt;= LTM!$P81 * 3600 / LTM!$C$1 - epsilon, ($D81 + $E81) / 'Input Data'!$E$14, 'Input Data'!$E$13 - ($D81 + $E81) / 'Input Data'!$E$15)</f>
        <v>208.26666666666733</v>
      </c>
      <c r="N81" s="8">
        <f>IF(OR(LTM!$X82 * 3600 / LTM!$C$1 &gt;= 'Input Data'!$G$12 * LOOKUP(LTM!$A82,'Input Data'!$B$58:$B$62,'Input Data'!$H$58:$H$62) - epsilon, $D81 &lt; LTM!$X81 * 3600 / LTM!$C$1 - epsilon), $D81 / 'Input Data'!$G$14, 'Input Data'!$G$13 - $D81 / 'Input Data'!$G$15)</f>
        <v>204.101333333334</v>
      </c>
      <c r="O81" s="17">
        <f>IF($F81 + $G81 &gt;= LTM!$AA81 * 3600 / LTM!$C$1 - epsilon, ($F81 + $G81) / 'Input Data'!$G$14, 'Input Data'!$G$13 - ($F81 + $G81) / 'Input Data'!$G$15)</f>
        <v>751.57894736842104</v>
      </c>
      <c r="Q81" s="49">
        <f>IF(ABS($J81-$K81) &gt; epsilon, -((LTM!$C82 - LTM!$C81) * 3600 / LTM!$C$1-($B81+$C81))/($J81-$K81), 0)</f>
        <v>0</v>
      </c>
      <c r="R81" s="8">
        <f t="shared" si="2"/>
        <v>0</v>
      </c>
      <c r="S81" s="17">
        <f t="shared" si="3"/>
        <v>1.320675003806971</v>
      </c>
      <c r="U81" s="49">
        <f>MAX(U80 + Q80 * LTM!$C$1 / 3600, 0)</f>
        <v>0</v>
      </c>
      <c r="V81" s="11">
        <f>MAX(V80 + R80 * LTM!$C$1 / 3600 + IF(NOT(OR(LTM!$M82 * 3600 / LTM!$C$1 &gt;= 'Input Data'!$E$12 * LOOKUP(LTM!$A82,'Input Data'!$B$58:$B$62,'Input Data'!$F$58:$F$62) - epsilon,$B81 &lt; LTM!$M81 * 3600 / LTM!$C$1 - epsilon)), MIN(U80 + Q80 * LTM!$C$1 / 3600, 0), 0), 0)</f>
        <v>0</v>
      </c>
      <c r="W81" s="18">
        <f>MAX(W80 + S80 * LTM!$C$1 / 3600 + IF(NOT(OR(LTM!$X82 * 3600 / LTM!$C$1 &gt;= 'Input Data'!$G$12 * LOOKUP(LTM!$A82,'Input Data'!$B$58:$B$62,'Input Data'!$H$58:$H$62) - epsilon, $D81 &lt; LTM!$X81 * 3600 / LTM!$C$1 - epsilon)), MIN(V80 + R80 * LTM!$C$1 / 3600, 0), 0), 0)</f>
        <v>0.16875291715311036</v>
      </c>
      <c r="Y81" s="50" t="e">
        <f>NA()</f>
        <v>#N/A</v>
      </c>
      <c r="Z81" s="55" t="e">
        <f>NA()</f>
        <v>#N/A</v>
      </c>
      <c r="AA81" s="8" t="e">
        <f>NA()</f>
        <v>#N/A</v>
      </c>
      <c r="AB81" s="17">
        <f>IF($U81 &gt; epsilon, $U81 + 'Input Data'!$G$11 + 'Input Data'!$E$11, IF($V81 &gt; epsilon, $V81 + 'Input Data'!$G$11, $W81)) * 5280</f>
        <v>891.0154025684227</v>
      </c>
    </row>
    <row r="82" spans="1:28" x14ac:dyDescent="0.3">
      <c r="A82" s="38">
        <f>IF(SUM($B81:$H83)=0,NA(),LTM!$A83)</f>
        <v>780</v>
      </c>
      <c r="B82" s="7">
        <f>LTM!$I83 / LTM!$C$1 * 3600</f>
        <v>6248.00000000002</v>
      </c>
      <c r="C82" s="8">
        <f>LTM!$H83 / LTM!$C$1 * 3600</f>
        <v>0</v>
      </c>
      <c r="D82" s="8">
        <f>LTM!$T83 / LTM!$C$1 * 3600</f>
        <v>6123.04000000002</v>
      </c>
      <c r="E82" s="33">
        <f>LTM!$S83 / LTM!$C$1 * 3600</f>
        <v>124.96000000000039</v>
      </c>
      <c r="F82" s="8">
        <f>LTM!$AE83 / LTM!$C$1 * 3600</f>
        <v>5400</v>
      </c>
      <c r="G82" s="33">
        <f>LTM!$AD83 / LTM!$C$1 * 3600</f>
        <v>0</v>
      </c>
      <c r="H82" s="18">
        <f>LTM!$AL83 / LTM!$C$1 * 3600</f>
        <v>5400</v>
      </c>
      <c r="J82" s="50">
        <f>IF(OR(LTM!$B83 * 3600 / LTM!$C$1 &gt;= 'Input Data'!$C$12 * LOOKUP(LTM!$A83,'Input Data'!$B$58:$B$62,'Input Data'!$D$58:$D$62) - epsilon, LTM!$C83 - LTM!$C82 &lt; LTM!$B82 - epsilon), (LTM!$C83 - LTM!$C82) * 3600 / LTM!$C$1 / 'Input Data'!$C$14, 'Input Data'!$C$13 - (LTM!$C83 - LTM!$C82) * 3600 / LTM!$C$1 / 'Input Data'!$C$15)</f>
        <v>104.13333333333367</v>
      </c>
      <c r="K82" s="60">
        <f>IF($B82 + $C82 &gt;= LTM!$E82 * 3600 / LTM!$C$1 - epsilon, ($B82 + $C82) / 'Input Data'!$C$14, 'Input Data'!$C$13 - ($B82 + $C82) / 'Input Data'!$C$15)</f>
        <v>104.13333333333367</v>
      </c>
      <c r="L82" s="8">
        <f>IF(OR(LTM!$M83 * 3600 / LTM!$C$1 &gt;= 'Input Data'!$E$12 * LOOKUP(LTM!$A83,'Input Data'!$B$58:$B$62,'Input Data'!$F$58:$F$62) - epsilon,$B82 &lt; LTM!$M82 * 3600 / LTM!$C$1 - epsilon), $B82 / 'Input Data'!$E$14, 'Input Data'!$E$13 - $B82 / 'Input Data'!$E$15)</f>
        <v>208.26666666666733</v>
      </c>
      <c r="M82" s="33">
        <f>IF($D82 + $E82 &gt;= LTM!$P82 * 3600 / LTM!$C$1 - epsilon, ($D82 + $E82) / 'Input Data'!$E$14, 'Input Data'!$E$13 - ($D82 + $E82) / 'Input Data'!$E$15)</f>
        <v>208.26666666666733</v>
      </c>
      <c r="N82" s="8">
        <f>IF(OR(LTM!$X83 * 3600 / LTM!$C$1 &gt;= 'Input Data'!$G$12 * LOOKUP(LTM!$A83,'Input Data'!$B$58:$B$62,'Input Data'!$H$58:$H$62) - epsilon, $D82 &lt; LTM!$X82 * 3600 / LTM!$C$1 - epsilon), $D82 / 'Input Data'!$G$14, 'Input Data'!$G$13 - $D82 / 'Input Data'!$G$15)</f>
        <v>204.101333333334</v>
      </c>
      <c r="O82" s="17">
        <f>IF($F82 + $G82 &gt;= LTM!$AA82 * 3600 / LTM!$C$1 - epsilon, ($F82 + $G82) / 'Input Data'!$G$14, 'Input Data'!$G$13 - ($F82 + $G82) / 'Input Data'!$G$15)</f>
        <v>751.57894736842104</v>
      </c>
      <c r="Q82" s="49">
        <f>IF(ABS($J82-$K82) &gt; epsilon, -((LTM!$C83 - LTM!$C82) * 3600 / LTM!$C$1-($B82+$C82))/($J82-$K82), 0)</f>
        <v>0</v>
      </c>
      <c r="R82" s="8">
        <f t="shared" si="2"/>
        <v>0</v>
      </c>
      <c r="S82" s="17">
        <f t="shared" si="3"/>
        <v>1.320675003806971</v>
      </c>
      <c r="U82" s="49">
        <f>MAX(U81 + Q81 * LTM!$C$1 / 3600, 0)</f>
        <v>0</v>
      </c>
      <c r="V82" s="11">
        <f>MAX(V81 + R81 * LTM!$C$1 / 3600 + IF(NOT(OR(LTM!$M83 * 3600 / LTM!$C$1 &gt;= 'Input Data'!$E$12 * LOOKUP(LTM!$A83,'Input Data'!$B$58:$B$62,'Input Data'!$F$58:$F$62) - epsilon,$B82 &lt; LTM!$M82 * 3600 / LTM!$C$1 - epsilon)), MIN(U81 + Q81 * LTM!$C$1 / 3600, 0), 0), 0)</f>
        <v>0</v>
      </c>
      <c r="W82" s="18">
        <f>MAX(W81 + S81 * LTM!$C$1 / 3600 + IF(NOT(OR(LTM!$X83 * 3600 / LTM!$C$1 &gt;= 'Input Data'!$G$12 * LOOKUP(LTM!$A83,'Input Data'!$B$58:$B$62,'Input Data'!$H$58:$H$62) - epsilon, $D82 &lt; LTM!$X82 * 3600 / LTM!$C$1 - epsilon)), MIN(V81 + R81 * LTM!$C$1 / 3600, 0), 0), 0)</f>
        <v>0.17242145883035195</v>
      </c>
      <c r="Y82" s="50" t="e">
        <f>NA()</f>
        <v>#N/A</v>
      </c>
      <c r="Z82" s="55" t="e">
        <f>NA()</f>
        <v>#N/A</v>
      </c>
      <c r="AA82" s="8" t="e">
        <f>NA()</f>
        <v>#N/A</v>
      </c>
      <c r="AB82" s="17">
        <f>IF($U82 &gt; epsilon, $U82 + 'Input Data'!$G$11 + 'Input Data'!$E$11, IF($V82 &gt; epsilon, $V82 + 'Input Data'!$G$11, $W82)) * 5280</f>
        <v>910.38530262425832</v>
      </c>
    </row>
    <row r="83" spans="1:28" x14ac:dyDescent="0.3">
      <c r="A83" s="38">
        <f>IF(SUM($B82:$H84)=0,NA(),LTM!$A84)</f>
        <v>790</v>
      </c>
      <c r="B83" s="7">
        <f>LTM!$I84 / LTM!$C$1 * 3600</f>
        <v>6248.00000000002</v>
      </c>
      <c r="C83" s="8">
        <f>LTM!$H84 / LTM!$C$1 * 3600</f>
        <v>0</v>
      </c>
      <c r="D83" s="8">
        <f>LTM!$T84 / LTM!$C$1 * 3600</f>
        <v>6123.04000000002</v>
      </c>
      <c r="E83" s="33">
        <f>LTM!$S84 / LTM!$C$1 * 3600</f>
        <v>124.96000000000039</v>
      </c>
      <c r="F83" s="8">
        <f>LTM!$AE84 / LTM!$C$1 * 3600</f>
        <v>5400</v>
      </c>
      <c r="G83" s="33">
        <f>LTM!$AD84 / LTM!$C$1 * 3600</f>
        <v>0</v>
      </c>
      <c r="H83" s="18">
        <f>LTM!$AL84 / LTM!$C$1 * 3600</f>
        <v>5400</v>
      </c>
      <c r="J83" s="50">
        <f>IF(OR(LTM!$B84 * 3600 / LTM!$C$1 &gt;= 'Input Data'!$C$12 * LOOKUP(LTM!$A84,'Input Data'!$B$58:$B$62,'Input Data'!$D$58:$D$62) - epsilon, LTM!$C84 - LTM!$C83 &lt; LTM!$B83 - epsilon), (LTM!$C84 - LTM!$C83) * 3600 / LTM!$C$1 / 'Input Data'!$C$14, 'Input Data'!$C$13 - (LTM!$C84 - LTM!$C83) * 3600 / LTM!$C$1 / 'Input Data'!$C$15)</f>
        <v>104.13333333333367</v>
      </c>
      <c r="K83" s="60">
        <f>IF($B83 + $C83 &gt;= LTM!$E83 * 3600 / LTM!$C$1 - epsilon, ($B83 + $C83) / 'Input Data'!$C$14, 'Input Data'!$C$13 - ($B83 + $C83) / 'Input Data'!$C$15)</f>
        <v>104.13333333333367</v>
      </c>
      <c r="L83" s="8">
        <f>IF(OR(LTM!$M84 * 3600 / LTM!$C$1 &gt;= 'Input Data'!$E$12 * LOOKUP(LTM!$A84,'Input Data'!$B$58:$B$62,'Input Data'!$F$58:$F$62) - epsilon,$B83 &lt; LTM!$M83 * 3600 / LTM!$C$1 - epsilon), $B83 / 'Input Data'!$E$14, 'Input Data'!$E$13 - $B83 / 'Input Data'!$E$15)</f>
        <v>208.26666666666733</v>
      </c>
      <c r="M83" s="33">
        <f>IF($D83 + $E83 &gt;= LTM!$P83 * 3600 / LTM!$C$1 - epsilon, ($D83 + $E83) / 'Input Data'!$E$14, 'Input Data'!$E$13 - ($D83 + $E83) / 'Input Data'!$E$15)</f>
        <v>208.26666666666733</v>
      </c>
      <c r="N83" s="8">
        <f>IF(OR(LTM!$X84 * 3600 / LTM!$C$1 &gt;= 'Input Data'!$G$12 * LOOKUP(LTM!$A84,'Input Data'!$B$58:$B$62,'Input Data'!$H$58:$H$62) - epsilon, $D83 &lt; LTM!$X83 * 3600 / LTM!$C$1 - epsilon), $D83 / 'Input Data'!$G$14, 'Input Data'!$G$13 - $D83 / 'Input Data'!$G$15)</f>
        <v>204.101333333334</v>
      </c>
      <c r="O83" s="17">
        <f>IF($F83 + $G83 &gt;= LTM!$AA83 * 3600 / LTM!$C$1 - epsilon, ($F83 + $G83) / 'Input Data'!$G$14, 'Input Data'!$G$13 - ($F83 + $G83) / 'Input Data'!$G$15)</f>
        <v>751.57894736842104</v>
      </c>
      <c r="Q83" s="49">
        <f>IF(ABS($J83-$K83) &gt; epsilon, -((LTM!$C84 - LTM!$C83) * 3600 / LTM!$C$1-($B83+$C83))/($J83-$K83), 0)</f>
        <v>0</v>
      </c>
      <c r="R83" s="8">
        <f t="shared" si="2"/>
        <v>0</v>
      </c>
      <c r="S83" s="17">
        <f t="shared" si="3"/>
        <v>1.320675003806971</v>
      </c>
      <c r="U83" s="49">
        <f>MAX(U82 + Q82 * LTM!$C$1 / 3600, 0)</f>
        <v>0</v>
      </c>
      <c r="V83" s="11">
        <f>MAX(V82 + R82 * LTM!$C$1 / 3600 + IF(NOT(OR(LTM!$M84 * 3600 / LTM!$C$1 &gt;= 'Input Data'!$E$12 * LOOKUP(LTM!$A84,'Input Data'!$B$58:$B$62,'Input Data'!$F$58:$F$62) - epsilon,$B83 &lt; LTM!$M83 * 3600 / LTM!$C$1 - epsilon)), MIN(U82 + Q82 * LTM!$C$1 / 3600, 0), 0), 0)</f>
        <v>0</v>
      </c>
      <c r="W83" s="18">
        <f>MAX(W82 + S82 * LTM!$C$1 / 3600 + IF(NOT(OR(LTM!$X84 * 3600 / LTM!$C$1 &gt;= 'Input Data'!$G$12 * LOOKUP(LTM!$A84,'Input Data'!$B$58:$B$62,'Input Data'!$H$58:$H$62) - epsilon, $D83 &lt; LTM!$X83 * 3600 / LTM!$C$1 - epsilon)), MIN(V82 + R82 * LTM!$C$1 / 3600, 0), 0), 0)</f>
        <v>0.17609000050759355</v>
      </c>
      <c r="Y83" s="50" t="e">
        <f>NA()</f>
        <v>#N/A</v>
      </c>
      <c r="Z83" s="55" t="e">
        <f>NA()</f>
        <v>#N/A</v>
      </c>
      <c r="AA83" s="8" t="e">
        <f>NA()</f>
        <v>#N/A</v>
      </c>
      <c r="AB83" s="17">
        <f>IF($U83 &gt; epsilon, $U83 + 'Input Data'!$G$11 + 'Input Data'!$E$11, IF($V83 &gt; epsilon, $V83 + 'Input Data'!$G$11, $W83)) * 5280</f>
        <v>929.75520268009393</v>
      </c>
    </row>
    <row r="84" spans="1:28" x14ac:dyDescent="0.3">
      <c r="A84" s="38">
        <f>IF(SUM($B83:$H85)=0,NA(),LTM!$A85)</f>
        <v>800</v>
      </c>
      <c r="B84" s="7">
        <f>LTM!$I85 / LTM!$C$1 * 3600</f>
        <v>6248.00000000002</v>
      </c>
      <c r="C84" s="8">
        <f>LTM!$H85 / LTM!$C$1 * 3600</f>
        <v>0</v>
      </c>
      <c r="D84" s="8">
        <f>LTM!$T85 / LTM!$C$1 * 3600</f>
        <v>6123.04000000002</v>
      </c>
      <c r="E84" s="33">
        <f>LTM!$S85 / LTM!$C$1 * 3600</f>
        <v>124.96000000000039</v>
      </c>
      <c r="F84" s="8">
        <f>LTM!$AE85 / LTM!$C$1 * 3600</f>
        <v>5400</v>
      </c>
      <c r="G84" s="33">
        <f>LTM!$AD85 / LTM!$C$1 * 3600</f>
        <v>0</v>
      </c>
      <c r="H84" s="18">
        <f>LTM!$AL85 / LTM!$C$1 * 3600</f>
        <v>5400</v>
      </c>
      <c r="J84" s="50">
        <f>IF(OR(LTM!$B85 * 3600 / LTM!$C$1 &gt;= 'Input Data'!$C$12 * LOOKUP(LTM!$A85,'Input Data'!$B$58:$B$62,'Input Data'!$D$58:$D$62) - epsilon, LTM!$C85 - LTM!$C84 &lt; LTM!$B84 - epsilon), (LTM!$C85 - LTM!$C84) * 3600 / LTM!$C$1 / 'Input Data'!$C$14, 'Input Data'!$C$13 - (LTM!$C85 - LTM!$C84) * 3600 / LTM!$C$1 / 'Input Data'!$C$15)</f>
        <v>104.13333333333367</v>
      </c>
      <c r="K84" s="60">
        <f>IF($B84 + $C84 &gt;= LTM!$E84 * 3600 / LTM!$C$1 - epsilon, ($B84 + $C84) / 'Input Data'!$C$14, 'Input Data'!$C$13 - ($B84 + $C84) / 'Input Data'!$C$15)</f>
        <v>104.13333333333367</v>
      </c>
      <c r="L84" s="8">
        <f>IF(OR(LTM!$M85 * 3600 / LTM!$C$1 &gt;= 'Input Data'!$E$12 * LOOKUP(LTM!$A85,'Input Data'!$B$58:$B$62,'Input Data'!$F$58:$F$62) - epsilon,$B84 &lt; LTM!$M84 * 3600 / LTM!$C$1 - epsilon), $B84 / 'Input Data'!$E$14, 'Input Data'!$E$13 - $B84 / 'Input Data'!$E$15)</f>
        <v>208.26666666666733</v>
      </c>
      <c r="M84" s="33">
        <f>IF($D84 + $E84 &gt;= LTM!$P84 * 3600 / LTM!$C$1 - epsilon, ($D84 + $E84) / 'Input Data'!$E$14, 'Input Data'!$E$13 - ($D84 + $E84) / 'Input Data'!$E$15)</f>
        <v>208.26666666666733</v>
      </c>
      <c r="N84" s="8">
        <f>IF(OR(LTM!$X85 * 3600 / LTM!$C$1 &gt;= 'Input Data'!$G$12 * LOOKUP(LTM!$A85,'Input Data'!$B$58:$B$62,'Input Data'!$H$58:$H$62) - epsilon, $D84 &lt; LTM!$X84 * 3600 / LTM!$C$1 - epsilon), $D84 / 'Input Data'!$G$14, 'Input Data'!$G$13 - $D84 / 'Input Data'!$G$15)</f>
        <v>204.101333333334</v>
      </c>
      <c r="O84" s="17">
        <f>IF($F84 + $G84 &gt;= LTM!$AA84 * 3600 / LTM!$C$1 - epsilon, ($F84 + $G84) / 'Input Data'!$G$14, 'Input Data'!$G$13 - ($F84 + $G84) / 'Input Data'!$G$15)</f>
        <v>751.57894736842104</v>
      </c>
      <c r="Q84" s="49">
        <f>IF(ABS($J84-$K84) &gt; epsilon, -((LTM!$C85 - LTM!$C84) * 3600 / LTM!$C$1-($B84+$C84))/($J84-$K84), 0)</f>
        <v>0</v>
      </c>
      <c r="R84" s="8">
        <f t="shared" si="2"/>
        <v>0</v>
      </c>
      <c r="S84" s="17">
        <f t="shared" si="3"/>
        <v>1.320675003806971</v>
      </c>
      <c r="U84" s="49">
        <f>MAX(U83 + Q83 * LTM!$C$1 / 3600, 0)</f>
        <v>0</v>
      </c>
      <c r="V84" s="11">
        <f>MAX(V83 + R83 * LTM!$C$1 / 3600 + IF(NOT(OR(LTM!$M85 * 3600 / LTM!$C$1 &gt;= 'Input Data'!$E$12 * LOOKUP(LTM!$A85,'Input Data'!$B$58:$B$62,'Input Data'!$F$58:$F$62) - epsilon,$B84 &lt; LTM!$M84 * 3600 / LTM!$C$1 - epsilon)), MIN(U83 + Q83 * LTM!$C$1 / 3600, 0), 0), 0)</f>
        <v>0</v>
      </c>
      <c r="W84" s="18">
        <f>MAX(W83 + S83 * LTM!$C$1 / 3600 + IF(NOT(OR(LTM!$X85 * 3600 / LTM!$C$1 &gt;= 'Input Data'!$G$12 * LOOKUP(LTM!$A85,'Input Data'!$B$58:$B$62,'Input Data'!$H$58:$H$62) - epsilon, $D84 &lt; LTM!$X84 * 3600 / LTM!$C$1 - epsilon)), MIN(V83 + R83 * LTM!$C$1 / 3600, 0), 0), 0)</f>
        <v>0.17975854218483514</v>
      </c>
      <c r="Y84" s="50" t="e">
        <f>NA()</f>
        <v>#N/A</v>
      </c>
      <c r="Z84" s="55" t="e">
        <f>NA()</f>
        <v>#N/A</v>
      </c>
      <c r="AA84" s="8" t="e">
        <f>NA()</f>
        <v>#N/A</v>
      </c>
      <c r="AB84" s="17">
        <f>IF($U84 &gt; epsilon, $U84 + 'Input Data'!$G$11 + 'Input Data'!$E$11, IF($V84 &gt; epsilon, $V84 + 'Input Data'!$G$11, $W84)) * 5280</f>
        <v>949.12510273592954</v>
      </c>
    </row>
    <row r="85" spans="1:28" x14ac:dyDescent="0.3">
      <c r="A85" s="38">
        <f>IF(SUM($B84:$H86)=0,NA(),LTM!$A86)</f>
        <v>810</v>
      </c>
      <c r="B85" s="7">
        <f>LTM!$I86 / LTM!$C$1 * 3600</f>
        <v>6248.00000000002</v>
      </c>
      <c r="C85" s="8">
        <f>LTM!$H86 / LTM!$C$1 * 3600</f>
        <v>0</v>
      </c>
      <c r="D85" s="8">
        <f>LTM!$T86 / LTM!$C$1 * 3600</f>
        <v>6123.04000000002</v>
      </c>
      <c r="E85" s="33">
        <f>LTM!$S86 / LTM!$C$1 * 3600</f>
        <v>124.96000000000039</v>
      </c>
      <c r="F85" s="8">
        <f>LTM!$AE86 / LTM!$C$1 * 3600</f>
        <v>5400</v>
      </c>
      <c r="G85" s="33">
        <f>LTM!$AD86 / LTM!$C$1 * 3600</f>
        <v>0</v>
      </c>
      <c r="H85" s="18">
        <f>LTM!$AL86 / LTM!$C$1 * 3600</f>
        <v>5400</v>
      </c>
      <c r="J85" s="50">
        <f>IF(OR(LTM!$B86 * 3600 / LTM!$C$1 &gt;= 'Input Data'!$C$12 * LOOKUP(LTM!$A86,'Input Data'!$B$58:$B$62,'Input Data'!$D$58:$D$62) - epsilon, LTM!$C86 - LTM!$C85 &lt; LTM!$B85 - epsilon), (LTM!$C86 - LTM!$C85) * 3600 / LTM!$C$1 / 'Input Data'!$C$14, 'Input Data'!$C$13 - (LTM!$C86 - LTM!$C85) * 3600 / LTM!$C$1 / 'Input Data'!$C$15)</f>
        <v>104.13333333333367</v>
      </c>
      <c r="K85" s="60">
        <f>IF($B85 + $C85 &gt;= LTM!$E85 * 3600 / LTM!$C$1 - epsilon, ($B85 + $C85) / 'Input Data'!$C$14, 'Input Data'!$C$13 - ($B85 + $C85) / 'Input Data'!$C$15)</f>
        <v>104.13333333333367</v>
      </c>
      <c r="L85" s="8">
        <f>IF(OR(LTM!$M86 * 3600 / LTM!$C$1 &gt;= 'Input Data'!$E$12 * LOOKUP(LTM!$A86,'Input Data'!$B$58:$B$62,'Input Data'!$F$58:$F$62) - epsilon,$B85 &lt; LTM!$M85 * 3600 / LTM!$C$1 - epsilon), $B85 / 'Input Data'!$E$14, 'Input Data'!$E$13 - $B85 / 'Input Data'!$E$15)</f>
        <v>208.26666666666733</v>
      </c>
      <c r="M85" s="33">
        <f>IF($D85 + $E85 &gt;= LTM!$P85 * 3600 / LTM!$C$1 - epsilon, ($D85 + $E85) / 'Input Data'!$E$14, 'Input Data'!$E$13 - ($D85 + $E85) / 'Input Data'!$E$15)</f>
        <v>208.26666666666733</v>
      </c>
      <c r="N85" s="8">
        <f>IF(OR(LTM!$X86 * 3600 / LTM!$C$1 &gt;= 'Input Data'!$G$12 * LOOKUP(LTM!$A86,'Input Data'!$B$58:$B$62,'Input Data'!$H$58:$H$62) - epsilon, $D85 &lt; LTM!$X85 * 3600 / LTM!$C$1 - epsilon), $D85 / 'Input Data'!$G$14, 'Input Data'!$G$13 - $D85 / 'Input Data'!$G$15)</f>
        <v>204.101333333334</v>
      </c>
      <c r="O85" s="17">
        <f>IF($F85 + $G85 &gt;= LTM!$AA85 * 3600 / LTM!$C$1 - epsilon, ($F85 + $G85) / 'Input Data'!$G$14, 'Input Data'!$G$13 - ($F85 + $G85) / 'Input Data'!$G$15)</f>
        <v>751.57894736842104</v>
      </c>
      <c r="Q85" s="49">
        <f>IF(ABS($J85-$K85) &gt; epsilon, -((LTM!$C86 - LTM!$C85) * 3600 / LTM!$C$1-($B85+$C85))/($J85-$K85), 0)</f>
        <v>0</v>
      </c>
      <c r="R85" s="8">
        <f t="shared" si="2"/>
        <v>0</v>
      </c>
      <c r="S85" s="17">
        <f t="shared" si="3"/>
        <v>1.320675003806971</v>
      </c>
      <c r="U85" s="49">
        <f>MAX(U84 + Q84 * LTM!$C$1 / 3600, 0)</f>
        <v>0</v>
      </c>
      <c r="V85" s="11">
        <f>MAX(V84 + R84 * LTM!$C$1 / 3600 + IF(NOT(OR(LTM!$M86 * 3600 / LTM!$C$1 &gt;= 'Input Data'!$E$12 * LOOKUP(LTM!$A86,'Input Data'!$B$58:$B$62,'Input Data'!$F$58:$F$62) - epsilon,$B85 &lt; LTM!$M85 * 3600 / LTM!$C$1 - epsilon)), MIN(U84 + Q84 * LTM!$C$1 / 3600, 0), 0), 0)</f>
        <v>0</v>
      </c>
      <c r="W85" s="18">
        <f>MAX(W84 + S84 * LTM!$C$1 / 3600 + IF(NOT(OR(LTM!$X86 * 3600 / LTM!$C$1 &gt;= 'Input Data'!$G$12 * LOOKUP(LTM!$A86,'Input Data'!$B$58:$B$62,'Input Data'!$H$58:$H$62) - epsilon, $D85 &lt; LTM!$X85 * 3600 / LTM!$C$1 - epsilon)), MIN(V84 + R84 * LTM!$C$1 / 3600, 0), 0), 0)</f>
        <v>0.18342708386207673</v>
      </c>
      <c r="Y85" s="50" t="e">
        <f>NA()</f>
        <v>#N/A</v>
      </c>
      <c r="Z85" s="55" t="e">
        <f>NA()</f>
        <v>#N/A</v>
      </c>
      <c r="AA85" s="8" t="e">
        <f>NA()</f>
        <v>#N/A</v>
      </c>
      <c r="AB85" s="17">
        <f>IF($U85 &gt; epsilon, $U85 + 'Input Data'!$G$11 + 'Input Data'!$E$11, IF($V85 &gt; epsilon, $V85 + 'Input Data'!$G$11, $W85)) * 5280</f>
        <v>968.49500279176516</v>
      </c>
    </row>
    <row r="86" spans="1:28" x14ac:dyDescent="0.3">
      <c r="A86" s="38">
        <f>IF(SUM($B85:$H87)=0,NA(),LTM!$A87)</f>
        <v>820</v>
      </c>
      <c r="B86" s="7">
        <f>LTM!$I87 / LTM!$C$1 * 3600</f>
        <v>6248.00000000002</v>
      </c>
      <c r="C86" s="8">
        <f>LTM!$H87 / LTM!$C$1 * 3600</f>
        <v>0</v>
      </c>
      <c r="D86" s="8">
        <f>LTM!$T87 / LTM!$C$1 * 3600</f>
        <v>6123.04000000002</v>
      </c>
      <c r="E86" s="33">
        <f>LTM!$S87 / LTM!$C$1 * 3600</f>
        <v>124.96000000000039</v>
      </c>
      <c r="F86" s="8">
        <f>LTM!$AE87 / LTM!$C$1 * 3600</f>
        <v>5400</v>
      </c>
      <c r="G86" s="33">
        <f>LTM!$AD87 / LTM!$C$1 * 3600</f>
        <v>0</v>
      </c>
      <c r="H86" s="18">
        <f>LTM!$AL87 / LTM!$C$1 * 3600</f>
        <v>5400</v>
      </c>
      <c r="J86" s="50">
        <f>IF(OR(LTM!$B87 * 3600 / LTM!$C$1 &gt;= 'Input Data'!$C$12 * LOOKUP(LTM!$A87,'Input Data'!$B$58:$B$62,'Input Data'!$D$58:$D$62) - epsilon, LTM!$C87 - LTM!$C86 &lt; LTM!$B86 - epsilon), (LTM!$C87 - LTM!$C86) * 3600 / LTM!$C$1 / 'Input Data'!$C$14, 'Input Data'!$C$13 - (LTM!$C87 - LTM!$C86) * 3600 / LTM!$C$1 / 'Input Data'!$C$15)</f>
        <v>104.13333333333367</v>
      </c>
      <c r="K86" s="60">
        <f>IF($B86 + $C86 &gt;= LTM!$E86 * 3600 / LTM!$C$1 - epsilon, ($B86 + $C86) / 'Input Data'!$C$14, 'Input Data'!$C$13 - ($B86 + $C86) / 'Input Data'!$C$15)</f>
        <v>104.13333333333367</v>
      </c>
      <c r="L86" s="8">
        <f>IF(OR(LTM!$M87 * 3600 / LTM!$C$1 &gt;= 'Input Data'!$E$12 * LOOKUP(LTM!$A87,'Input Data'!$B$58:$B$62,'Input Data'!$F$58:$F$62) - epsilon,$B86 &lt; LTM!$M86 * 3600 / LTM!$C$1 - epsilon), $B86 / 'Input Data'!$E$14, 'Input Data'!$E$13 - $B86 / 'Input Data'!$E$15)</f>
        <v>208.26666666666733</v>
      </c>
      <c r="M86" s="33">
        <f>IF($D86 + $E86 &gt;= LTM!$P86 * 3600 / LTM!$C$1 - epsilon, ($D86 + $E86) / 'Input Data'!$E$14, 'Input Data'!$E$13 - ($D86 + $E86) / 'Input Data'!$E$15)</f>
        <v>208.26666666666733</v>
      </c>
      <c r="N86" s="8">
        <f>IF(OR(LTM!$X87 * 3600 / LTM!$C$1 &gt;= 'Input Data'!$G$12 * LOOKUP(LTM!$A87,'Input Data'!$B$58:$B$62,'Input Data'!$H$58:$H$62) - epsilon, $D86 &lt; LTM!$X86 * 3600 / LTM!$C$1 - epsilon), $D86 / 'Input Data'!$G$14, 'Input Data'!$G$13 - $D86 / 'Input Data'!$G$15)</f>
        <v>204.101333333334</v>
      </c>
      <c r="O86" s="17">
        <f>IF($F86 + $G86 &gt;= LTM!$AA86 * 3600 / LTM!$C$1 - epsilon, ($F86 + $G86) / 'Input Data'!$G$14, 'Input Data'!$G$13 - ($F86 + $G86) / 'Input Data'!$G$15)</f>
        <v>751.57894736842104</v>
      </c>
      <c r="Q86" s="49">
        <f>IF(ABS($J86-$K86) &gt; epsilon, -((LTM!$C87 - LTM!$C86) * 3600 / LTM!$C$1-($B86+$C86))/($J86-$K86), 0)</f>
        <v>0</v>
      </c>
      <c r="R86" s="8">
        <f t="shared" si="2"/>
        <v>0</v>
      </c>
      <c r="S86" s="17">
        <f t="shared" si="3"/>
        <v>1.320675003806971</v>
      </c>
      <c r="U86" s="49">
        <f>MAX(U85 + Q85 * LTM!$C$1 / 3600, 0)</f>
        <v>0</v>
      </c>
      <c r="V86" s="11">
        <f>MAX(V85 + R85 * LTM!$C$1 / 3600 + IF(NOT(OR(LTM!$M87 * 3600 / LTM!$C$1 &gt;= 'Input Data'!$E$12 * LOOKUP(LTM!$A87,'Input Data'!$B$58:$B$62,'Input Data'!$F$58:$F$62) - epsilon,$B86 &lt; LTM!$M86 * 3600 / LTM!$C$1 - epsilon)), MIN(U85 + Q85 * LTM!$C$1 / 3600, 0), 0), 0)</f>
        <v>0</v>
      </c>
      <c r="W86" s="18">
        <f>MAX(W85 + S85 * LTM!$C$1 / 3600 + IF(NOT(OR(LTM!$X87 * 3600 / LTM!$C$1 &gt;= 'Input Data'!$G$12 * LOOKUP(LTM!$A87,'Input Data'!$B$58:$B$62,'Input Data'!$H$58:$H$62) - epsilon, $D86 &lt; LTM!$X86 * 3600 / LTM!$C$1 - epsilon)), MIN(V85 + R85 * LTM!$C$1 / 3600, 0), 0), 0)</f>
        <v>0.18709562553931833</v>
      </c>
      <c r="Y86" s="50" t="e">
        <f>NA()</f>
        <v>#N/A</v>
      </c>
      <c r="Z86" s="55" t="e">
        <f>NA()</f>
        <v>#N/A</v>
      </c>
      <c r="AA86" s="8" t="e">
        <f>NA()</f>
        <v>#N/A</v>
      </c>
      <c r="AB86" s="17">
        <f>IF($U86 &gt; epsilon, $U86 + 'Input Data'!$G$11 + 'Input Data'!$E$11, IF($V86 &gt; epsilon, $V86 + 'Input Data'!$G$11, $W86)) * 5280</f>
        <v>987.86490284760077</v>
      </c>
    </row>
    <row r="87" spans="1:28" x14ac:dyDescent="0.3">
      <c r="A87" s="38">
        <f>IF(SUM($B86:$H88)=0,NA(),LTM!$A88)</f>
        <v>830</v>
      </c>
      <c r="B87" s="7">
        <f>LTM!$I88 / LTM!$C$1 * 3600</f>
        <v>6248.00000000002</v>
      </c>
      <c r="C87" s="8">
        <f>LTM!$H88 / LTM!$C$1 * 3600</f>
        <v>0</v>
      </c>
      <c r="D87" s="8">
        <f>LTM!$T88 / LTM!$C$1 * 3600</f>
        <v>6123.04000000002</v>
      </c>
      <c r="E87" s="33">
        <f>LTM!$S88 / LTM!$C$1 * 3600</f>
        <v>124.96000000000039</v>
      </c>
      <c r="F87" s="8">
        <f>LTM!$AE88 / LTM!$C$1 * 3600</f>
        <v>5400</v>
      </c>
      <c r="G87" s="33">
        <f>LTM!$AD88 / LTM!$C$1 * 3600</f>
        <v>0</v>
      </c>
      <c r="H87" s="18">
        <f>LTM!$AL88 / LTM!$C$1 * 3600</f>
        <v>5400</v>
      </c>
      <c r="J87" s="50">
        <f>IF(OR(LTM!$B88 * 3600 / LTM!$C$1 &gt;= 'Input Data'!$C$12 * LOOKUP(LTM!$A88,'Input Data'!$B$58:$B$62,'Input Data'!$D$58:$D$62) - epsilon, LTM!$C88 - LTM!$C87 &lt; LTM!$B87 - epsilon), (LTM!$C88 - LTM!$C87) * 3600 / LTM!$C$1 / 'Input Data'!$C$14, 'Input Data'!$C$13 - (LTM!$C88 - LTM!$C87) * 3600 / LTM!$C$1 / 'Input Data'!$C$15)</f>
        <v>104.13333333333367</v>
      </c>
      <c r="K87" s="60">
        <f>IF($B87 + $C87 &gt;= LTM!$E87 * 3600 / LTM!$C$1 - epsilon, ($B87 + $C87) / 'Input Data'!$C$14, 'Input Data'!$C$13 - ($B87 + $C87) / 'Input Data'!$C$15)</f>
        <v>104.13333333333367</v>
      </c>
      <c r="L87" s="8">
        <f>IF(OR(LTM!$M88 * 3600 / LTM!$C$1 &gt;= 'Input Data'!$E$12 * LOOKUP(LTM!$A88,'Input Data'!$B$58:$B$62,'Input Data'!$F$58:$F$62) - epsilon,$B87 &lt; LTM!$M87 * 3600 / LTM!$C$1 - epsilon), $B87 / 'Input Data'!$E$14, 'Input Data'!$E$13 - $B87 / 'Input Data'!$E$15)</f>
        <v>208.26666666666733</v>
      </c>
      <c r="M87" s="33">
        <f>IF($D87 + $E87 &gt;= LTM!$P87 * 3600 / LTM!$C$1 - epsilon, ($D87 + $E87) / 'Input Data'!$E$14, 'Input Data'!$E$13 - ($D87 + $E87) / 'Input Data'!$E$15)</f>
        <v>208.26666666666733</v>
      </c>
      <c r="N87" s="8">
        <f>IF(OR(LTM!$X88 * 3600 / LTM!$C$1 &gt;= 'Input Data'!$G$12 * LOOKUP(LTM!$A88,'Input Data'!$B$58:$B$62,'Input Data'!$H$58:$H$62) - epsilon, $D87 &lt; LTM!$X87 * 3600 / LTM!$C$1 - epsilon), $D87 / 'Input Data'!$G$14, 'Input Data'!$G$13 - $D87 / 'Input Data'!$G$15)</f>
        <v>204.101333333334</v>
      </c>
      <c r="O87" s="17">
        <f>IF($F87 + $G87 &gt;= LTM!$AA87 * 3600 / LTM!$C$1 - epsilon, ($F87 + $G87) / 'Input Data'!$G$14, 'Input Data'!$G$13 - ($F87 + $G87) / 'Input Data'!$G$15)</f>
        <v>751.57894736842104</v>
      </c>
      <c r="Q87" s="49">
        <f>IF(ABS($J87-$K87) &gt; epsilon, -((LTM!$C88 - LTM!$C87) * 3600 / LTM!$C$1-($B87+$C87))/($J87-$K87), 0)</f>
        <v>0</v>
      </c>
      <c r="R87" s="8">
        <f t="shared" si="2"/>
        <v>0</v>
      </c>
      <c r="S87" s="17">
        <f t="shared" si="3"/>
        <v>1.320675003806971</v>
      </c>
      <c r="U87" s="49">
        <f>MAX(U86 + Q86 * LTM!$C$1 / 3600, 0)</f>
        <v>0</v>
      </c>
      <c r="V87" s="11">
        <f>MAX(V86 + R86 * LTM!$C$1 / 3600 + IF(NOT(OR(LTM!$M88 * 3600 / LTM!$C$1 &gt;= 'Input Data'!$E$12 * LOOKUP(LTM!$A88,'Input Data'!$B$58:$B$62,'Input Data'!$F$58:$F$62) - epsilon,$B87 &lt; LTM!$M87 * 3600 / LTM!$C$1 - epsilon)), MIN(U86 + Q86 * LTM!$C$1 / 3600, 0), 0), 0)</f>
        <v>0</v>
      </c>
      <c r="W87" s="18">
        <f>MAX(W86 + S86 * LTM!$C$1 / 3600 + IF(NOT(OR(LTM!$X88 * 3600 / LTM!$C$1 &gt;= 'Input Data'!$G$12 * LOOKUP(LTM!$A88,'Input Data'!$B$58:$B$62,'Input Data'!$H$58:$H$62) - epsilon, $D87 &lt; LTM!$X87 * 3600 / LTM!$C$1 - epsilon)), MIN(V86 + R86 * LTM!$C$1 / 3600, 0), 0), 0)</f>
        <v>0.19076416721655992</v>
      </c>
      <c r="Y87" s="50" t="e">
        <f>NA()</f>
        <v>#N/A</v>
      </c>
      <c r="Z87" s="55" t="e">
        <f>NA()</f>
        <v>#N/A</v>
      </c>
      <c r="AA87" s="8" t="e">
        <f>NA()</f>
        <v>#N/A</v>
      </c>
      <c r="AB87" s="17">
        <f>IF($U87 &gt; epsilon, $U87 + 'Input Data'!$G$11 + 'Input Data'!$E$11, IF($V87 &gt; epsilon, $V87 + 'Input Data'!$G$11, $W87)) * 5280</f>
        <v>1007.2348029034364</v>
      </c>
    </row>
    <row r="88" spans="1:28" x14ac:dyDescent="0.3">
      <c r="A88" s="38">
        <f>IF(SUM($B87:$H89)=0,NA(),LTM!$A89)</f>
        <v>840</v>
      </c>
      <c r="B88" s="7">
        <f>LTM!$I89 / LTM!$C$1 * 3600</f>
        <v>6248.00000000002</v>
      </c>
      <c r="C88" s="8">
        <f>LTM!$H89 / LTM!$C$1 * 3600</f>
        <v>0</v>
      </c>
      <c r="D88" s="8">
        <f>LTM!$T89 / LTM!$C$1 * 3600</f>
        <v>6123.04000000002</v>
      </c>
      <c r="E88" s="33">
        <f>LTM!$S89 / LTM!$C$1 * 3600</f>
        <v>124.96000000000039</v>
      </c>
      <c r="F88" s="8">
        <f>LTM!$AE89 / LTM!$C$1 * 3600</f>
        <v>5400</v>
      </c>
      <c r="G88" s="33">
        <f>LTM!$AD89 / LTM!$C$1 * 3600</f>
        <v>0</v>
      </c>
      <c r="H88" s="18">
        <f>LTM!$AL89 / LTM!$C$1 * 3600</f>
        <v>5400</v>
      </c>
      <c r="J88" s="50">
        <f>IF(OR(LTM!$B89 * 3600 / LTM!$C$1 &gt;= 'Input Data'!$C$12 * LOOKUP(LTM!$A89,'Input Data'!$B$58:$B$62,'Input Data'!$D$58:$D$62) - epsilon, LTM!$C89 - LTM!$C88 &lt; LTM!$B88 - epsilon), (LTM!$C89 - LTM!$C88) * 3600 / LTM!$C$1 / 'Input Data'!$C$14, 'Input Data'!$C$13 - (LTM!$C89 - LTM!$C88) * 3600 / LTM!$C$1 / 'Input Data'!$C$15)</f>
        <v>104.13333333333367</v>
      </c>
      <c r="K88" s="60">
        <f>IF($B88 + $C88 &gt;= LTM!$E88 * 3600 / LTM!$C$1 - epsilon, ($B88 + $C88) / 'Input Data'!$C$14, 'Input Data'!$C$13 - ($B88 + $C88) / 'Input Data'!$C$15)</f>
        <v>104.13333333333367</v>
      </c>
      <c r="L88" s="8">
        <f>IF(OR(LTM!$M89 * 3600 / LTM!$C$1 &gt;= 'Input Data'!$E$12 * LOOKUP(LTM!$A89,'Input Data'!$B$58:$B$62,'Input Data'!$F$58:$F$62) - epsilon,$B88 &lt; LTM!$M88 * 3600 / LTM!$C$1 - epsilon), $B88 / 'Input Data'!$E$14, 'Input Data'!$E$13 - $B88 / 'Input Data'!$E$15)</f>
        <v>208.26666666666733</v>
      </c>
      <c r="M88" s="33">
        <f>IF($D88 + $E88 &gt;= LTM!$P88 * 3600 / LTM!$C$1 - epsilon, ($D88 + $E88) / 'Input Data'!$E$14, 'Input Data'!$E$13 - ($D88 + $E88) / 'Input Data'!$E$15)</f>
        <v>208.26666666666733</v>
      </c>
      <c r="N88" s="8">
        <f>IF(OR(LTM!$X89 * 3600 / LTM!$C$1 &gt;= 'Input Data'!$G$12 * LOOKUP(LTM!$A89,'Input Data'!$B$58:$B$62,'Input Data'!$H$58:$H$62) - epsilon, $D88 &lt; LTM!$X88 * 3600 / LTM!$C$1 - epsilon), $D88 / 'Input Data'!$G$14, 'Input Data'!$G$13 - $D88 / 'Input Data'!$G$15)</f>
        <v>204.101333333334</v>
      </c>
      <c r="O88" s="17">
        <f>IF($F88 + $G88 &gt;= LTM!$AA88 * 3600 / LTM!$C$1 - epsilon, ($F88 + $G88) / 'Input Data'!$G$14, 'Input Data'!$G$13 - ($F88 + $G88) / 'Input Data'!$G$15)</f>
        <v>751.57894736842104</v>
      </c>
      <c r="Q88" s="49">
        <f>IF(ABS($J88-$K88) &gt; epsilon, -((LTM!$C89 - LTM!$C88) * 3600 / LTM!$C$1-($B88+$C88))/($J88-$K88), 0)</f>
        <v>0</v>
      </c>
      <c r="R88" s="8">
        <f t="shared" si="2"/>
        <v>0</v>
      </c>
      <c r="S88" s="17">
        <f t="shared" si="3"/>
        <v>1.320675003806971</v>
      </c>
      <c r="U88" s="49">
        <f>MAX(U87 + Q87 * LTM!$C$1 / 3600, 0)</f>
        <v>0</v>
      </c>
      <c r="V88" s="11">
        <f>MAX(V87 + R87 * LTM!$C$1 / 3600 + IF(NOT(OR(LTM!$M89 * 3600 / LTM!$C$1 &gt;= 'Input Data'!$E$12 * LOOKUP(LTM!$A89,'Input Data'!$B$58:$B$62,'Input Data'!$F$58:$F$62) - epsilon,$B88 &lt; LTM!$M88 * 3600 / LTM!$C$1 - epsilon)), MIN(U87 + Q87 * LTM!$C$1 / 3600, 0), 0), 0)</f>
        <v>0</v>
      </c>
      <c r="W88" s="18">
        <f>MAX(W87 + S87 * LTM!$C$1 / 3600 + IF(NOT(OR(LTM!$X89 * 3600 / LTM!$C$1 &gt;= 'Input Data'!$G$12 * LOOKUP(LTM!$A89,'Input Data'!$B$58:$B$62,'Input Data'!$H$58:$H$62) - epsilon, $D88 &lt; LTM!$X88 * 3600 / LTM!$C$1 - epsilon)), MIN(V87 + R87 * LTM!$C$1 / 3600, 0), 0), 0)</f>
        <v>0.19443270889380151</v>
      </c>
      <c r="Y88" s="50" t="e">
        <f>NA()</f>
        <v>#N/A</v>
      </c>
      <c r="Z88" s="55" t="e">
        <f>NA()</f>
        <v>#N/A</v>
      </c>
      <c r="AA88" s="8" t="e">
        <f>NA()</f>
        <v>#N/A</v>
      </c>
      <c r="AB88" s="17">
        <f>IF($U88 &gt; epsilon, $U88 + 'Input Data'!$G$11 + 'Input Data'!$E$11, IF($V88 &gt; epsilon, $V88 + 'Input Data'!$G$11, $W88)) * 5280</f>
        <v>1026.6047029592719</v>
      </c>
    </row>
    <row r="89" spans="1:28" x14ac:dyDescent="0.3">
      <c r="A89" s="38">
        <f>IF(SUM($B88:$H90)=0,NA(),LTM!$A90)</f>
        <v>850</v>
      </c>
      <c r="B89" s="7">
        <f>LTM!$I90 / LTM!$C$1 * 3600</f>
        <v>6248.00000000002</v>
      </c>
      <c r="C89" s="8">
        <f>LTM!$H90 / LTM!$C$1 * 3600</f>
        <v>0</v>
      </c>
      <c r="D89" s="8">
        <f>LTM!$T90 / LTM!$C$1 * 3600</f>
        <v>6123.04000000002</v>
      </c>
      <c r="E89" s="33">
        <f>LTM!$S90 / LTM!$C$1 * 3600</f>
        <v>124.96000000000039</v>
      </c>
      <c r="F89" s="8">
        <f>LTM!$AE90 / LTM!$C$1 * 3600</f>
        <v>5400</v>
      </c>
      <c r="G89" s="33">
        <f>LTM!$AD90 / LTM!$C$1 * 3600</f>
        <v>0</v>
      </c>
      <c r="H89" s="18">
        <f>LTM!$AL90 / LTM!$C$1 * 3600</f>
        <v>5400</v>
      </c>
      <c r="J89" s="50">
        <f>IF(OR(LTM!$B90 * 3600 / LTM!$C$1 &gt;= 'Input Data'!$C$12 * LOOKUP(LTM!$A90,'Input Data'!$B$58:$B$62,'Input Data'!$D$58:$D$62) - epsilon, LTM!$C90 - LTM!$C89 &lt; LTM!$B89 - epsilon), (LTM!$C90 - LTM!$C89) * 3600 / LTM!$C$1 / 'Input Data'!$C$14, 'Input Data'!$C$13 - (LTM!$C90 - LTM!$C89) * 3600 / LTM!$C$1 / 'Input Data'!$C$15)</f>
        <v>104.13333333333367</v>
      </c>
      <c r="K89" s="60">
        <f>IF($B89 + $C89 &gt;= LTM!$E89 * 3600 / LTM!$C$1 - epsilon, ($B89 + $C89) / 'Input Data'!$C$14, 'Input Data'!$C$13 - ($B89 + $C89) / 'Input Data'!$C$15)</f>
        <v>104.13333333333367</v>
      </c>
      <c r="L89" s="8">
        <f>IF(OR(LTM!$M90 * 3600 / LTM!$C$1 &gt;= 'Input Data'!$E$12 * LOOKUP(LTM!$A90,'Input Data'!$B$58:$B$62,'Input Data'!$F$58:$F$62) - epsilon,$B89 &lt; LTM!$M89 * 3600 / LTM!$C$1 - epsilon), $B89 / 'Input Data'!$E$14, 'Input Data'!$E$13 - $B89 / 'Input Data'!$E$15)</f>
        <v>208.26666666666733</v>
      </c>
      <c r="M89" s="33">
        <f>IF($D89 + $E89 &gt;= LTM!$P89 * 3600 / LTM!$C$1 - epsilon, ($D89 + $E89) / 'Input Data'!$E$14, 'Input Data'!$E$13 - ($D89 + $E89) / 'Input Data'!$E$15)</f>
        <v>208.26666666666733</v>
      </c>
      <c r="N89" s="8">
        <f>IF(OR(LTM!$X90 * 3600 / LTM!$C$1 &gt;= 'Input Data'!$G$12 * LOOKUP(LTM!$A90,'Input Data'!$B$58:$B$62,'Input Data'!$H$58:$H$62) - epsilon, $D89 &lt; LTM!$X89 * 3600 / LTM!$C$1 - epsilon), $D89 / 'Input Data'!$G$14, 'Input Data'!$G$13 - $D89 / 'Input Data'!$G$15)</f>
        <v>204.101333333334</v>
      </c>
      <c r="O89" s="17">
        <f>IF($F89 + $G89 &gt;= LTM!$AA89 * 3600 / LTM!$C$1 - epsilon, ($F89 + $G89) / 'Input Data'!$G$14, 'Input Data'!$G$13 - ($F89 + $G89) / 'Input Data'!$G$15)</f>
        <v>751.57894736842104</v>
      </c>
      <c r="Q89" s="49">
        <f>IF(ABS($J89-$K89) &gt; epsilon, -((LTM!$C90 - LTM!$C89) * 3600 / LTM!$C$1-($B89+$C89))/($J89-$K89), 0)</f>
        <v>0</v>
      </c>
      <c r="R89" s="8">
        <f t="shared" si="2"/>
        <v>0</v>
      </c>
      <c r="S89" s="17">
        <f t="shared" si="3"/>
        <v>1.320675003806971</v>
      </c>
      <c r="U89" s="49">
        <f>MAX(U88 + Q88 * LTM!$C$1 / 3600, 0)</f>
        <v>0</v>
      </c>
      <c r="V89" s="11">
        <f>MAX(V88 + R88 * LTM!$C$1 / 3600 + IF(NOT(OR(LTM!$M90 * 3600 / LTM!$C$1 &gt;= 'Input Data'!$E$12 * LOOKUP(LTM!$A90,'Input Data'!$B$58:$B$62,'Input Data'!$F$58:$F$62) - epsilon,$B89 &lt; LTM!$M89 * 3600 / LTM!$C$1 - epsilon)), MIN(U88 + Q88 * LTM!$C$1 / 3600, 0), 0), 0)</f>
        <v>0</v>
      </c>
      <c r="W89" s="18">
        <f>MAX(W88 + S88 * LTM!$C$1 / 3600 + IF(NOT(OR(LTM!$X90 * 3600 / LTM!$C$1 &gt;= 'Input Data'!$G$12 * LOOKUP(LTM!$A90,'Input Data'!$B$58:$B$62,'Input Data'!$H$58:$H$62) - epsilon, $D89 &lt; LTM!$X89 * 3600 / LTM!$C$1 - epsilon)), MIN(V88 + R88 * LTM!$C$1 / 3600, 0), 0), 0)</f>
        <v>0.19810125057104311</v>
      </c>
      <c r="Y89" s="50" t="e">
        <f>NA()</f>
        <v>#N/A</v>
      </c>
      <c r="Z89" s="55" t="e">
        <f>NA()</f>
        <v>#N/A</v>
      </c>
      <c r="AA89" s="8" t="e">
        <f>NA()</f>
        <v>#N/A</v>
      </c>
      <c r="AB89" s="17">
        <f>IF($U89 &gt; epsilon, $U89 + 'Input Data'!$G$11 + 'Input Data'!$E$11, IF($V89 &gt; epsilon, $V89 + 'Input Data'!$G$11, $W89)) * 5280</f>
        <v>1045.9746030151075</v>
      </c>
    </row>
    <row r="90" spans="1:28" x14ac:dyDescent="0.3">
      <c r="A90" s="38">
        <f>IF(SUM($B89:$H91)=0,NA(),LTM!$A91)</f>
        <v>860</v>
      </c>
      <c r="B90" s="7">
        <f>LTM!$I91 / LTM!$C$1 * 3600</f>
        <v>6248.00000000002</v>
      </c>
      <c r="C90" s="8">
        <f>LTM!$H91 / LTM!$C$1 * 3600</f>
        <v>0</v>
      </c>
      <c r="D90" s="8">
        <f>LTM!$T91 / LTM!$C$1 * 3600</f>
        <v>6123.04000000002</v>
      </c>
      <c r="E90" s="33">
        <f>LTM!$S91 / LTM!$C$1 * 3600</f>
        <v>124.96000000000039</v>
      </c>
      <c r="F90" s="8">
        <f>LTM!$AE91 / LTM!$C$1 * 3600</f>
        <v>5400</v>
      </c>
      <c r="G90" s="33">
        <f>LTM!$AD91 / LTM!$C$1 * 3600</f>
        <v>0</v>
      </c>
      <c r="H90" s="18">
        <f>LTM!$AL91 / LTM!$C$1 * 3600</f>
        <v>5400</v>
      </c>
      <c r="J90" s="50">
        <f>IF(OR(LTM!$B91 * 3600 / LTM!$C$1 &gt;= 'Input Data'!$C$12 * LOOKUP(LTM!$A91,'Input Data'!$B$58:$B$62,'Input Data'!$D$58:$D$62) - epsilon, LTM!$C91 - LTM!$C90 &lt; LTM!$B90 - epsilon), (LTM!$C91 - LTM!$C90) * 3600 / LTM!$C$1 / 'Input Data'!$C$14, 'Input Data'!$C$13 - (LTM!$C91 - LTM!$C90) * 3600 / LTM!$C$1 / 'Input Data'!$C$15)</f>
        <v>104.13333333333367</v>
      </c>
      <c r="K90" s="60">
        <f>IF($B90 + $C90 &gt;= LTM!$E90 * 3600 / LTM!$C$1 - epsilon, ($B90 + $C90) / 'Input Data'!$C$14, 'Input Data'!$C$13 - ($B90 + $C90) / 'Input Data'!$C$15)</f>
        <v>104.13333333333367</v>
      </c>
      <c r="L90" s="8">
        <f>IF(OR(LTM!$M91 * 3600 / LTM!$C$1 &gt;= 'Input Data'!$E$12 * LOOKUP(LTM!$A91,'Input Data'!$B$58:$B$62,'Input Data'!$F$58:$F$62) - epsilon,$B90 &lt; LTM!$M90 * 3600 / LTM!$C$1 - epsilon), $B90 / 'Input Data'!$E$14, 'Input Data'!$E$13 - $B90 / 'Input Data'!$E$15)</f>
        <v>208.26666666666733</v>
      </c>
      <c r="M90" s="33">
        <f>IF($D90 + $E90 &gt;= LTM!$P90 * 3600 / LTM!$C$1 - epsilon, ($D90 + $E90) / 'Input Data'!$E$14, 'Input Data'!$E$13 - ($D90 + $E90) / 'Input Data'!$E$15)</f>
        <v>208.26666666666733</v>
      </c>
      <c r="N90" s="8">
        <f>IF(OR(LTM!$X91 * 3600 / LTM!$C$1 &gt;= 'Input Data'!$G$12 * LOOKUP(LTM!$A91,'Input Data'!$B$58:$B$62,'Input Data'!$H$58:$H$62) - epsilon, $D90 &lt; LTM!$X90 * 3600 / LTM!$C$1 - epsilon), $D90 / 'Input Data'!$G$14, 'Input Data'!$G$13 - $D90 / 'Input Data'!$G$15)</f>
        <v>204.101333333334</v>
      </c>
      <c r="O90" s="17">
        <f>IF($F90 + $G90 &gt;= LTM!$AA90 * 3600 / LTM!$C$1 - epsilon, ($F90 + $G90) / 'Input Data'!$G$14, 'Input Data'!$G$13 - ($F90 + $G90) / 'Input Data'!$G$15)</f>
        <v>751.57894736842104</v>
      </c>
      <c r="Q90" s="49">
        <f>IF(ABS($J90-$K90) &gt; epsilon, -((LTM!$C91 - LTM!$C90) * 3600 / LTM!$C$1-($B90+$C90))/($J90-$K90), 0)</f>
        <v>0</v>
      </c>
      <c r="R90" s="8">
        <f t="shared" si="2"/>
        <v>0</v>
      </c>
      <c r="S90" s="17">
        <f t="shared" si="3"/>
        <v>1.320675003806971</v>
      </c>
      <c r="U90" s="49">
        <f>MAX(U89 + Q89 * LTM!$C$1 / 3600, 0)</f>
        <v>0</v>
      </c>
      <c r="V90" s="11">
        <f>MAX(V89 + R89 * LTM!$C$1 / 3600 + IF(NOT(OR(LTM!$M91 * 3600 / LTM!$C$1 &gt;= 'Input Data'!$E$12 * LOOKUP(LTM!$A91,'Input Data'!$B$58:$B$62,'Input Data'!$F$58:$F$62) - epsilon,$B90 &lt; LTM!$M90 * 3600 / LTM!$C$1 - epsilon)), MIN(U89 + Q89 * LTM!$C$1 / 3600, 0), 0), 0)</f>
        <v>0</v>
      </c>
      <c r="W90" s="18">
        <f>MAX(W89 + S89 * LTM!$C$1 / 3600 + IF(NOT(OR(LTM!$X91 * 3600 / LTM!$C$1 &gt;= 'Input Data'!$G$12 * LOOKUP(LTM!$A91,'Input Data'!$B$58:$B$62,'Input Data'!$H$58:$H$62) - epsilon, $D90 &lt; LTM!$X90 * 3600 / LTM!$C$1 - epsilon)), MIN(V89 + R89 * LTM!$C$1 / 3600, 0), 0), 0)</f>
        <v>0.2017697922482847</v>
      </c>
      <c r="Y90" s="50" t="e">
        <f>NA()</f>
        <v>#N/A</v>
      </c>
      <c r="Z90" s="55" t="e">
        <f>NA()</f>
        <v>#N/A</v>
      </c>
      <c r="AA90" s="8" t="e">
        <f>NA()</f>
        <v>#N/A</v>
      </c>
      <c r="AB90" s="17">
        <f>IF($U90 &gt; epsilon, $U90 + 'Input Data'!$G$11 + 'Input Data'!$E$11, IF($V90 &gt; epsilon, $V90 + 'Input Data'!$G$11, $W90)) * 5280</f>
        <v>1065.3445030709431</v>
      </c>
    </row>
    <row r="91" spans="1:28" x14ac:dyDescent="0.3">
      <c r="A91" s="38">
        <f>IF(SUM($B90:$H92)=0,NA(),LTM!$A92)</f>
        <v>870</v>
      </c>
      <c r="B91" s="7">
        <f>LTM!$I92 / LTM!$C$1 * 3600</f>
        <v>6248.00000000002</v>
      </c>
      <c r="C91" s="8">
        <f>LTM!$H92 / LTM!$C$1 * 3600</f>
        <v>0</v>
      </c>
      <c r="D91" s="8">
        <f>LTM!$T92 / LTM!$C$1 * 3600</f>
        <v>6123.04000000002</v>
      </c>
      <c r="E91" s="33">
        <f>LTM!$S92 / LTM!$C$1 * 3600</f>
        <v>124.96000000000039</v>
      </c>
      <c r="F91" s="8">
        <f>LTM!$AE92 / LTM!$C$1 * 3600</f>
        <v>5400</v>
      </c>
      <c r="G91" s="33">
        <f>LTM!$AD92 / LTM!$C$1 * 3600</f>
        <v>0</v>
      </c>
      <c r="H91" s="18">
        <f>LTM!$AL92 / LTM!$C$1 * 3600</f>
        <v>5400</v>
      </c>
      <c r="J91" s="50">
        <f>IF(OR(LTM!$B92 * 3600 / LTM!$C$1 &gt;= 'Input Data'!$C$12 * LOOKUP(LTM!$A92,'Input Data'!$B$58:$B$62,'Input Data'!$D$58:$D$62) - epsilon, LTM!$C92 - LTM!$C91 &lt; LTM!$B91 - epsilon), (LTM!$C92 - LTM!$C91) * 3600 / LTM!$C$1 / 'Input Data'!$C$14, 'Input Data'!$C$13 - (LTM!$C92 - LTM!$C91) * 3600 / LTM!$C$1 / 'Input Data'!$C$15)</f>
        <v>104.13333333333367</v>
      </c>
      <c r="K91" s="60">
        <f>IF($B91 + $C91 &gt;= LTM!$E91 * 3600 / LTM!$C$1 - epsilon, ($B91 + $C91) / 'Input Data'!$C$14, 'Input Data'!$C$13 - ($B91 + $C91) / 'Input Data'!$C$15)</f>
        <v>104.13333333333367</v>
      </c>
      <c r="L91" s="8">
        <f>IF(OR(LTM!$M92 * 3600 / LTM!$C$1 &gt;= 'Input Data'!$E$12 * LOOKUP(LTM!$A92,'Input Data'!$B$58:$B$62,'Input Data'!$F$58:$F$62) - epsilon,$B91 &lt; LTM!$M91 * 3600 / LTM!$C$1 - epsilon), $B91 / 'Input Data'!$E$14, 'Input Data'!$E$13 - $B91 / 'Input Data'!$E$15)</f>
        <v>208.26666666666733</v>
      </c>
      <c r="M91" s="33">
        <f>IF($D91 + $E91 &gt;= LTM!$P91 * 3600 / LTM!$C$1 - epsilon, ($D91 + $E91) / 'Input Data'!$E$14, 'Input Data'!$E$13 - ($D91 + $E91) / 'Input Data'!$E$15)</f>
        <v>208.26666666666733</v>
      </c>
      <c r="N91" s="8">
        <f>IF(OR(LTM!$X92 * 3600 / LTM!$C$1 &gt;= 'Input Data'!$G$12 * LOOKUP(LTM!$A92,'Input Data'!$B$58:$B$62,'Input Data'!$H$58:$H$62) - epsilon, $D91 &lt; LTM!$X91 * 3600 / LTM!$C$1 - epsilon), $D91 / 'Input Data'!$G$14, 'Input Data'!$G$13 - $D91 / 'Input Data'!$G$15)</f>
        <v>204.101333333334</v>
      </c>
      <c r="O91" s="17">
        <f>IF($F91 + $G91 &gt;= LTM!$AA91 * 3600 / LTM!$C$1 - epsilon, ($F91 + $G91) / 'Input Data'!$G$14, 'Input Data'!$G$13 - ($F91 + $G91) / 'Input Data'!$G$15)</f>
        <v>751.57894736842104</v>
      </c>
      <c r="Q91" s="49">
        <f>IF(ABS($J91-$K91) &gt; epsilon, -((LTM!$C92 - LTM!$C91) * 3600 / LTM!$C$1-($B91+$C91))/($J91-$K91), 0)</f>
        <v>0</v>
      </c>
      <c r="R91" s="8">
        <f t="shared" si="2"/>
        <v>0</v>
      </c>
      <c r="S91" s="17">
        <f t="shared" si="3"/>
        <v>1.320675003806971</v>
      </c>
      <c r="U91" s="49">
        <f>MAX(U90 + Q90 * LTM!$C$1 / 3600, 0)</f>
        <v>0</v>
      </c>
      <c r="V91" s="11">
        <f>MAX(V90 + R90 * LTM!$C$1 / 3600 + IF(NOT(OR(LTM!$M92 * 3600 / LTM!$C$1 &gt;= 'Input Data'!$E$12 * LOOKUP(LTM!$A92,'Input Data'!$B$58:$B$62,'Input Data'!$F$58:$F$62) - epsilon,$B91 &lt; LTM!$M91 * 3600 / LTM!$C$1 - epsilon)), MIN(U90 + Q90 * LTM!$C$1 / 3600, 0), 0), 0)</f>
        <v>0</v>
      </c>
      <c r="W91" s="18">
        <f>MAX(W90 + S90 * LTM!$C$1 / 3600 + IF(NOT(OR(LTM!$X92 * 3600 / LTM!$C$1 &gt;= 'Input Data'!$G$12 * LOOKUP(LTM!$A92,'Input Data'!$B$58:$B$62,'Input Data'!$H$58:$H$62) - epsilon, $D91 &lt; LTM!$X91 * 3600 / LTM!$C$1 - epsilon)), MIN(V90 + R90 * LTM!$C$1 / 3600, 0), 0), 0)</f>
        <v>0.2054383339255263</v>
      </c>
      <c r="Y91" s="50" t="e">
        <f>NA()</f>
        <v>#N/A</v>
      </c>
      <c r="Z91" s="55" t="e">
        <f>NA()</f>
        <v>#N/A</v>
      </c>
      <c r="AA91" s="8" t="e">
        <f>NA()</f>
        <v>#N/A</v>
      </c>
      <c r="AB91" s="17">
        <f>IF($U91 &gt; epsilon, $U91 + 'Input Data'!$G$11 + 'Input Data'!$E$11, IF($V91 &gt; epsilon, $V91 + 'Input Data'!$G$11, $W91)) * 5280</f>
        <v>1084.7144031267787</v>
      </c>
    </row>
    <row r="92" spans="1:28" x14ac:dyDescent="0.3">
      <c r="A92" s="38">
        <f>IF(SUM($B91:$H93)=0,NA(),LTM!$A93)</f>
        <v>880</v>
      </c>
      <c r="B92" s="7">
        <f>LTM!$I93 / LTM!$C$1 * 3600</f>
        <v>6248.00000000002</v>
      </c>
      <c r="C92" s="8">
        <f>LTM!$H93 / LTM!$C$1 * 3600</f>
        <v>0</v>
      </c>
      <c r="D92" s="8">
        <f>LTM!$T93 / LTM!$C$1 * 3600</f>
        <v>6123.04000000002</v>
      </c>
      <c r="E92" s="33">
        <f>LTM!$S93 / LTM!$C$1 * 3600</f>
        <v>124.96000000000039</v>
      </c>
      <c r="F92" s="8">
        <f>LTM!$AE93 / LTM!$C$1 * 3600</f>
        <v>5400</v>
      </c>
      <c r="G92" s="33">
        <f>LTM!$AD93 / LTM!$C$1 * 3600</f>
        <v>0</v>
      </c>
      <c r="H92" s="18">
        <f>LTM!$AL93 / LTM!$C$1 * 3600</f>
        <v>5400</v>
      </c>
      <c r="J92" s="50">
        <f>IF(OR(LTM!$B93 * 3600 / LTM!$C$1 &gt;= 'Input Data'!$C$12 * LOOKUP(LTM!$A93,'Input Data'!$B$58:$B$62,'Input Data'!$D$58:$D$62) - epsilon, LTM!$C93 - LTM!$C92 &lt; LTM!$B92 - epsilon), (LTM!$C93 - LTM!$C92) * 3600 / LTM!$C$1 / 'Input Data'!$C$14, 'Input Data'!$C$13 - (LTM!$C93 - LTM!$C92) * 3600 / LTM!$C$1 / 'Input Data'!$C$15)</f>
        <v>104.13333333333367</v>
      </c>
      <c r="K92" s="60">
        <f>IF($B92 + $C92 &gt;= LTM!$E92 * 3600 / LTM!$C$1 - epsilon, ($B92 + $C92) / 'Input Data'!$C$14, 'Input Data'!$C$13 - ($B92 + $C92) / 'Input Data'!$C$15)</f>
        <v>104.13333333333367</v>
      </c>
      <c r="L92" s="8">
        <f>IF(OR(LTM!$M93 * 3600 / LTM!$C$1 &gt;= 'Input Data'!$E$12 * LOOKUP(LTM!$A93,'Input Data'!$B$58:$B$62,'Input Data'!$F$58:$F$62) - epsilon,$B92 &lt; LTM!$M92 * 3600 / LTM!$C$1 - epsilon), $B92 / 'Input Data'!$E$14, 'Input Data'!$E$13 - $B92 / 'Input Data'!$E$15)</f>
        <v>208.26666666666733</v>
      </c>
      <c r="M92" s="33">
        <f>IF($D92 + $E92 &gt;= LTM!$P92 * 3600 / LTM!$C$1 - epsilon, ($D92 + $E92) / 'Input Data'!$E$14, 'Input Data'!$E$13 - ($D92 + $E92) / 'Input Data'!$E$15)</f>
        <v>208.26666666666733</v>
      </c>
      <c r="N92" s="8">
        <f>IF(OR(LTM!$X93 * 3600 / LTM!$C$1 &gt;= 'Input Data'!$G$12 * LOOKUP(LTM!$A93,'Input Data'!$B$58:$B$62,'Input Data'!$H$58:$H$62) - epsilon, $D92 &lt; LTM!$X92 * 3600 / LTM!$C$1 - epsilon), $D92 / 'Input Data'!$G$14, 'Input Data'!$G$13 - $D92 / 'Input Data'!$G$15)</f>
        <v>204.101333333334</v>
      </c>
      <c r="O92" s="17">
        <f>IF($F92 + $G92 &gt;= LTM!$AA92 * 3600 / LTM!$C$1 - epsilon, ($F92 + $G92) / 'Input Data'!$G$14, 'Input Data'!$G$13 - ($F92 + $G92) / 'Input Data'!$G$15)</f>
        <v>751.57894736842104</v>
      </c>
      <c r="Q92" s="49">
        <f>IF(ABS($J92-$K92) &gt; epsilon, -((LTM!$C93 - LTM!$C92) * 3600 / LTM!$C$1-($B92+$C92))/($J92-$K92), 0)</f>
        <v>0</v>
      </c>
      <c r="R92" s="8">
        <f t="shared" si="2"/>
        <v>0</v>
      </c>
      <c r="S92" s="17">
        <f t="shared" si="3"/>
        <v>1.320675003806971</v>
      </c>
      <c r="U92" s="49">
        <f>MAX(U91 + Q91 * LTM!$C$1 / 3600, 0)</f>
        <v>0</v>
      </c>
      <c r="V92" s="11">
        <f>MAX(V91 + R91 * LTM!$C$1 / 3600 + IF(NOT(OR(LTM!$M93 * 3600 / LTM!$C$1 &gt;= 'Input Data'!$E$12 * LOOKUP(LTM!$A93,'Input Data'!$B$58:$B$62,'Input Data'!$F$58:$F$62) - epsilon,$B92 &lt; LTM!$M92 * 3600 / LTM!$C$1 - epsilon)), MIN(U91 + Q91 * LTM!$C$1 / 3600, 0), 0), 0)</f>
        <v>0</v>
      </c>
      <c r="W92" s="18">
        <f>MAX(W91 + S91 * LTM!$C$1 / 3600 + IF(NOT(OR(LTM!$X93 * 3600 / LTM!$C$1 &gt;= 'Input Data'!$G$12 * LOOKUP(LTM!$A93,'Input Data'!$B$58:$B$62,'Input Data'!$H$58:$H$62) - epsilon, $D92 &lt; LTM!$X92 * 3600 / LTM!$C$1 - epsilon)), MIN(V91 + R91 * LTM!$C$1 / 3600, 0), 0), 0)</f>
        <v>0.20910687560276789</v>
      </c>
      <c r="Y92" s="50" t="e">
        <f>NA()</f>
        <v>#N/A</v>
      </c>
      <c r="Z92" s="55" t="e">
        <f>NA()</f>
        <v>#N/A</v>
      </c>
      <c r="AA92" s="8" t="e">
        <f>NA()</f>
        <v>#N/A</v>
      </c>
      <c r="AB92" s="17">
        <f>IF($U92 &gt; epsilon, $U92 + 'Input Data'!$G$11 + 'Input Data'!$E$11, IF($V92 &gt; epsilon, $V92 + 'Input Data'!$G$11, $W92)) * 5280</f>
        <v>1104.0843031826143</v>
      </c>
    </row>
    <row r="93" spans="1:28" x14ac:dyDescent="0.3">
      <c r="A93" s="38">
        <f>IF(SUM($B92:$H94)=0,NA(),LTM!$A94)</f>
        <v>890</v>
      </c>
      <c r="B93" s="7">
        <f>LTM!$I94 / LTM!$C$1 * 3600</f>
        <v>6248.00000000002</v>
      </c>
      <c r="C93" s="8">
        <f>LTM!$H94 / LTM!$C$1 * 3600</f>
        <v>0</v>
      </c>
      <c r="D93" s="8">
        <f>LTM!$T94 / LTM!$C$1 * 3600</f>
        <v>6123.04000000002</v>
      </c>
      <c r="E93" s="33">
        <f>LTM!$S94 / LTM!$C$1 * 3600</f>
        <v>124.96000000000039</v>
      </c>
      <c r="F93" s="8">
        <f>LTM!$AE94 / LTM!$C$1 * 3600</f>
        <v>5400</v>
      </c>
      <c r="G93" s="33">
        <f>LTM!$AD94 / LTM!$C$1 * 3600</f>
        <v>0</v>
      </c>
      <c r="H93" s="18">
        <f>LTM!$AL94 / LTM!$C$1 * 3600</f>
        <v>5400</v>
      </c>
      <c r="J93" s="50">
        <f>IF(OR(LTM!$B94 * 3600 / LTM!$C$1 &gt;= 'Input Data'!$C$12 * LOOKUP(LTM!$A94,'Input Data'!$B$58:$B$62,'Input Data'!$D$58:$D$62) - epsilon, LTM!$C94 - LTM!$C93 &lt; LTM!$B93 - epsilon), (LTM!$C94 - LTM!$C93) * 3600 / LTM!$C$1 / 'Input Data'!$C$14, 'Input Data'!$C$13 - (LTM!$C94 - LTM!$C93) * 3600 / LTM!$C$1 / 'Input Data'!$C$15)</f>
        <v>104.13333333333367</v>
      </c>
      <c r="K93" s="60">
        <f>IF($B93 + $C93 &gt;= LTM!$E93 * 3600 / LTM!$C$1 - epsilon, ($B93 + $C93) / 'Input Data'!$C$14, 'Input Data'!$C$13 - ($B93 + $C93) / 'Input Data'!$C$15)</f>
        <v>104.13333333333367</v>
      </c>
      <c r="L93" s="8">
        <f>IF(OR(LTM!$M94 * 3600 / LTM!$C$1 &gt;= 'Input Data'!$E$12 * LOOKUP(LTM!$A94,'Input Data'!$B$58:$B$62,'Input Data'!$F$58:$F$62) - epsilon,$B93 &lt; LTM!$M93 * 3600 / LTM!$C$1 - epsilon), $B93 / 'Input Data'!$E$14, 'Input Data'!$E$13 - $B93 / 'Input Data'!$E$15)</f>
        <v>208.26666666666733</v>
      </c>
      <c r="M93" s="33">
        <f>IF($D93 + $E93 &gt;= LTM!$P93 * 3600 / LTM!$C$1 - epsilon, ($D93 + $E93) / 'Input Data'!$E$14, 'Input Data'!$E$13 - ($D93 + $E93) / 'Input Data'!$E$15)</f>
        <v>208.26666666666733</v>
      </c>
      <c r="N93" s="8">
        <f>IF(OR(LTM!$X94 * 3600 / LTM!$C$1 &gt;= 'Input Data'!$G$12 * LOOKUP(LTM!$A94,'Input Data'!$B$58:$B$62,'Input Data'!$H$58:$H$62) - epsilon, $D93 &lt; LTM!$X93 * 3600 / LTM!$C$1 - epsilon), $D93 / 'Input Data'!$G$14, 'Input Data'!$G$13 - $D93 / 'Input Data'!$G$15)</f>
        <v>204.101333333334</v>
      </c>
      <c r="O93" s="17">
        <f>IF($F93 + $G93 &gt;= LTM!$AA93 * 3600 / LTM!$C$1 - epsilon, ($F93 + $G93) / 'Input Data'!$G$14, 'Input Data'!$G$13 - ($F93 + $G93) / 'Input Data'!$G$15)</f>
        <v>751.57894736842104</v>
      </c>
      <c r="Q93" s="49">
        <f>IF(ABS($J93-$K93) &gt; epsilon, -((LTM!$C94 - LTM!$C93) * 3600 / LTM!$C$1-($B93+$C93))/($J93-$K93), 0)</f>
        <v>0</v>
      </c>
      <c r="R93" s="8">
        <f t="shared" si="2"/>
        <v>0</v>
      </c>
      <c r="S93" s="17">
        <f t="shared" si="3"/>
        <v>1.320675003806971</v>
      </c>
      <c r="U93" s="49">
        <f>MAX(U92 + Q92 * LTM!$C$1 / 3600, 0)</f>
        <v>0</v>
      </c>
      <c r="V93" s="11">
        <f>MAX(V92 + R92 * LTM!$C$1 / 3600 + IF(NOT(OR(LTM!$M94 * 3600 / LTM!$C$1 &gt;= 'Input Data'!$E$12 * LOOKUP(LTM!$A94,'Input Data'!$B$58:$B$62,'Input Data'!$F$58:$F$62) - epsilon,$B93 &lt; LTM!$M93 * 3600 / LTM!$C$1 - epsilon)), MIN(U92 + Q92 * LTM!$C$1 / 3600, 0), 0), 0)</f>
        <v>0</v>
      </c>
      <c r="W93" s="18">
        <f>MAX(W92 + S92 * LTM!$C$1 / 3600 + IF(NOT(OR(LTM!$X94 * 3600 / LTM!$C$1 &gt;= 'Input Data'!$G$12 * LOOKUP(LTM!$A94,'Input Data'!$B$58:$B$62,'Input Data'!$H$58:$H$62) - epsilon, $D93 &lt; LTM!$X93 * 3600 / LTM!$C$1 - epsilon)), MIN(V92 + R92 * LTM!$C$1 / 3600, 0), 0), 0)</f>
        <v>0.21277541728000948</v>
      </c>
      <c r="Y93" s="50" t="e">
        <f>NA()</f>
        <v>#N/A</v>
      </c>
      <c r="Z93" s="55" t="e">
        <f>NA()</f>
        <v>#N/A</v>
      </c>
      <c r="AA93" s="8" t="e">
        <f>NA()</f>
        <v>#N/A</v>
      </c>
      <c r="AB93" s="17">
        <f>IF($U93 &gt; epsilon, $U93 + 'Input Data'!$G$11 + 'Input Data'!$E$11, IF($V93 &gt; epsilon, $V93 + 'Input Data'!$G$11, $W93)) * 5280</f>
        <v>1123.45420323845</v>
      </c>
    </row>
    <row r="94" spans="1:28" x14ac:dyDescent="0.3">
      <c r="A94" s="38">
        <f>IF(SUM($B93:$H95)=0,NA(),LTM!$A95)</f>
        <v>900</v>
      </c>
      <c r="B94" s="7">
        <f>LTM!$I95 / LTM!$C$1 * 3600</f>
        <v>6248.00000000002</v>
      </c>
      <c r="C94" s="8">
        <f>LTM!$H95 / LTM!$C$1 * 3600</f>
        <v>0</v>
      </c>
      <c r="D94" s="8">
        <f>LTM!$T95 / LTM!$C$1 * 3600</f>
        <v>6123.04000000002</v>
      </c>
      <c r="E94" s="33">
        <f>LTM!$S95 / LTM!$C$1 * 3600</f>
        <v>124.96000000000039</v>
      </c>
      <c r="F94" s="8">
        <f>LTM!$AE95 / LTM!$C$1 * 3600</f>
        <v>5400</v>
      </c>
      <c r="G94" s="33">
        <f>LTM!$AD95 / LTM!$C$1 * 3600</f>
        <v>0</v>
      </c>
      <c r="H94" s="18">
        <f>LTM!$AL95 / LTM!$C$1 * 3600</f>
        <v>5400</v>
      </c>
      <c r="J94" s="50">
        <f>IF(OR(LTM!$B95 * 3600 / LTM!$C$1 &gt;= 'Input Data'!$C$12 * LOOKUP(LTM!$A95,'Input Data'!$B$58:$B$62,'Input Data'!$D$58:$D$62) - epsilon, LTM!$C95 - LTM!$C94 &lt; LTM!$B94 - epsilon), (LTM!$C95 - LTM!$C94) * 3600 / LTM!$C$1 / 'Input Data'!$C$14, 'Input Data'!$C$13 - (LTM!$C95 - LTM!$C94) * 3600 / LTM!$C$1 / 'Input Data'!$C$15)</f>
        <v>104.13333333333367</v>
      </c>
      <c r="K94" s="60">
        <f>IF($B94 + $C94 &gt;= LTM!$E94 * 3600 / LTM!$C$1 - epsilon, ($B94 + $C94) / 'Input Data'!$C$14, 'Input Data'!$C$13 - ($B94 + $C94) / 'Input Data'!$C$15)</f>
        <v>104.13333333333367</v>
      </c>
      <c r="L94" s="8">
        <f>IF(OR(LTM!$M95 * 3600 / LTM!$C$1 &gt;= 'Input Data'!$E$12 * LOOKUP(LTM!$A95,'Input Data'!$B$58:$B$62,'Input Data'!$F$58:$F$62) - epsilon,$B94 &lt; LTM!$M94 * 3600 / LTM!$C$1 - epsilon), $B94 / 'Input Data'!$E$14, 'Input Data'!$E$13 - $B94 / 'Input Data'!$E$15)</f>
        <v>208.26666666666733</v>
      </c>
      <c r="M94" s="33">
        <f>IF($D94 + $E94 &gt;= LTM!$P94 * 3600 / LTM!$C$1 - epsilon, ($D94 + $E94) / 'Input Data'!$E$14, 'Input Data'!$E$13 - ($D94 + $E94) / 'Input Data'!$E$15)</f>
        <v>208.26666666666733</v>
      </c>
      <c r="N94" s="8">
        <f>IF(OR(LTM!$X95 * 3600 / LTM!$C$1 &gt;= 'Input Data'!$G$12 * LOOKUP(LTM!$A95,'Input Data'!$B$58:$B$62,'Input Data'!$H$58:$H$62) - epsilon, $D94 &lt; LTM!$X94 * 3600 / LTM!$C$1 - epsilon), $D94 / 'Input Data'!$G$14, 'Input Data'!$G$13 - $D94 / 'Input Data'!$G$15)</f>
        <v>204.101333333334</v>
      </c>
      <c r="O94" s="17">
        <f>IF($F94 + $G94 &gt;= LTM!$AA94 * 3600 / LTM!$C$1 - epsilon, ($F94 + $G94) / 'Input Data'!$G$14, 'Input Data'!$G$13 - ($F94 + $G94) / 'Input Data'!$G$15)</f>
        <v>751.57894736842104</v>
      </c>
      <c r="Q94" s="49">
        <f>IF(ABS($J94-$K94) &gt; epsilon, -((LTM!$C95 - LTM!$C94) * 3600 / LTM!$C$1-($B94+$C94))/($J94-$K94), 0)</f>
        <v>0</v>
      </c>
      <c r="R94" s="8">
        <f t="shared" si="2"/>
        <v>0</v>
      </c>
      <c r="S94" s="17">
        <f t="shared" si="3"/>
        <v>1.320675003806971</v>
      </c>
      <c r="U94" s="49">
        <f>MAX(U93 + Q93 * LTM!$C$1 / 3600, 0)</f>
        <v>0</v>
      </c>
      <c r="V94" s="11">
        <f>MAX(V93 + R93 * LTM!$C$1 / 3600 + IF(NOT(OR(LTM!$M95 * 3600 / LTM!$C$1 &gt;= 'Input Data'!$E$12 * LOOKUP(LTM!$A95,'Input Data'!$B$58:$B$62,'Input Data'!$F$58:$F$62) - epsilon,$B94 &lt; LTM!$M94 * 3600 / LTM!$C$1 - epsilon)), MIN(U93 + Q93 * LTM!$C$1 / 3600, 0), 0), 0)</f>
        <v>0</v>
      </c>
      <c r="W94" s="18">
        <f>MAX(W93 + S93 * LTM!$C$1 / 3600 + IF(NOT(OR(LTM!$X95 * 3600 / LTM!$C$1 &gt;= 'Input Data'!$G$12 * LOOKUP(LTM!$A95,'Input Data'!$B$58:$B$62,'Input Data'!$H$58:$H$62) - epsilon, $D94 &lt; LTM!$X94 * 3600 / LTM!$C$1 - epsilon)), MIN(V93 + R93 * LTM!$C$1 / 3600, 0), 0), 0)</f>
        <v>0.21644395895725108</v>
      </c>
      <c r="Y94" s="50" t="e">
        <f>NA()</f>
        <v>#N/A</v>
      </c>
      <c r="Z94" s="55" t="e">
        <f>NA()</f>
        <v>#N/A</v>
      </c>
      <c r="AA94" s="8" t="e">
        <f>NA()</f>
        <v>#N/A</v>
      </c>
      <c r="AB94" s="17">
        <f>IF($U94 &gt; epsilon, $U94 + 'Input Data'!$G$11 + 'Input Data'!$E$11, IF($V94 &gt; epsilon, $V94 + 'Input Data'!$G$11, $W94)) * 5280</f>
        <v>1142.8241032942856</v>
      </c>
    </row>
    <row r="95" spans="1:28" x14ac:dyDescent="0.3">
      <c r="A95" s="38">
        <f>IF(SUM($B94:$H96)=0,NA(),LTM!$A96)</f>
        <v>910</v>
      </c>
      <c r="B95" s="7">
        <f>LTM!$I96 / LTM!$C$1 * 3600</f>
        <v>6248.00000000002</v>
      </c>
      <c r="C95" s="8">
        <f>LTM!$H96 / LTM!$C$1 * 3600</f>
        <v>0</v>
      </c>
      <c r="D95" s="8">
        <f>LTM!$T96 / LTM!$C$1 * 3600</f>
        <v>6123.04000000002</v>
      </c>
      <c r="E95" s="33">
        <f>LTM!$S96 / LTM!$C$1 * 3600</f>
        <v>124.96000000000039</v>
      </c>
      <c r="F95" s="8">
        <f>LTM!$AE96 / LTM!$C$1 * 3600</f>
        <v>5400</v>
      </c>
      <c r="G95" s="33">
        <f>LTM!$AD96 / LTM!$C$1 * 3600</f>
        <v>0</v>
      </c>
      <c r="H95" s="18">
        <f>LTM!$AL96 / LTM!$C$1 * 3600</f>
        <v>5400</v>
      </c>
      <c r="J95" s="50">
        <f>IF(OR(LTM!$B96 * 3600 / LTM!$C$1 &gt;= 'Input Data'!$C$12 * LOOKUP(LTM!$A96,'Input Data'!$B$58:$B$62,'Input Data'!$D$58:$D$62) - epsilon, LTM!$C96 - LTM!$C95 &lt; LTM!$B95 - epsilon), (LTM!$C96 - LTM!$C95) * 3600 / LTM!$C$1 / 'Input Data'!$C$14, 'Input Data'!$C$13 - (LTM!$C96 - LTM!$C95) * 3600 / LTM!$C$1 / 'Input Data'!$C$15)</f>
        <v>99.75</v>
      </c>
      <c r="K95" s="60">
        <f>IF($B95 + $C95 &gt;= LTM!$E95 * 3600 / LTM!$C$1 - epsilon, ($B95 + $C95) / 'Input Data'!$C$14, 'Input Data'!$C$13 - ($B95 + $C95) / 'Input Data'!$C$15)</f>
        <v>104.13333333333367</v>
      </c>
      <c r="L95" s="8">
        <f>IF(OR(LTM!$M96 * 3600 / LTM!$C$1 &gt;= 'Input Data'!$E$12 * LOOKUP(LTM!$A96,'Input Data'!$B$58:$B$62,'Input Data'!$F$58:$F$62) - epsilon,$B95 &lt; LTM!$M95 * 3600 / LTM!$C$1 - epsilon), $B95 / 'Input Data'!$E$14, 'Input Data'!$E$13 - $B95 / 'Input Data'!$E$15)</f>
        <v>208.26666666666733</v>
      </c>
      <c r="M95" s="33">
        <f>IF($D95 + $E95 &gt;= LTM!$P95 * 3600 / LTM!$C$1 - epsilon, ($D95 + $E95) / 'Input Data'!$E$14, 'Input Data'!$E$13 - ($D95 + $E95) / 'Input Data'!$E$15)</f>
        <v>208.26666666666733</v>
      </c>
      <c r="N95" s="8">
        <f>IF(OR(LTM!$X96 * 3600 / LTM!$C$1 &gt;= 'Input Data'!$G$12 * LOOKUP(LTM!$A96,'Input Data'!$B$58:$B$62,'Input Data'!$H$58:$H$62) - epsilon, $D95 &lt; LTM!$X95 * 3600 / LTM!$C$1 - epsilon), $D95 / 'Input Data'!$G$14, 'Input Data'!$G$13 - $D95 / 'Input Data'!$G$15)</f>
        <v>204.101333333334</v>
      </c>
      <c r="O95" s="17">
        <f>IF($F95 + $G95 &gt;= LTM!$AA95 * 3600 / LTM!$C$1 - epsilon, ($F95 + $G95) / 'Input Data'!$G$14, 'Input Data'!$G$13 - ($F95 + $G95) / 'Input Data'!$G$15)</f>
        <v>751.57894736842104</v>
      </c>
      <c r="Q95" s="49">
        <f>IF(ABS($J95-$K95) &gt; epsilon, -((LTM!$C96 - LTM!$C95) * 3600 / LTM!$C$1-($B95+$C95))/($J95-$K95), 0)</f>
        <v>-60</v>
      </c>
      <c r="R95" s="8">
        <f t="shared" si="2"/>
        <v>0</v>
      </c>
      <c r="S95" s="17">
        <f t="shared" si="3"/>
        <v>1.320675003806971</v>
      </c>
      <c r="U95" s="49">
        <f>MAX(U94 + Q94 * LTM!$C$1 / 3600, 0)</f>
        <v>0</v>
      </c>
      <c r="V95" s="11">
        <f>MAX(V94 + R94 * LTM!$C$1 / 3600 + IF(NOT(OR(LTM!$M96 * 3600 / LTM!$C$1 &gt;= 'Input Data'!$E$12 * LOOKUP(LTM!$A96,'Input Data'!$B$58:$B$62,'Input Data'!$F$58:$F$62) - epsilon,$B95 &lt; LTM!$M95 * 3600 / LTM!$C$1 - epsilon)), MIN(U94 + Q94 * LTM!$C$1 / 3600, 0), 0), 0)</f>
        <v>0</v>
      </c>
      <c r="W95" s="18">
        <f>MAX(W94 + S94 * LTM!$C$1 / 3600 + IF(NOT(OR(LTM!$X96 * 3600 / LTM!$C$1 &gt;= 'Input Data'!$G$12 * LOOKUP(LTM!$A96,'Input Data'!$B$58:$B$62,'Input Data'!$H$58:$H$62) - epsilon, $D95 &lt; LTM!$X95 * 3600 / LTM!$C$1 - epsilon)), MIN(V94 + R94 * LTM!$C$1 / 3600, 0), 0), 0)</f>
        <v>0.22011250063449267</v>
      </c>
      <c r="Y95" s="50" t="e">
        <f>NA()</f>
        <v>#N/A</v>
      </c>
      <c r="Z95" s="55" t="e">
        <f>NA()</f>
        <v>#N/A</v>
      </c>
      <c r="AA95" s="8" t="e">
        <f>NA()</f>
        <v>#N/A</v>
      </c>
      <c r="AB95" s="17">
        <f>IF($U95 &gt; epsilon, $U95 + 'Input Data'!$G$11 + 'Input Data'!$E$11, IF($V95 &gt; epsilon, $V95 + 'Input Data'!$G$11, $W95)) * 5280</f>
        <v>1162.1940033501212</v>
      </c>
    </row>
    <row r="96" spans="1:28" x14ac:dyDescent="0.3">
      <c r="A96" s="38">
        <f>IF(SUM($B95:$H97)=0,NA(),LTM!$A97)</f>
        <v>920</v>
      </c>
      <c r="B96" s="7">
        <f>LTM!$I97 / LTM!$C$1 * 3600</f>
        <v>6248.00000000002</v>
      </c>
      <c r="C96" s="8">
        <f>LTM!$H97 / LTM!$C$1 * 3600</f>
        <v>0</v>
      </c>
      <c r="D96" s="8">
        <f>LTM!$T97 / LTM!$C$1 * 3600</f>
        <v>6123.04000000002</v>
      </c>
      <c r="E96" s="33">
        <f>LTM!$S97 / LTM!$C$1 * 3600</f>
        <v>124.96000000000039</v>
      </c>
      <c r="F96" s="8">
        <f>LTM!$AE97 / LTM!$C$1 * 3600</f>
        <v>5400</v>
      </c>
      <c r="G96" s="33">
        <f>LTM!$AD97 / LTM!$C$1 * 3600</f>
        <v>0</v>
      </c>
      <c r="H96" s="18">
        <f>LTM!$AL97 / LTM!$C$1 * 3600</f>
        <v>5400</v>
      </c>
      <c r="J96" s="50">
        <f>IF(OR(LTM!$B97 * 3600 / LTM!$C$1 &gt;= 'Input Data'!$C$12 * LOOKUP(LTM!$A97,'Input Data'!$B$58:$B$62,'Input Data'!$D$58:$D$62) - epsilon, LTM!$C97 - LTM!$C96 &lt; LTM!$B96 - epsilon), (LTM!$C97 - LTM!$C96) * 3600 / LTM!$C$1 / 'Input Data'!$C$14, 'Input Data'!$C$13 - (LTM!$C97 - LTM!$C96) * 3600 / LTM!$C$1 / 'Input Data'!$C$15)</f>
        <v>99.75</v>
      </c>
      <c r="K96" s="60">
        <f>IF($B96 + $C96 &gt;= LTM!$E96 * 3600 / LTM!$C$1 - epsilon, ($B96 + $C96) / 'Input Data'!$C$14, 'Input Data'!$C$13 - ($B96 + $C96) / 'Input Data'!$C$15)</f>
        <v>104.13333333333367</v>
      </c>
      <c r="L96" s="8">
        <f>IF(OR(LTM!$M97 * 3600 / LTM!$C$1 &gt;= 'Input Data'!$E$12 * LOOKUP(LTM!$A97,'Input Data'!$B$58:$B$62,'Input Data'!$F$58:$F$62) - epsilon,$B96 &lt; LTM!$M96 * 3600 / LTM!$C$1 - epsilon), $B96 / 'Input Data'!$E$14, 'Input Data'!$E$13 - $B96 / 'Input Data'!$E$15)</f>
        <v>208.26666666666733</v>
      </c>
      <c r="M96" s="33">
        <f>IF($D96 + $E96 &gt;= LTM!$P96 * 3600 / LTM!$C$1 - epsilon, ($D96 + $E96) / 'Input Data'!$E$14, 'Input Data'!$E$13 - ($D96 + $E96) / 'Input Data'!$E$15)</f>
        <v>208.26666666666733</v>
      </c>
      <c r="N96" s="8">
        <f>IF(OR(LTM!$X97 * 3600 / LTM!$C$1 &gt;= 'Input Data'!$G$12 * LOOKUP(LTM!$A97,'Input Data'!$B$58:$B$62,'Input Data'!$H$58:$H$62) - epsilon, $D96 &lt; LTM!$X96 * 3600 / LTM!$C$1 - epsilon), $D96 / 'Input Data'!$G$14, 'Input Data'!$G$13 - $D96 / 'Input Data'!$G$15)</f>
        <v>204.101333333334</v>
      </c>
      <c r="O96" s="17">
        <f>IF($F96 + $G96 &gt;= LTM!$AA96 * 3600 / LTM!$C$1 - epsilon, ($F96 + $G96) / 'Input Data'!$G$14, 'Input Data'!$G$13 - ($F96 + $G96) / 'Input Data'!$G$15)</f>
        <v>751.57894736842104</v>
      </c>
      <c r="Q96" s="49">
        <f>IF(ABS($J96-$K96) &gt; epsilon, -((LTM!$C97 - LTM!$C96) * 3600 / LTM!$C$1-($B96+$C96))/($J96-$K96), 0)</f>
        <v>-60</v>
      </c>
      <c r="R96" s="8">
        <f t="shared" si="2"/>
        <v>0</v>
      </c>
      <c r="S96" s="17">
        <f t="shared" si="3"/>
        <v>1.320675003806971</v>
      </c>
      <c r="U96" s="49">
        <f>MAX(U95 + Q95 * LTM!$C$1 / 3600, 0)</f>
        <v>0</v>
      </c>
      <c r="V96" s="11">
        <f>MAX(V95 + R95 * LTM!$C$1 / 3600 + IF(NOT(OR(LTM!$M97 * 3600 / LTM!$C$1 &gt;= 'Input Data'!$E$12 * LOOKUP(LTM!$A97,'Input Data'!$B$58:$B$62,'Input Data'!$F$58:$F$62) - epsilon,$B96 &lt; LTM!$M96 * 3600 / LTM!$C$1 - epsilon)), MIN(U95 + Q95 * LTM!$C$1 / 3600, 0), 0), 0)</f>
        <v>0</v>
      </c>
      <c r="W96" s="18">
        <f>MAX(W95 + S95 * LTM!$C$1 / 3600 + IF(NOT(OR(LTM!$X97 * 3600 / LTM!$C$1 &gt;= 'Input Data'!$G$12 * LOOKUP(LTM!$A97,'Input Data'!$B$58:$B$62,'Input Data'!$H$58:$H$62) - epsilon, $D96 &lt; LTM!$X96 * 3600 / LTM!$C$1 - epsilon)), MIN(V95 + R95 * LTM!$C$1 / 3600, 0), 0), 0)</f>
        <v>0.22378104231173426</v>
      </c>
      <c r="Y96" s="50" t="e">
        <f>NA()</f>
        <v>#N/A</v>
      </c>
      <c r="Z96" s="55" t="e">
        <f>NA()</f>
        <v>#N/A</v>
      </c>
      <c r="AA96" s="8" t="e">
        <f>NA()</f>
        <v>#N/A</v>
      </c>
      <c r="AB96" s="17">
        <f>IF($U96 &gt; epsilon, $U96 + 'Input Data'!$G$11 + 'Input Data'!$E$11, IF($V96 &gt; epsilon, $V96 + 'Input Data'!$G$11, $W96)) * 5280</f>
        <v>1181.5639034059568</v>
      </c>
    </row>
    <row r="97" spans="1:28" x14ac:dyDescent="0.3">
      <c r="A97" s="38">
        <f>IF(SUM($B96:$H98)=0,NA(),LTM!$A98)</f>
        <v>930</v>
      </c>
      <c r="B97" s="7">
        <f>LTM!$I98 / LTM!$C$1 * 3600</f>
        <v>6248.00000000002</v>
      </c>
      <c r="C97" s="8">
        <f>LTM!$H98 / LTM!$C$1 * 3600</f>
        <v>0</v>
      </c>
      <c r="D97" s="8">
        <f>LTM!$T98 / LTM!$C$1 * 3600</f>
        <v>6123.04000000002</v>
      </c>
      <c r="E97" s="33">
        <f>LTM!$S98 / LTM!$C$1 * 3600</f>
        <v>124.96000000000039</v>
      </c>
      <c r="F97" s="8">
        <f>LTM!$AE98 / LTM!$C$1 * 3600</f>
        <v>5400</v>
      </c>
      <c r="G97" s="33">
        <f>LTM!$AD98 / LTM!$C$1 * 3600</f>
        <v>0</v>
      </c>
      <c r="H97" s="18">
        <f>LTM!$AL98 / LTM!$C$1 * 3600</f>
        <v>5400</v>
      </c>
      <c r="J97" s="50">
        <f>IF(OR(LTM!$B98 * 3600 / LTM!$C$1 &gt;= 'Input Data'!$C$12 * LOOKUP(LTM!$A98,'Input Data'!$B$58:$B$62,'Input Data'!$D$58:$D$62) - epsilon, LTM!$C98 - LTM!$C97 &lt; LTM!$B97 - epsilon), (LTM!$C98 - LTM!$C97) * 3600 / LTM!$C$1 / 'Input Data'!$C$14, 'Input Data'!$C$13 - (LTM!$C98 - LTM!$C97) * 3600 / LTM!$C$1 / 'Input Data'!$C$15)</f>
        <v>99.75</v>
      </c>
      <c r="K97" s="60">
        <f>IF($B97 + $C97 &gt;= LTM!$E97 * 3600 / LTM!$C$1 - epsilon, ($B97 + $C97) / 'Input Data'!$C$14, 'Input Data'!$C$13 - ($B97 + $C97) / 'Input Data'!$C$15)</f>
        <v>104.13333333333367</v>
      </c>
      <c r="L97" s="8">
        <f>IF(OR(LTM!$M98 * 3600 / LTM!$C$1 &gt;= 'Input Data'!$E$12 * LOOKUP(LTM!$A98,'Input Data'!$B$58:$B$62,'Input Data'!$F$58:$F$62) - epsilon,$B97 &lt; LTM!$M97 * 3600 / LTM!$C$1 - epsilon), $B97 / 'Input Data'!$E$14, 'Input Data'!$E$13 - $B97 / 'Input Data'!$E$15)</f>
        <v>208.26666666666733</v>
      </c>
      <c r="M97" s="33">
        <f>IF($D97 + $E97 &gt;= LTM!$P97 * 3600 / LTM!$C$1 - epsilon, ($D97 + $E97) / 'Input Data'!$E$14, 'Input Data'!$E$13 - ($D97 + $E97) / 'Input Data'!$E$15)</f>
        <v>208.26666666666733</v>
      </c>
      <c r="N97" s="8">
        <f>IF(OR(LTM!$X98 * 3600 / LTM!$C$1 &gt;= 'Input Data'!$G$12 * LOOKUP(LTM!$A98,'Input Data'!$B$58:$B$62,'Input Data'!$H$58:$H$62) - epsilon, $D97 &lt; LTM!$X97 * 3600 / LTM!$C$1 - epsilon), $D97 / 'Input Data'!$G$14, 'Input Data'!$G$13 - $D97 / 'Input Data'!$G$15)</f>
        <v>204.101333333334</v>
      </c>
      <c r="O97" s="17">
        <f>IF($F97 + $G97 &gt;= LTM!$AA97 * 3600 / LTM!$C$1 - epsilon, ($F97 + $G97) / 'Input Data'!$G$14, 'Input Data'!$G$13 - ($F97 + $G97) / 'Input Data'!$G$15)</f>
        <v>751.57894736842104</v>
      </c>
      <c r="Q97" s="49">
        <f>IF(ABS($J97-$K97) &gt; epsilon, -((LTM!$C98 - LTM!$C97) * 3600 / LTM!$C$1-($B97+$C97))/($J97-$K97), 0)</f>
        <v>-60</v>
      </c>
      <c r="R97" s="8">
        <f t="shared" si="2"/>
        <v>0</v>
      </c>
      <c r="S97" s="17">
        <f t="shared" si="3"/>
        <v>1.320675003806971</v>
      </c>
      <c r="U97" s="49">
        <f>MAX(U96 + Q96 * LTM!$C$1 / 3600, 0)</f>
        <v>0</v>
      </c>
      <c r="V97" s="11">
        <f>MAX(V96 + R96 * LTM!$C$1 / 3600 + IF(NOT(OR(LTM!$M98 * 3600 / LTM!$C$1 &gt;= 'Input Data'!$E$12 * LOOKUP(LTM!$A98,'Input Data'!$B$58:$B$62,'Input Data'!$F$58:$F$62) - epsilon,$B97 &lt; LTM!$M97 * 3600 / LTM!$C$1 - epsilon)), MIN(U96 + Q96 * LTM!$C$1 / 3600, 0), 0), 0)</f>
        <v>0</v>
      </c>
      <c r="W97" s="18">
        <f>MAX(W96 + S96 * LTM!$C$1 / 3600 + IF(NOT(OR(LTM!$X98 * 3600 / LTM!$C$1 &gt;= 'Input Data'!$G$12 * LOOKUP(LTM!$A98,'Input Data'!$B$58:$B$62,'Input Data'!$H$58:$H$62) - epsilon, $D97 &lt; LTM!$X97 * 3600 / LTM!$C$1 - epsilon)), MIN(V96 + R96 * LTM!$C$1 / 3600, 0), 0), 0)</f>
        <v>0.22744958398897586</v>
      </c>
      <c r="Y97" s="50" t="e">
        <f>NA()</f>
        <v>#N/A</v>
      </c>
      <c r="Z97" s="55" t="e">
        <f>NA()</f>
        <v>#N/A</v>
      </c>
      <c r="AA97" s="8" t="e">
        <f>NA()</f>
        <v>#N/A</v>
      </c>
      <c r="AB97" s="17">
        <f>IF($U97 &gt; epsilon, $U97 + 'Input Data'!$G$11 + 'Input Data'!$E$11, IF($V97 &gt; epsilon, $V97 + 'Input Data'!$G$11, $W97)) * 5280</f>
        <v>1200.9338034617924</v>
      </c>
    </row>
    <row r="98" spans="1:28" x14ac:dyDescent="0.3">
      <c r="A98" s="38">
        <f>IF(SUM($B97:$H99)=0,NA(),LTM!$A99)</f>
        <v>940</v>
      </c>
      <c r="B98" s="7">
        <f>LTM!$I99 / LTM!$C$1 * 3600</f>
        <v>6248.00000000002</v>
      </c>
      <c r="C98" s="8">
        <f>LTM!$H99 / LTM!$C$1 * 3600</f>
        <v>0</v>
      </c>
      <c r="D98" s="8">
        <f>LTM!$T99 / LTM!$C$1 * 3600</f>
        <v>6123.04000000002</v>
      </c>
      <c r="E98" s="33">
        <f>LTM!$S99 / LTM!$C$1 * 3600</f>
        <v>124.96000000000039</v>
      </c>
      <c r="F98" s="8">
        <f>LTM!$AE99 / LTM!$C$1 * 3600</f>
        <v>5400</v>
      </c>
      <c r="G98" s="33">
        <f>LTM!$AD99 / LTM!$C$1 * 3600</f>
        <v>0</v>
      </c>
      <c r="H98" s="18">
        <f>LTM!$AL99 / LTM!$C$1 * 3600</f>
        <v>5400</v>
      </c>
      <c r="J98" s="50">
        <f>IF(OR(LTM!$B99 * 3600 / LTM!$C$1 &gt;= 'Input Data'!$C$12 * LOOKUP(LTM!$A99,'Input Data'!$B$58:$B$62,'Input Data'!$D$58:$D$62) - epsilon, LTM!$C99 - LTM!$C98 &lt; LTM!$B98 - epsilon), (LTM!$C99 - LTM!$C98) * 3600 / LTM!$C$1 / 'Input Data'!$C$14, 'Input Data'!$C$13 - (LTM!$C99 - LTM!$C98) * 3600 / LTM!$C$1 / 'Input Data'!$C$15)</f>
        <v>99.75</v>
      </c>
      <c r="K98" s="60">
        <f>IF($B98 + $C98 &gt;= LTM!$E98 * 3600 / LTM!$C$1 - epsilon, ($B98 + $C98) / 'Input Data'!$C$14, 'Input Data'!$C$13 - ($B98 + $C98) / 'Input Data'!$C$15)</f>
        <v>104.13333333333367</v>
      </c>
      <c r="L98" s="8">
        <f>IF(OR(LTM!$M99 * 3600 / LTM!$C$1 &gt;= 'Input Data'!$E$12 * LOOKUP(LTM!$A99,'Input Data'!$B$58:$B$62,'Input Data'!$F$58:$F$62) - epsilon,$B98 &lt; LTM!$M98 * 3600 / LTM!$C$1 - epsilon), $B98 / 'Input Data'!$E$14, 'Input Data'!$E$13 - $B98 / 'Input Data'!$E$15)</f>
        <v>208.26666666666733</v>
      </c>
      <c r="M98" s="33">
        <f>IF($D98 + $E98 &gt;= LTM!$P98 * 3600 / LTM!$C$1 - epsilon, ($D98 + $E98) / 'Input Data'!$E$14, 'Input Data'!$E$13 - ($D98 + $E98) / 'Input Data'!$E$15)</f>
        <v>208.26666666666733</v>
      </c>
      <c r="N98" s="8">
        <f>IF(OR(LTM!$X99 * 3600 / LTM!$C$1 &gt;= 'Input Data'!$G$12 * LOOKUP(LTM!$A99,'Input Data'!$B$58:$B$62,'Input Data'!$H$58:$H$62) - epsilon, $D98 &lt; LTM!$X98 * 3600 / LTM!$C$1 - epsilon), $D98 / 'Input Data'!$G$14, 'Input Data'!$G$13 - $D98 / 'Input Data'!$G$15)</f>
        <v>204.101333333334</v>
      </c>
      <c r="O98" s="17">
        <f>IF($F98 + $G98 &gt;= LTM!$AA98 * 3600 / LTM!$C$1 - epsilon, ($F98 + $G98) / 'Input Data'!$G$14, 'Input Data'!$G$13 - ($F98 + $G98) / 'Input Data'!$G$15)</f>
        <v>751.57894736842104</v>
      </c>
      <c r="Q98" s="49">
        <f>IF(ABS($J98-$K98) &gt; epsilon, -((LTM!$C99 - LTM!$C98) * 3600 / LTM!$C$1-($B98+$C98))/($J98-$K98), 0)</f>
        <v>-60</v>
      </c>
      <c r="R98" s="8">
        <f t="shared" si="2"/>
        <v>0</v>
      </c>
      <c r="S98" s="17">
        <f t="shared" si="3"/>
        <v>1.320675003806971</v>
      </c>
      <c r="U98" s="49">
        <f>MAX(U97 + Q97 * LTM!$C$1 / 3600, 0)</f>
        <v>0</v>
      </c>
      <c r="V98" s="11">
        <f>MAX(V97 + R97 * LTM!$C$1 / 3600 + IF(NOT(OR(LTM!$M99 * 3600 / LTM!$C$1 &gt;= 'Input Data'!$E$12 * LOOKUP(LTM!$A99,'Input Data'!$B$58:$B$62,'Input Data'!$F$58:$F$62) - epsilon,$B98 &lt; LTM!$M98 * 3600 / LTM!$C$1 - epsilon)), MIN(U97 + Q97 * LTM!$C$1 / 3600, 0), 0), 0)</f>
        <v>0</v>
      </c>
      <c r="W98" s="18">
        <f>MAX(W97 + S97 * LTM!$C$1 / 3600 + IF(NOT(OR(LTM!$X99 * 3600 / LTM!$C$1 &gt;= 'Input Data'!$G$12 * LOOKUP(LTM!$A99,'Input Data'!$B$58:$B$62,'Input Data'!$H$58:$H$62) - epsilon, $D98 &lt; LTM!$X98 * 3600 / LTM!$C$1 - epsilon)), MIN(V97 + R97 * LTM!$C$1 / 3600, 0), 0), 0)</f>
        <v>0.23111812566621745</v>
      </c>
      <c r="Y98" s="50" t="e">
        <f>NA()</f>
        <v>#N/A</v>
      </c>
      <c r="Z98" s="55" t="e">
        <f>NA()</f>
        <v>#N/A</v>
      </c>
      <c r="AA98" s="8" t="e">
        <f>NA()</f>
        <v>#N/A</v>
      </c>
      <c r="AB98" s="17">
        <f>IF($U98 &gt; epsilon, $U98 + 'Input Data'!$G$11 + 'Input Data'!$E$11, IF($V98 &gt; epsilon, $V98 + 'Input Data'!$G$11, $W98)) * 5280</f>
        <v>1220.303703517628</v>
      </c>
    </row>
    <row r="99" spans="1:28" x14ac:dyDescent="0.3">
      <c r="A99" s="38">
        <f>IF(SUM($B98:$H100)=0,NA(),LTM!$A100)</f>
        <v>950</v>
      </c>
      <c r="B99" s="7">
        <f>LTM!$I100 / LTM!$C$1 * 3600</f>
        <v>6248.00000000002</v>
      </c>
      <c r="C99" s="8">
        <f>LTM!$H100 / LTM!$C$1 * 3600</f>
        <v>0</v>
      </c>
      <c r="D99" s="8">
        <f>LTM!$T100 / LTM!$C$1 * 3600</f>
        <v>6123.04000000002</v>
      </c>
      <c r="E99" s="33">
        <f>LTM!$S100 / LTM!$C$1 * 3600</f>
        <v>124.96000000000039</v>
      </c>
      <c r="F99" s="8">
        <f>LTM!$AE100 / LTM!$C$1 * 3600</f>
        <v>5400</v>
      </c>
      <c r="G99" s="33">
        <f>LTM!$AD100 / LTM!$C$1 * 3600</f>
        <v>0</v>
      </c>
      <c r="H99" s="18">
        <f>LTM!$AL100 / LTM!$C$1 * 3600</f>
        <v>5400</v>
      </c>
      <c r="J99" s="50">
        <f>IF(OR(LTM!$B100 * 3600 / LTM!$C$1 &gt;= 'Input Data'!$C$12 * LOOKUP(LTM!$A100,'Input Data'!$B$58:$B$62,'Input Data'!$D$58:$D$62) - epsilon, LTM!$C100 - LTM!$C99 &lt; LTM!$B99 - epsilon), (LTM!$C100 - LTM!$C99) * 3600 / LTM!$C$1 / 'Input Data'!$C$14, 'Input Data'!$C$13 - (LTM!$C100 - LTM!$C99) * 3600 / LTM!$C$1 / 'Input Data'!$C$15)</f>
        <v>99.75</v>
      </c>
      <c r="K99" s="60">
        <f>IF($B99 + $C99 &gt;= LTM!$E99 * 3600 / LTM!$C$1 - epsilon, ($B99 + $C99) / 'Input Data'!$C$14, 'Input Data'!$C$13 - ($B99 + $C99) / 'Input Data'!$C$15)</f>
        <v>104.13333333333367</v>
      </c>
      <c r="L99" s="8">
        <f>IF(OR(LTM!$M100 * 3600 / LTM!$C$1 &gt;= 'Input Data'!$E$12 * LOOKUP(LTM!$A100,'Input Data'!$B$58:$B$62,'Input Data'!$F$58:$F$62) - epsilon,$B99 &lt; LTM!$M99 * 3600 / LTM!$C$1 - epsilon), $B99 / 'Input Data'!$E$14, 'Input Data'!$E$13 - $B99 / 'Input Data'!$E$15)</f>
        <v>208.26666666666733</v>
      </c>
      <c r="M99" s="33">
        <f>IF($D99 + $E99 &gt;= LTM!$P99 * 3600 / LTM!$C$1 - epsilon, ($D99 + $E99) / 'Input Data'!$E$14, 'Input Data'!$E$13 - ($D99 + $E99) / 'Input Data'!$E$15)</f>
        <v>208.26666666666733</v>
      </c>
      <c r="N99" s="8">
        <f>IF(OR(LTM!$X100 * 3600 / LTM!$C$1 &gt;= 'Input Data'!$G$12 * LOOKUP(LTM!$A100,'Input Data'!$B$58:$B$62,'Input Data'!$H$58:$H$62) - epsilon, $D99 &lt; LTM!$X99 * 3600 / LTM!$C$1 - epsilon), $D99 / 'Input Data'!$G$14, 'Input Data'!$G$13 - $D99 / 'Input Data'!$G$15)</f>
        <v>204.101333333334</v>
      </c>
      <c r="O99" s="17">
        <f>IF($F99 + $G99 &gt;= LTM!$AA99 * 3600 / LTM!$C$1 - epsilon, ($F99 + $G99) / 'Input Data'!$G$14, 'Input Data'!$G$13 - ($F99 + $G99) / 'Input Data'!$G$15)</f>
        <v>751.57894736842104</v>
      </c>
      <c r="Q99" s="49">
        <f>IF(ABS($J99-$K99) &gt; epsilon, -((LTM!$C100 - LTM!$C99) * 3600 / LTM!$C$1-($B99+$C99))/($J99-$K99), 0)</f>
        <v>-60</v>
      </c>
      <c r="R99" s="8">
        <f t="shared" si="2"/>
        <v>0</v>
      </c>
      <c r="S99" s="17">
        <f t="shared" si="3"/>
        <v>1.320675003806971</v>
      </c>
      <c r="U99" s="49">
        <f>MAX(U98 + Q98 * LTM!$C$1 / 3600, 0)</f>
        <v>0</v>
      </c>
      <c r="V99" s="11">
        <f>MAX(V98 + R98 * LTM!$C$1 / 3600 + IF(NOT(OR(LTM!$M100 * 3600 / LTM!$C$1 &gt;= 'Input Data'!$E$12 * LOOKUP(LTM!$A100,'Input Data'!$B$58:$B$62,'Input Data'!$F$58:$F$62) - epsilon,$B99 &lt; LTM!$M99 * 3600 / LTM!$C$1 - epsilon)), MIN(U98 + Q98 * LTM!$C$1 / 3600, 0), 0), 0)</f>
        <v>0</v>
      </c>
      <c r="W99" s="18">
        <f>MAX(W98 + S98 * LTM!$C$1 / 3600 + IF(NOT(OR(LTM!$X100 * 3600 / LTM!$C$1 &gt;= 'Input Data'!$G$12 * LOOKUP(LTM!$A100,'Input Data'!$B$58:$B$62,'Input Data'!$H$58:$H$62) - epsilon, $D99 &lt; LTM!$X99 * 3600 / LTM!$C$1 - epsilon)), MIN(V98 + R98 * LTM!$C$1 / 3600, 0), 0), 0)</f>
        <v>0.23478666734345904</v>
      </c>
      <c r="Y99" s="50" t="e">
        <f>NA()</f>
        <v>#N/A</v>
      </c>
      <c r="Z99" s="55" t="e">
        <f>NA()</f>
        <v>#N/A</v>
      </c>
      <c r="AA99" s="8" t="e">
        <f>NA()</f>
        <v>#N/A</v>
      </c>
      <c r="AB99" s="17">
        <f>IF($U99 &gt; epsilon, $U99 + 'Input Data'!$G$11 + 'Input Data'!$E$11, IF($V99 &gt; epsilon, $V99 + 'Input Data'!$G$11, $W99)) * 5280</f>
        <v>1239.6736035734637</v>
      </c>
    </row>
    <row r="100" spans="1:28" x14ac:dyDescent="0.3">
      <c r="A100" s="38">
        <f>IF(SUM($B99:$H101)=0,NA(),LTM!$A101)</f>
        <v>960</v>
      </c>
      <c r="B100" s="7">
        <f>LTM!$I101 / LTM!$C$1 * 3600</f>
        <v>6248.00000000002</v>
      </c>
      <c r="C100" s="8">
        <f>LTM!$H101 / LTM!$C$1 * 3600</f>
        <v>0</v>
      </c>
      <c r="D100" s="8">
        <f>LTM!$T101 / LTM!$C$1 * 3600</f>
        <v>6123.04000000002</v>
      </c>
      <c r="E100" s="33">
        <f>LTM!$S101 / LTM!$C$1 * 3600</f>
        <v>124.96000000000039</v>
      </c>
      <c r="F100" s="8">
        <f>LTM!$AE101 / LTM!$C$1 * 3600</f>
        <v>5400</v>
      </c>
      <c r="G100" s="33">
        <f>LTM!$AD101 / LTM!$C$1 * 3600</f>
        <v>0</v>
      </c>
      <c r="H100" s="18">
        <f>LTM!$AL101 / LTM!$C$1 * 3600</f>
        <v>5400</v>
      </c>
      <c r="J100" s="50">
        <f>IF(OR(LTM!$B101 * 3600 / LTM!$C$1 &gt;= 'Input Data'!$C$12 * LOOKUP(LTM!$A101,'Input Data'!$B$58:$B$62,'Input Data'!$D$58:$D$62) - epsilon, LTM!$C101 - LTM!$C100 &lt; LTM!$B100 - epsilon), (LTM!$C101 - LTM!$C100) * 3600 / LTM!$C$1 / 'Input Data'!$C$14, 'Input Data'!$C$13 - (LTM!$C101 - LTM!$C100) * 3600 / LTM!$C$1 / 'Input Data'!$C$15)</f>
        <v>99.75</v>
      </c>
      <c r="K100" s="60">
        <f>IF($B100 + $C100 &gt;= LTM!$E100 * 3600 / LTM!$C$1 - epsilon, ($B100 + $C100) / 'Input Data'!$C$14, 'Input Data'!$C$13 - ($B100 + $C100) / 'Input Data'!$C$15)</f>
        <v>104.13333333333367</v>
      </c>
      <c r="L100" s="8">
        <f>IF(OR(LTM!$M101 * 3600 / LTM!$C$1 &gt;= 'Input Data'!$E$12 * LOOKUP(LTM!$A101,'Input Data'!$B$58:$B$62,'Input Data'!$F$58:$F$62) - epsilon,$B100 &lt; LTM!$M100 * 3600 / LTM!$C$1 - epsilon), $B100 / 'Input Data'!$E$14, 'Input Data'!$E$13 - $B100 / 'Input Data'!$E$15)</f>
        <v>208.26666666666733</v>
      </c>
      <c r="M100" s="33">
        <f>IF($D100 + $E100 &gt;= LTM!$P100 * 3600 / LTM!$C$1 - epsilon, ($D100 + $E100) / 'Input Data'!$E$14, 'Input Data'!$E$13 - ($D100 + $E100) / 'Input Data'!$E$15)</f>
        <v>208.26666666666733</v>
      </c>
      <c r="N100" s="8">
        <f>IF(OR(LTM!$X101 * 3600 / LTM!$C$1 &gt;= 'Input Data'!$G$12 * LOOKUP(LTM!$A101,'Input Data'!$B$58:$B$62,'Input Data'!$H$58:$H$62) - epsilon, $D100 &lt; LTM!$X100 * 3600 / LTM!$C$1 - epsilon), $D100 / 'Input Data'!$G$14, 'Input Data'!$G$13 - $D100 / 'Input Data'!$G$15)</f>
        <v>204.101333333334</v>
      </c>
      <c r="O100" s="17">
        <f>IF($F100 + $G100 &gt;= LTM!$AA100 * 3600 / LTM!$C$1 - epsilon, ($F100 + $G100) / 'Input Data'!$G$14, 'Input Data'!$G$13 - ($F100 + $G100) / 'Input Data'!$G$15)</f>
        <v>751.57894736842104</v>
      </c>
      <c r="Q100" s="49">
        <f>IF(ABS($J100-$K100) &gt; epsilon, -((LTM!$C101 - LTM!$C100) * 3600 / LTM!$C$1-($B100+$C100))/($J100-$K100), 0)</f>
        <v>-60</v>
      </c>
      <c r="R100" s="8">
        <f t="shared" si="2"/>
        <v>0</v>
      </c>
      <c r="S100" s="17">
        <f t="shared" si="3"/>
        <v>1.320675003806971</v>
      </c>
      <c r="U100" s="49">
        <f>MAX(U99 + Q99 * LTM!$C$1 / 3600, 0)</f>
        <v>0</v>
      </c>
      <c r="V100" s="11">
        <f>MAX(V99 + R99 * LTM!$C$1 / 3600 + IF(NOT(OR(LTM!$M101 * 3600 / LTM!$C$1 &gt;= 'Input Data'!$E$12 * LOOKUP(LTM!$A101,'Input Data'!$B$58:$B$62,'Input Data'!$F$58:$F$62) - epsilon,$B100 &lt; LTM!$M100 * 3600 / LTM!$C$1 - epsilon)), MIN(U99 + Q99 * LTM!$C$1 / 3600, 0), 0), 0)</f>
        <v>0</v>
      </c>
      <c r="W100" s="18">
        <f>MAX(W99 + S99 * LTM!$C$1 / 3600 + IF(NOT(OR(LTM!$X101 * 3600 / LTM!$C$1 &gt;= 'Input Data'!$G$12 * LOOKUP(LTM!$A101,'Input Data'!$B$58:$B$62,'Input Data'!$H$58:$H$62) - epsilon, $D100 &lt; LTM!$X100 * 3600 / LTM!$C$1 - epsilon)), MIN(V99 + R99 * LTM!$C$1 / 3600, 0), 0), 0)</f>
        <v>0.23845520902070064</v>
      </c>
      <c r="Y100" s="50" t="e">
        <f>NA()</f>
        <v>#N/A</v>
      </c>
      <c r="Z100" s="55" t="e">
        <f>NA()</f>
        <v>#N/A</v>
      </c>
      <c r="AA100" s="8" t="e">
        <f>NA()</f>
        <v>#N/A</v>
      </c>
      <c r="AB100" s="17">
        <f>IF($U100 &gt; epsilon, $U100 + 'Input Data'!$G$11 + 'Input Data'!$E$11, IF($V100 &gt; epsilon, $V100 + 'Input Data'!$G$11, $W100)) * 5280</f>
        <v>1259.0435036292993</v>
      </c>
    </row>
    <row r="101" spans="1:28" x14ac:dyDescent="0.3">
      <c r="A101" s="38">
        <f>IF(SUM($B100:$H102)=0,NA(),LTM!$A102)</f>
        <v>970</v>
      </c>
      <c r="B101" s="7">
        <f>LTM!$I102 / LTM!$C$1 * 3600</f>
        <v>6248.00000000002</v>
      </c>
      <c r="C101" s="8">
        <f>LTM!$H102 / LTM!$C$1 * 3600</f>
        <v>0</v>
      </c>
      <c r="D101" s="8">
        <f>LTM!$T102 / LTM!$C$1 * 3600</f>
        <v>6123.04000000002</v>
      </c>
      <c r="E101" s="33">
        <f>LTM!$S102 / LTM!$C$1 * 3600</f>
        <v>124.96000000000039</v>
      </c>
      <c r="F101" s="8">
        <f>LTM!$AE102 / LTM!$C$1 * 3600</f>
        <v>5400</v>
      </c>
      <c r="G101" s="33">
        <f>LTM!$AD102 / LTM!$C$1 * 3600</f>
        <v>0</v>
      </c>
      <c r="H101" s="18">
        <f>LTM!$AL102 / LTM!$C$1 * 3600</f>
        <v>5400</v>
      </c>
      <c r="J101" s="50">
        <f>IF(OR(LTM!$B102 * 3600 / LTM!$C$1 &gt;= 'Input Data'!$C$12 * LOOKUP(LTM!$A102,'Input Data'!$B$58:$B$62,'Input Data'!$D$58:$D$62) - epsilon, LTM!$C102 - LTM!$C101 &lt; LTM!$B101 - epsilon), (LTM!$C102 - LTM!$C101) * 3600 / LTM!$C$1 / 'Input Data'!$C$14, 'Input Data'!$C$13 - (LTM!$C102 - LTM!$C101) * 3600 / LTM!$C$1 / 'Input Data'!$C$15)</f>
        <v>99.75</v>
      </c>
      <c r="K101" s="60">
        <f>IF($B101 + $C101 &gt;= LTM!$E101 * 3600 / LTM!$C$1 - epsilon, ($B101 + $C101) / 'Input Data'!$C$14, 'Input Data'!$C$13 - ($B101 + $C101) / 'Input Data'!$C$15)</f>
        <v>104.13333333333367</v>
      </c>
      <c r="L101" s="8">
        <f>IF(OR(LTM!$M102 * 3600 / LTM!$C$1 &gt;= 'Input Data'!$E$12 * LOOKUP(LTM!$A102,'Input Data'!$B$58:$B$62,'Input Data'!$F$58:$F$62) - epsilon,$B101 &lt; LTM!$M101 * 3600 / LTM!$C$1 - epsilon), $B101 / 'Input Data'!$E$14, 'Input Data'!$E$13 - $B101 / 'Input Data'!$E$15)</f>
        <v>208.26666666666733</v>
      </c>
      <c r="M101" s="33">
        <f>IF($D101 + $E101 &gt;= LTM!$P101 * 3600 / LTM!$C$1 - epsilon, ($D101 + $E101) / 'Input Data'!$E$14, 'Input Data'!$E$13 - ($D101 + $E101) / 'Input Data'!$E$15)</f>
        <v>208.26666666666733</v>
      </c>
      <c r="N101" s="8">
        <f>IF(OR(LTM!$X102 * 3600 / LTM!$C$1 &gt;= 'Input Data'!$G$12 * LOOKUP(LTM!$A102,'Input Data'!$B$58:$B$62,'Input Data'!$H$58:$H$62) - epsilon, $D101 &lt; LTM!$X101 * 3600 / LTM!$C$1 - epsilon), $D101 / 'Input Data'!$G$14, 'Input Data'!$G$13 - $D101 / 'Input Data'!$G$15)</f>
        <v>204.101333333334</v>
      </c>
      <c r="O101" s="17">
        <f>IF($F101 + $G101 &gt;= LTM!$AA101 * 3600 / LTM!$C$1 - epsilon, ($F101 + $G101) / 'Input Data'!$G$14, 'Input Data'!$G$13 - ($F101 + $G101) / 'Input Data'!$G$15)</f>
        <v>751.57894736842104</v>
      </c>
      <c r="Q101" s="49">
        <f>IF(ABS($J101-$K101) &gt; epsilon, -((LTM!$C102 - LTM!$C101) * 3600 / LTM!$C$1-($B101+$C101))/($J101-$K101), 0)</f>
        <v>-60</v>
      </c>
      <c r="R101" s="8">
        <f t="shared" si="2"/>
        <v>0</v>
      </c>
      <c r="S101" s="17">
        <f t="shared" si="3"/>
        <v>1.320675003806971</v>
      </c>
      <c r="U101" s="49">
        <f>MAX(U100 + Q100 * LTM!$C$1 / 3600, 0)</f>
        <v>0</v>
      </c>
      <c r="V101" s="11">
        <f>MAX(V100 + R100 * LTM!$C$1 / 3600 + IF(NOT(OR(LTM!$M102 * 3600 / LTM!$C$1 &gt;= 'Input Data'!$E$12 * LOOKUP(LTM!$A102,'Input Data'!$B$58:$B$62,'Input Data'!$F$58:$F$62) - epsilon,$B101 &lt; LTM!$M101 * 3600 / LTM!$C$1 - epsilon)), MIN(U100 + Q100 * LTM!$C$1 / 3600, 0), 0), 0)</f>
        <v>0</v>
      </c>
      <c r="W101" s="18">
        <f>MAX(W100 + S100 * LTM!$C$1 / 3600 + IF(NOT(OR(LTM!$X102 * 3600 / LTM!$C$1 &gt;= 'Input Data'!$G$12 * LOOKUP(LTM!$A102,'Input Data'!$B$58:$B$62,'Input Data'!$H$58:$H$62) - epsilon, $D101 &lt; LTM!$X101 * 3600 / LTM!$C$1 - epsilon)), MIN(V100 + R100 * LTM!$C$1 / 3600, 0), 0), 0)</f>
        <v>0.24212375069794223</v>
      </c>
      <c r="Y101" s="50" t="e">
        <f>NA()</f>
        <v>#N/A</v>
      </c>
      <c r="Z101" s="55" t="e">
        <f>NA()</f>
        <v>#N/A</v>
      </c>
      <c r="AA101" s="8" t="e">
        <f>NA()</f>
        <v>#N/A</v>
      </c>
      <c r="AB101" s="17">
        <f>IF($U101 &gt; epsilon, $U101 + 'Input Data'!$G$11 + 'Input Data'!$E$11, IF($V101 &gt; epsilon, $V101 + 'Input Data'!$G$11, $W101)) * 5280</f>
        <v>1278.4134036851349</v>
      </c>
    </row>
    <row r="102" spans="1:28" x14ac:dyDescent="0.3">
      <c r="A102" s="38">
        <f>IF(SUM($B101:$H103)=0,NA(),LTM!$A103)</f>
        <v>980</v>
      </c>
      <c r="B102" s="7">
        <f>LTM!$I103 / LTM!$C$1 * 3600</f>
        <v>6248.00000000002</v>
      </c>
      <c r="C102" s="8">
        <f>LTM!$H103 / LTM!$C$1 * 3600</f>
        <v>0</v>
      </c>
      <c r="D102" s="8">
        <f>LTM!$T103 / LTM!$C$1 * 3600</f>
        <v>6123.04000000002</v>
      </c>
      <c r="E102" s="33">
        <f>LTM!$S103 / LTM!$C$1 * 3600</f>
        <v>124.96000000000039</v>
      </c>
      <c r="F102" s="8">
        <f>LTM!$AE103 / LTM!$C$1 * 3600</f>
        <v>5400</v>
      </c>
      <c r="G102" s="33">
        <f>LTM!$AD103 / LTM!$C$1 * 3600</f>
        <v>0</v>
      </c>
      <c r="H102" s="18">
        <f>LTM!$AL103 / LTM!$C$1 * 3600</f>
        <v>5400</v>
      </c>
      <c r="J102" s="50">
        <f>IF(OR(LTM!$B103 * 3600 / LTM!$C$1 &gt;= 'Input Data'!$C$12 * LOOKUP(LTM!$A103,'Input Data'!$B$58:$B$62,'Input Data'!$D$58:$D$62) - epsilon, LTM!$C103 - LTM!$C102 &lt; LTM!$B102 - epsilon), (LTM!$C103 - LTM!$C102) * 3600 / LTM!$C$1 / 'Input Data'!$C$14, 'Input Data'!$C$13 - (LTM!$C103 - LTM!$C102) * 3600 / LTM!$C$1 / 'Input Data'!$C$15)</f>
        <v>99.75</v>
      </c>
      <c r="K102" s="60">
        <f>IF($B102 + $C102 &gt;= LTM!$E102 * 3600 / LTM!$C$1 - epsilon, ($B102 + $C102) / 'Input Data'!$C$14, 'Input Data'!$C$13 - ($B102 + $C102) / 'Input Data'!$C$15)</f>
        <v>104.13333333333367</v>
      </c>
      <c r="L102" s="8">
        <f>IF(OR(LTM!$M103 * 3600 / LTM!$C$1 &gt;= 'Input Data'!$E$12 * LOOKUP(LTM!$A103,'Input Data'!$B$58:$B$62,'Input Data'!$F$58:$F$62) - epsilon,$B102 &lt; LTM!$M102 * 3600 / LTM!$C$1 - epsilon), $B102 / 'Input Data'!$E$14, 'Input Data'!$E$13 - $B102 / 'Input Data'!$E$15)</f>
        <v>208.26666666666733</v>
      </c>
      <c r="M102" s="33">
        <f>IF($D102 + $E102 &gt;= LTM!$P102 * 3600 / LTM!$C$1 - epsilon, ($D102 + $E102) / 'Input Data'!$E$14, 'Input Data'!$E$13 - ($D102 + $E102) / 'Input Data'!$E$15)</f>
        <v>208.26666666666733</v>
      </c>
      <c r="N102" s="8">
        <f>IF(OR(LTM!$X103 * 3600 / LTM!$C$1 &gt;= 'Input Data'!$G$12 * LOOKUP(LTM!$A103,'Input Data'!$B$58:$B$62,'Input Data'!$H$58:$H$62) - epsilon, $D102 &lt; LTM!$X102 * 3600 / LTM!$C$1 - epsilon), $D102 / 'Input Data'!$G$14, 'Input Data'!$G$13 - $D102 / 'Input Data'!$G$15)</f>
        <v>204.101333333334</v>
      </c>
      <c r="O102" s="17">
        <f>IF($F102 + $G102 &gt;= LTM!$AA102 * 3600 / LTM!$C$1 - epsilon, ($F102 + $G102) / 'Input Data'!$G$14, 'Input Data'!$G$13 - ($F102 + $G102) / 'Input Data'!$G$15)</f>
        <v>751.57894736842104</v>
      </c>
      <c r="Q102" s="49">
        <f>IF(ABS($J102-$K102) &gt; epsilon, -((LTM!$C103 - LTM!$C102) * 3600 / LTM!$C$1-($B102+$C102))/($J102-$K102), 0)</f>
        <v>-60</v>
      </c>
      <c r="R102" s="8">
        <f t="shared" si="2"/>
        <v>0</v>
      </c>
      <c r="S102" s="17">
        <f t="shared" si="3"/>
        <v>1.320675003806971</v>
      </c>
      <c r="U102" s="49">
        <f>MAX(U101 + Q101 * LTM!$C$1 / 3600, 0)</f>
        <v>0</v>
      </c>
      <c r="V102" s="11">
        <f>MAX(V101 + R101 * LTM!$C$1 / 3600 + IF(NOT(OR(LTM!$M103 * 3600 / LTM!$C$1 &gt;= 'Input Data'!$E$12 * LOOKUP(LTM!$A103,'Input Data'!$B$58:$B$62,'Input Data'!$F$58:$F$62) - epsilon,$B102 &lt; LTM!$M102 * 3600 / LTM!$C$1 - epsilon)), MIN(U101 + Q101 * LTM!$C$1 / 3600, 0), 0), 0)</f>
        <v>0</v>
      </c>
      <c r="W102" s="18">
        <f>MAX(W101 + S101 * LTM!$C$1 / 3600 + IF(NOT(OR(LTM!$X103 * 3600 / LTM!$C$1 &gt;= 'Input Data'!$G$12 * LOOKUP(LTM!$A103,'Input Data'!$B$58:$B$62,'Input Data'!$H$58:$H$62) - epsilon, $D102 &lt; LTM!$X102 * 3600 / LTM!$C$1 - epsilon)), MIN(V101 + R101 * LTM!$C$1 / 3600, 0), 0), 0)</f>
        <v>0.24579229237518382</v>
      </c>
      <c r="Y102" s="50" t="e">
        <f>NA()</f>
        <v>#N/A</v>
      </c>
      <c r="Z102" s="55" t="e">
        <f>NA()</f>
        <v>#N/A</v>
      </c>
      <c r="AA102" s="8" t="e">
        <f>NA()</f>
        <v>#N/A</v>
      </c>
      <c r="AB102" s="17">
        <f>IF($U102 &gt; epsilon, $U102 + 'Input Data'!$G$11 + 'Input Data'!$E$11, IF($V102 &gt; epsilon, $V102 + 'Input Data'!$G$11, $W102)) * 5280</f>
        <v>1297.7833037409705</v>
      </c>
    </row>
    <row r="103" spans="1:28" x14ac:dyDescent="0.3">
      <c r="A103" s="38">
        <f>IF(SUM($B102:$H104)=0,NA(),LTM!$A104)</f>
        <v>990</v>
      </c>
      <c r="B103" s="7">
        <f>LTM!$I104 / LTM!$C$1 * 3600</f>
        <v>6248.00000000002</v>
      </c>
      <c r="C103" s="8">
        <f>LTM!$H104 / LTM!$C$1 * 3600</f>
        <v>0</v>
      </c>
      <c r="D103" s="8">
        <f>LTM!$T104 / LTM!$C$1 * 3600</f>
        <v>6123.04000000002</v>
      </c>
      <c r="E103" s="33">
        <f>LTM!$S104 / LTM!$C$1 * 3600</f>
        <v>124.96000000000039</v>
      </c>
      <c r="F103" s="8">
        <f>LTM!$AE104 / LTM!$C$1 * 3600</f>
        <v>5400</v>
      </c>
      <c r="G103" s="33">
        <f>LTM!$AD104 / LTM!$C$1 * 3600</f>
        <v>0</v>
      </c>
      <c r="H103" s="18">
        <f>LTM!$AL104 / LTM!$C$1 * 3600</f>
        <v>5400</v>
      </c>
      <c r="J103" s="50">
        <f>IF(OR(LTM!$B104 * 3600 / LTM!$C$1 &gt;= 'Input Data'!$C$12 * LOOKUP(LTM!$A104,'Input Data'!$B$58:$B$62,'Input Data'!$D$58:$D$62) - epsilon, LTM!$C104 - LTM!$C103 &lt; LTM!$B103 - epsilon), (LTM!$C104 - LTM!$C103) * 3600 / LTM!$C$1 / 'Input Data'!$C$14, 'Input Data'!$C$13 - (LTM!$C104 - LTM!$C103) * 3600 / LTM!$C$1 / 'Input Data'!$C$15)</f>
        <v>99.75</v>
      </c>
      <c r="K103" s="60">
        <f>IF($B103 + $C103 &gt;= LTM!$E103 * 3600 / LTM!$C$1 - epsilon, ($B103 + $C103) / 'Input Data'!$C$14, 'Input Data'!$C$13 - ($B103 + $C103) / 'Input Data'!$C$15)</f>
        <v>104.13333333333367</v>
      </c>
      <c r="L103" s="8">
        <f>IF(OR(LTM!$M104 * 3600 / LTM!$C$1 &gt;= 'Input Data'!$E$12 * LOOKUP(LTM!$A104,'Input Data'!$B$58:$B$62,'Input Data'!$F$58:$F$62) - epsilon,$B103 &lt; LTM!$M103 * 3600 / LTM!$C$1 - epsilon), $B103 / 'Input Data'!$E$14, 'Input Data'!$E$13 - $B103 / 'Input Data'!$E$15)</f>
        <v>208.26666666666733</v>
      </c>
      <c r="M103" s="33">
        <f>IF($D103 + $E103 &gt;= LTM!$P103 * 3600 / LTM!$C$1 - epsilon, ($D103 + $E103) / 'Input Data'!$E$14, 'Input Data'!$E$13 - ($D103 + $E103) / 'Input Data'!$E$15)</f>
        <v>208.26666666666733</v>
      </c>
      <c r="N103" s="8">
        <f>IF(OR(LTM!$X104 * 3600 / LTM!$C$1 &gt;= 'Input Data'!$G$12 * LOOKUP(LTM!$A104,'Input Data'!$B$58:$B$62,'Input Data'!$H$58:$H$62) - epsilon, $D103 &lt; LTM!$X103 * 3600 / LTM!$C$1 - epsilon), $D103 / 'Input Data'!$G$14, 'Input Data'!$G$13 - $D103 / 'Input Data'!$G$15)</f>
        <v>204.101333333334</v>
      </c>
      <c r="O103" s="17">
        <f>IF($F103 + $G103 &gt;= LTM!$AA103 * 3600 / LTM!$C$1 - epsilon, ($F103 + $G103) / 'Input Data'!$G$14, 'Input Data'!$G$13 - ($F103 + $G103) / 'Input Data'!$G$15)</f>
        <v>751.57894736842104</v>
      </c>
      <c r="Q103" s="49">
        <f>IF(ABS($J103-$K103) &gt; epsilon, -((LTM!$C104 - LTM!$C103) * 3600 / LTM!$C$1-($B103+$C103))/($J103-$K103), 0)</f>
        <v>-60</v>
      </c>
      <c r="R103" s="8">
        <f t="shared" si="2"/>
        <v>0</v>
      </c>
      <c r="S103" s="17">
        <f t="shared" si="3"/>
        <v>1.320675003806971</v>
      </c>
      <c r="U103" s="49">
        <f>MAX(U102 + Q102 * LTM!$C$1 / 3600, 0)</f>
        <v>0</v>
      </c>
      <c r="V103" s="11">
        <f>MAX(V102 + R102 * LTM!$C$1 / 3600 + IF(NOT(OR(LTM!$M104 * 3600 / LTM!$C$1 &gt;= 'Input Data'!$E$12 * LOOKUP(LTM!$A104,'Input Data'!$B$58:$B$62,'Input Data'!$F$58:$F$62) - epsilon,$B103 &lt; LTM!$M103 * 3600 / LTM!$C$1 - epsilon)), MIN(U102 + Q102 * LTM!$C$1 / 3600, 0), 0), 0)</f>
        <v>0</v>
      </c>
      <c r="W103" s="18">
        <f>MAX(W102 + S102 * LTM!$C$1 / 3600 + IF(NOT(OR(LTM!$X104 * 3600 / LTM!$C$1 &gt;= 'Input Data'!$G$12 * LOOKUP(LTM!$A104,'Input Data'!$B$58:$B$62,'Input Data'!$H$58:$H$62) - epsilon, $D103 &lt; LTM!$X103 * 3600 / LTM!$C$1 - epsilon)), MIN(V102 + R102 * LTM!$C$1 / 3600, 0), 0), 0)</f>
        <v>0.24946083405242542</v>
      </c>
      <c r="Y103" s="50" t="e">
        <f>NA()</f>
        <v>#N/A</v>
      </c>
      <c r="Z103" s="55" t="e">
        <f>NA()</f>
        <v>#N/A</v>
      </c>
      <c r="AA103" s="8" t="e">
        <f>NA()</f>
        <v>#N/A</v>
      </c>
      <c r="AB103" s="17">
        <f>IF($U103 &gt; epsilon, $U103 + 'Input Data'!$G$11 + 'Input Data'!$E$11, IF($V103 &gt; epsilon, $V103 + 'Input Data'!$G$11, $W103)) * 5280</f>
        <v>1317.1532037968061</v>
      </c>
    </row>
    <row r="104" spans="1:28" x14ac:dyDescent="0.3">
      <c r="A104" s="38">
        <f>IF(SUM($B103:$H105)=0,NA(),LTM!$A105)</f>
        <v>1000</v>
      </c>
      <c r="B104" s="7">
        <f>LTM!$I105 / LTM!$C$1 * 3600</f>
        <v>6248.00000000002</v>
      </c>
      <c r="C104" s="8">
        <f>LTM!$H105 / LTM!$C$1 * 3600</f>
        <v>0</v>
      </c>
      <c r="D104" s="8">
        <f>LTM!$T105 / LTM!$C$1 * 3600</f>
        <v>6123.04000000002</v>
      </c>
      <c r="E104" s="33">
        <f>LTM!$S105 / LTM!$C$1 * 3600</f>
        <v>124.96000000000039</v>
      </c>
      <c r="F104" s="8">
        <f>LTM!$AE105 / LTM!$C$1 * 3600</f>
        <v>5400</v>
      </c>
      <c r="G104" s="33">
        <f>LTM!$AD105 / LTM!$C$1 * 3600</f>
        <v>0</v>
      </c>
      <c r="H104" s="18">
        <f>LTM!$AL105 / LTM!$C$1 * 3600</f>
        <v>5400</v>
      </c>
      <c r="J104" s="50">
        <f>IF(OR(LTM!$B105 * 3600 / LTM!$C$1 &gt;= 'Input Data'!$C$12 * LOOKUP(LTM!$A105,'Input Data'!$B$58:$B$62,'Input Data'!$D$58:$D$62) - epsilon, LTM!$C105 - LTM!$C104 &lt; LTM!$B104 - epsilon), (LTM!$C105 - LTM!$C104) * 3600 / LTM!$C$1 / 'Input Data'!$C$14, 'Input Data'!$C$13 - (LTM!$C105 - LTM!$C104) * 3600 / LTM!$C$1 / 'Input Data'!$C$15)</f>
        <v>99.75</v>
      </c>
      <c r="K104" s="60">
        <f>IF($B104 + $C104 &gt;= LTM!$E104 * 3600 / LTM!$C$1 - epsilon, ($B104 + $C104) / 'Input Data'!$C$14, 'Input Data'!$C$13 - ($B104 + $C104) / 'Input Data'!$C$15)</f>
        <v>104.13333333333367</v>
      </c>
      <c r="L104" s="8">
        <f>IF(OR(LTM!$M105 * 3600 / LTM!$C$1 &gt;= 'Input Data'!$E$12 * LOOKUP(LTM!$A105,'Input Data'!$B$58:$B$62,'Input Data'!$F$58:$F$62) - epsilon,$B104 &lt; LTM!$M104 * 3600 / LTM!$C$1 - epsilon), $B104 / 'Input Data'!$E$14, 'Input Data'!$E$13 - $B104 / 'Input Data'!$E$15)</f>
        <v>208.26666666666733</v>
      </c>
      <c r="M104" s="33">
        <f>IF($D104 + $E104 &gt;= LTM!$P104 * 3600 / LTM!$C$1 - epsilon, ($D104 + $E104) / 'Input Data'!$E$14, 'Input Data'!$E$13 - ($D104 + $E104) / 'Input Data'!$E$15)</f>
        <v>208.26666666666733</v>
      </c>
      <c r="N104" s="8">
        <f>IF(OR(LTM!$X105 * 3600 / LTM!$C$1 &gt;= 'Input Data'!$G$12 * LOOKUP(LTM!$A105,'Input Data'!$B$58:$B$62,'Input Data'!$H$58:$H$62) - epsilon, $D104 &lt; LTM!$X104 * 3600 / LTM!$C$1 - epsilon), $D104 / 'Input Data'!$G$14, 'Input Data'!$G$13 - $D104 / 'Input Data'!$G$15)</f>
        <v>204.101333333334</v>
      </c>
      <c r="O104" s="17">
        <f>IF($F104 + $G104 &gt;= LTM!$AA104 * 3600 / LTM!$C$1 - epsilon, ($F104 + $G104) / 'Input Data'!$G$14, 'Input Data'!$G$13 - ($F104 + $G104) / 'Input Data'!$G$15)</f>
        <v>751.57894736842104</v>
      </c>
      <c r="Q104" s="49">
        <f>IF(ABS($J104-$K104) &gt; epsilon, -((LTM!$C105 - LTM!$C104) * 3600 / LTM!$C$1-($B104+$C104))/($J104-$K104), 0)</f>
        <v>-60</v>
      </c>
      <c r="R104" s="8">
        <f t="shared" si="2"/>
        <v>0</v>
      </c>
      <c r="S104" s="17">
        <f t="shared" si="3"/>
        <v>1.320675003806971</v>
      </c>
      <c r="U104" s="49">
        <f>MAX(U103 + Q103 * LTM!$C$1 / 3600, 0)</f>
        <v>0</v>
      </c>
      <c r="V104" s="11">
        <f>MAX(V103 + R103 * LTM!$C$1 / 3600 + IF(NOT(OR(LTM!$M105 * 3600 / LTM!$C$1 &gt;= 'Input Data'!$E$12 * LOOKUP(LTM!$A105,'Input Data'!$B$58:$B$62,'Input Data'!$F$58:$F$62) - epsilon,$B104 &lt; LTM!$M104 * 3600 / LTM!$C$1 - epsilon)), MIN(U103 + Q103 * LTM!$C$1 / 3600, 0), 0), 0)</f>
        <v>0</v>
      </c>
      <c r="W104" s="18">
        <f>MAX(W103 + S103 * LTM!$C$1 / 3600 + IF(NOT(OR(LTM!$X105 * 3600 / LTM!$C$1 &gt;= 'Input Data'!$G$12 * LOOKUP(LTM!$A105,'Input Data'!$B$58:$B$62,'Input Data'!$H$58:$H$62) - epsilon, $D104 &lt; LTM!$X104 * 3600 / LTM!$C$1 - epsilon)), MIN(V103 + R103 * LTM!$C$1 / 3600, 0), 0), 0)</f>
        <v>0.25312937572966698</v>
      </c>
      <c r="Y104" s="50" t="e">
        <f>NA()</f>
        <v>#N/A</v>
      </c>
      <c r="Z104" s="55" t="e">
        <f>NA()</f>
        <v>#N/A</v>
      </c>
      <c r="AA104" s="8" t="e">
        <f>NA()</f>
        <v>#N/A</v>
      </c>
      <c r="AB104" s="17">
        <f>IF($U104 &gt; epsilon, $U104 + 'Input Data'!$G$11 + 'Input Data'!$E$11, IF($V104 &gt; epsilon, $V104 + 'Input Data'!$G$11, $W104)) * 5280</f>
        <v>1336.5231038526417</v>
      </c>
    </row>
    <row r="105" spans="1:28" x14ac:dyDescent="0.3">
      <c r="A105" s="38">
        <f>IF(SUM($B104:$H106)=0,NA(),LTM!$A106)</f>
        <v>1010</v>
      </c>
      <c r="B105" s="7">
        <f>LTM!$I106 / LTM!$C$1 * 3600</f>
        <v>6248.00000000002</v>
      </c>
      <c r="C105" s="8">
        <f>LTM!$H106 / LTM!$C$1 * 3600</f>
        <v>0</v>
      </c>
      <c r="D105" s="8">
        <f>LTM!$T106 / LTM!$C$1 * 3600</f>
        <v>6123.04000000002</v>
      </c>
      <c r="E105" s="33">
        <f>LTM!$S106 / LTM!$C$1 * 3600</f>
        <v>124.96000000000039</v>
      </c>
      <c r="F105" s="8">
        <f>LTM!$AE106 / LTM!$C$1 * 3600</f>
        <v>5400</v>
      </c>
      <c r="G105" s="33">
        <f>LTM!$AD106 / LTM!$C$1 * 3600</f>
        <v>0</v>
      </c>
      <c r="H105" s="18">
        <f>LTM!$AL106 / LTM!$C$1 * 3600</f>
        <v>5400</v>
      </c>
      <c r="J105" s="50">
        <f>IF(OR(LTM!$B106 * 3600 / LTM!$C$1 &gt;= 'Input Data'!$C$12 * LOOKUP(LTM!$A106,'Input Data'!$B$58:$B$62,'Input Data'!$D$58:$D$62) - epsilon, LTM!$C106 - LTM!$C105 &lt; LTM!$B105 - epsilon), (LTM!$C106 - LTM!$C105) * 3600 / LTM!$C$1 / 'Input Data'!$C$14, 'Input Data'!$C$13 - (LTM!$C106 - LTM!$C105) * 3600 / LTM!$C$1 / 'Input Data'!$C$15)</f>
        <v>99.75</v>
      </c>
      <c r="K105" s="60">
        <f>IF($B105 + $C105 &gt;= LTM!$E105 * 3600 / LTM!$C$1 - epsilon, ($B105 + $C105) / 'Input Data'!$C$14, 'Input Data'!$C$13 - ($B105 + $C105) / 'Input Data'!$C$15)</f>
        <v>104.13333333333367</v>
      </c>
      <c r="L105" s="8">
        <f>IF(OR(LTM!$M106 * 3600 / LTM!$C$1 &gt;= 'Input Data'!$E$12 * LOOKUP(LTM!$A106,'Input Data'!$B$58:$B$62,'Input Data'!$F$58:$F$62) - epsilon,$B105 &lt; LTM!$M105 * 3600 / LTM!$C$1 - epsilon), $B105 / 'Input Data'!$E$14, 'Input Data'!$E$13 - $B105 / 'Input Data'!$E$15)</f>
        <v>208.26666666666733</v>
      </c>
      <c r="M105" s="33">
        <f>IF($D105 + $E105 &gt;= LTM!$P105 * 3600 / LTM!$C$1 - epsilon, ($D105 + $E105) / 'Input Data'!$E$14, 'Input Data'!$E$13 - ($D105 + $E105) / 'Input Data'!$E$15)</f>
        <v>208.26666666666733</v>
      </c>
      <c r="N105" s="8">
        <f>IF(OR(LTM!$X106 * 3600 / LTM!$C$1 &gt;= 'Input Data'!$G$12 * LOOKUP(LTM!$A106,'Input Data'!$B$58:$B$62,'Input Data'!$H$58:$H$62) - epsilon, $D105 &lt; LTM!$X105 * 3600 / LTM!$C$1 - epsilon), $D105 / 'Input Data'!$G$14, 'Input Data'!$G$13 - $D105 / 'Input Data'!$G$15)</f>
        <v>204.101333333334</v>
      </c>
      <c r="O105" s="17">
        <f>IF($F105 + $G105 &gt;= LTM!$AA105 * 3600 / LTM!$C$1 - epsilon, ($F105 + $G105) / 'Input Data'!$G$14, 'Input Data'!$G$13 - ($F105 + $G105) / 'Input Data'!$G$15)</f>
        <v>751.57894736842104</v>
      </c>
      <c r="Q105" s="49">
        <f>IF(ABS($J105-$K105) &gt; epsilon, -((LTM!$C106 - LTM!$C105) * 3600 / LTM!$C$1-($B105+$C105))/($J105-$K105), 0)</f>
        <v>-60</v>
      </c>
      <c r="R105" s="8">
        <f t="shared" si="2"/>
        <v>0</v>
      </c>
      <c r="S105" s="17">
        <f t="shared" si="3"/>
        <v>1.320675003806971</v>
      </c>
      <c r="U105" s="49">
        <f>MAX(U104 + Q104 * LTM!$C$1 / 3600, 0)</f>
        <v>0</v>
      </c>
      <c r="V105" s="11">
        <f>MAX(V104 + R104 * LTM!$C$1 / 3600 + IF(NOT(OR(LTM!$M106 * 3600 / LTM!$C$1 &gt;= 'Input Data'!$E$12 * LOOKUP(LTM!$A106,'Input Data'!$B$58:$B$62,'Input Data'!$F$58:$F$62) - epsilon,$B105 &lt; LTM!$M105 * 3600 / LTM!$C$1 - epsilon)), MIN(U104 + Q104 * LTM!$C$1 / 3600, 0), 0), 0)</f>
        <v>0</v>
      </c>
      <c r="W105" s="18">
        <f>MAX(W104 + S104 * LTM!$C$1 / 3600 + IF(NOT(OR(LTM!$X106 * 3600 / LTM!$C$1 &gt;= 'Input Data'!$G$12 * LOOKUP(LTM!$A106,'Input Data'!$B$58:$B$62,'Input Data'!$H$58:$H$62) - epsilon, $D105 &lt; LTM!$X105 * 3600 / LTM!$C$1 - epsilon)), MIN(V104 + R104 * LTM!$C$1 / 3600, 0), 0), 0)</f>
        <v>0.25679791740690855</v>
      </c>
      <c r="Y105" s="50" t="e">
        <f>NA()</f>
        <v>#N/A</v>
      </c>
      <c r="Z105" s="55" t="e">
        <f>NA()</f>
        <v>#N/A</v>
      </c>
      <c r="AA105" s="8" t="e">
        <f>NA()</f>
        <v>#N/A</v>
      </c>
      <c r="AB105" s="17">
        <f>IF($U105 &gt; epsilon, $U105 + 'Input Data'!$G$11 + 'Input Data'!$E$11, IF($V105 &gt; epsilon, $V105 + 'Input Data'!$G$11, $W105)) * 5280</f>
        <v>1355.8930039084771</v>
      </c>
    </row>
    <row r="106" spans="1:28" x14ac:dyDescent="0.3">
      <c r="A106" s="38">
        <f>IF(SUM($B105:$H107)=0,NA(),LTM!$A107)</f>
        <v>1020</v>
      </c>
      <c r="B106" s="7">
        <f>LTM!$I107 / LTM!$C$1 * 3600</f>
        <v>6248.00000000002</v>
      </c>
      <c r="C106" s="8">
        <f>LTM!$H107 / LTM!$C$1 * 3600</f>
        <v>0</v>
      </c>
      <c r="D106" s="8">
        <f>LTM!$T107 / LTM!$C$1 * 3600</f>
        <v>6123.04000000002</v>
      </c>
      <c r="E106" s="33">
        <f>LTM!$S107 / LTM!$C$1 * 3600</f>
        <v>124.96000000000039</v>
      </c>
      <c r="F106" s="8">
        <f>LTM!$AE107 / LTM!$C$1 * 3600</f>
        <v>5400</v>
      </c>
      <c r="G106" s="33">
        <f>LTM!$AD107 / LTM!$C$1 * 3600</f>
        <v>0</v>
      </c>
      <c r="H106" s="18">
        <f>LTM!$AL107 / LTM!$C$1 * 3600</f>
        <v>5400</v>
      </c>
      <c r="J106" s="50">
        <f>IF(OR(LTM!$B107 * 3600 / LTM!$C$1 &gt;= 'Input Data'!$C$12 * LOOKUP(LTM!$A107,'Input Data'!$B$58:$B$62,'Input Data'!$D$58:$D$62) - epsilon, LTM!$C107 - LTM!$C106 &lt; LTM!$B106 - epsilon), (LTM!$C107 - LTM!$C106) * 3600 / LTM!$C$1 / 'Input Data'!$C$14, 'Input Data'!$C$13 - (LTM!$C107 - LTM!$C106) * 3600 / LTM!$C$1 / 'Input Data'!$C$15)</f>
        <v>99.75</v>
      </c>
      <c r="K106" s="60">
        <f>IF($B106 + $C106 &gt;= LTM!$E106 * 3600 / LTM!$C$1 - epsilon, ($B106 + $C106) / 'Input Data'!$C$14, 'Input Data'!$C$13 - ($B106 + $C106) / 'Input Data'!$C$15)</f>
        <v>104.13333333333367</v>
      </c>
      <c r="L106" s="8">
        <f>IF(OR(LTM!$M107 * 3600 / LTM!$C$1 &gt;= 'Input Data'!$E$12 * LOOKUP(LTM!$A107,'Input Data'!$B$58:$B$62,'Input Data'!$F$58:$F$62) - epsilon,$B106 &lt; LTM!$M106 * 3600 / LTM!$C$1 - epsilon), $B106 / 'Input Data'!$E$14, 'Input Data'!$E$13 - $B106 / 'Input Data'!$E$15)</f>
        <v>208.26666666666733</v>
      </c>
      <c r="M106" s="33">
        <f>IF($D106 + $E106 &gt;= LTM!$P106 * 3600 / LTM!$C$1 - epsilon, ($D106 + $E106) / 'Input Data'!$E$14, 'Input Data'!$E$13 - ($D106 + $E106) / 'Input Data'!$E$15)</f>
        <v>208.26666666666733</v>
      </c>
      <c r="N106" s="8">
        <f>IF(OR(LTM!$X107 * 3600 / LTM!$C$1 &gt;= 'Input Data'!$G$12 * LOOKUP(LTM!$A107,'Input Data'!$B$58:$B$62,'Input Data'!$H$58:$H$62) - epsilon, $D106 &lt; LTM!$X106 * 3600 / LTM!$C$1 - epsilon), $D106 / 'Input Data'!$G$14, 'Input Data'!$G$13 - $D106 / 'Input Data'!$G$15)</f>
        <v>204.101333333334</v>
      </c>
      <c r="O106" s="17">
        <f>IF($F106 + $G106 &gt;= LTM!$AA106 * 3600 / LTM!$C$1 - epsilon, ($F106 + $G106) / 'Input Data'!$G$14, 'Input Data'!$G$13 - ($F106 + $G106) / 'Input Data'!$G$15)</f>
        <v>751.57894736842104</v>
      </c>
      <c r="Q106" s="49">
        <f>IF(ABS($J106-$K106) &gt; epsilon, -((LTM!$C107 - LTM!$C106) * 3600 / LTM!$C$1-($B106+$C106))/($J106-$K106), 0)</f>
        <v>-60</v>
      </c>
      <c r="R106" s="8">
        <f t="shared" si="2"/>
        <v>0</v>
      </c>
      <c r="S106" s="17">
        <f t="shared" si="3"/>
        <v>1.320675003806971</v>
      </c>
      <c r="U106" s="49">
        <f>MAX(U105 + Q105 * LTM!$C$1 / 3600, 0)</f>
        <v>0</v>
      </c>
      <c r="V106" s="11">
        <f>MAX(V105 + R105 * LTM!$C$1 / 3600 + IF(NOT(OR(LTM!$M107 * 3600 / LTM!$C$1 &gt;= 'Input Data'!$E$12 * LOOKUP(LTM!$A107,'Input Data'!$B$58:$B$62,'Input Data'!$F$58:$F$62) - epsilon,$B106 &lt; LTM!$M106 * 3600 / LTM!$C$1 - epsilon)), MIN(U105 + Q105 * LTM!$C$1 / 3600, 0), 0), 0)</f>
        <v>0</v>
      </c>
      <c r="W106" s="18">
        <f>MAX(W105 + S105 * LTM!$C$1 / 3600 + IF(NOT(OR(LTM!$X107 * 3600 / LTM!$C$1 &gt;= 'Input Data'!$G$12 * LOOKUP(LTM!$A107,'Input Data'!$B$58:$B$62,'Input Data'!$H$58:$H$62) - epsilon, $D106 &lt; LTM!$X106 * 3600 / LTM!$C$1 - epsilon)), MIN(V105 + R105 * LTM!$C$1 / 3600, 0), 0), 0)</f>
        <v>0.26046645908415011</v>
      </c>
      <c r="Y106" s="50" t="e">
        <f>NA()</f>
        <v>#N/A</v>
      </c>
      <c r="Z106" s="55" t="e">
        <f>NA()</f>
        <v>#N/A</v>
      </c>
      <c r="AA106" s="8" t="e">
        <f>NA()</f>
        <v>#N/A</v>
      </c>
      <c r="AB106" s="17">
        <f>IF($U106 &gt; epsilon, $U106 + 'Input Data'!$G$11 + 'Input Data'!$E$11, IF($V106 &gt; epsilon, $V106 + 'Input Data'!$G$11, $W106)) * 5280</f>
        <v>1375.2629039643125</v>
      </c>
    </row>
    <row r="107" spans="1:28" x14ac:dyDescent="0.3">
      <c r="A107" s="38">
        <f>IF(SUM($B106:$H108)=0,NA(),LTM!$A108)</f>
        <v>1030</v>
      </c>
      <c r="B107" s="7">
        <f>LTM!$I108 / LTM!$C$1 * 3600</f>
        <v>6248.00000000002</v>
      </c>
      <c r="C107" s="8">
        <f>LTM!$H108 / LTM!$C$1 * 3600</f>
        <v>0</v>
      </c>
      <c r="D107" s="8">
        <f>LTM!$T108 / LTM!$C$1 * 3600</f>
        <v>6123.04000000002</v>
      </c>
      <c r="E107" s="33">
        <f>LTM!$S108 / LTM!$C$1 * 3600</f>
        <v>124.96000000000039</v>
      </c>
      <c r="F107" s="8">
        <f>LTM!$AE108 / LTM!$C$1 * 3600</f>
        <v>5400</v>
      </c>
      <c r="G107" s="33">
        <f>LTM!$AD108 / LTM!$C$1 * 3600</f>
        <v>0</v>
      </c>
      <c r="H107" s="18">
        <f>LTM!$AL108 / LTM!$C$1 * 3600</f>
        <v>5400</v>
      </c>
      <c r="J107" s="50">
        <f>IF(OR(LTM!$B108 * 3600 / LTM!$C$1 &gt;= 'Input Data'!$C$12 * LOOKUP(LTM!$A108,'Input Data'!$B$58:$B$62,'Input Data'!$D$58:$D$62) - epsilon, LTM!$C108 - LTM!$C107 &lt; LTM!$B107 - epsilon), (LTM!$C108 - LTM!$C107) * 3600 / LTM!$C$1 / 'Input Data'!$C$14, 'Input Data'!$C$13 - (LTM!$C108 - LTM!$C107) * 3600 / LTM!$C$1 / 'Input Data'!$C$15)</f>
        <v>99.75</v>
      </c>
      <c r="K107" s="60">
        <f>IF($B107 + $C107 &gt;= LTM!$E107 * 3600 / LTM!$C$1 - epsilon, ($B107 + $C107) / 'Input Data'!$C$14, 'Input Data'!$C$13 - ($B107 + $C107) / 'Input Data'!$C$15)</f>
        <v>104.13333333333367</v>
      </c>
      <c r="L107" s="8">
        <f>IF(OR(LTM!$M108 * 3600 / LTM!$C$1 &gt;= 'Input Data'!$E$12 * LOOKUP(LTM!$A108,'Input Data'!$B$58:$B$62,'Input Data'!$F$58:$F$62) - epsilon,$B107 &lt; LTM!$M107 * 3600 / LTM!$C$1 - epsilon), $B107 / 'Input Data'!$E$14, 'Input Data'!$E$13 - $B107 / 'Input Data'!$E$15)</f>
        <v>208.26666666666733</v>
      </c>
      <c r="M107" s="33">
        <f>IF($D107 + $E107 &gt;= LTM!$P107 * 3600 / LTM!$C$1 - epsilon, ($D107 + $E107) / 'Input Data'!$E$14, 'Input Data'!$E$13 - ($D107 + $E107) / 'Input Data'!$E$15)</f>
        <v>208.26666666666733</v>
      </c>
      <c r="N107" s="8">
        <f>IF(OR(LTM!$X108 * 3600 / LTM!$C$1 &gt;= 'Input Data'!$G$12 * LOOKUP(LTM!$A108,'Input Data'!$B$58:$B$62,'Input Data'!$H$58:$H$62) - epsilon, $D107 &lt; LTM!$X107 * 3600 / LTM!$C$1 - epsilon), $D107 / 'Input Data'!$G$14, 'Input Data'!$G$13 - $D107 / 'Input Data'!$G$15)</f>
        <v>204.101333333334</v>
      </c>
      <c r="O107" s="17">
        <f>IF($F107 + $G107 &gt;= LTM!$AA107 * 3600 / LTM!$C$1 - epsilon, ($F107 + $G107) / 'Input Data'!$G$14, 'Input Data'!$G$13 - ($F107 + $G107) / 'Input Data'!$G$15)</f>
        <v>751.57894736842104</v>
      </c>
      <c r="Q107" s="49">
        <f>IF(ABS($J107-$K107) &gt; epsilon, -((LTM!$C108 - LTM!$C107) * 3600 / LTM!$C$1-($B107+$C107))/($J107-$K107), 0)</f>
        <v>-60</v>
      </c>
      <c r="R107" s="8">
        <f t="shared" si="2"/>
        <v>0</v>
      </c>
      <c r="S107" s="17">
        <f t="shared" si="3"/>
        <v>1.320675003806971</v>
      </c>
      <c r="U107" s="49">
        <f>MAX(U106 + Q106 * LTM!$C$1 / 3600, 0)</f>
        <v>0</v>
      </c>
      <c r="V107" s="11">
        <f>MAX(V106 + R106 * LTM!$C$1 / 3600 + IF(NOT(OR(LTM!$M108 * 3600 / LTM!$C$1 &gt;= 'Input Data'!$E$12 * LOOKUP(LTM!$A108,'Input Data'!$B$58:$B$62,'Input Data'!$F$58:$F$62) - epsilon,$B107 &lt; LTM!$M107 * 3600 / LTM!$C$1 - epsilon)), MIN(U106 + Q106 * LTM!$C$1 / 3600, 0), 0), 0)</f>
        <v>0</v>
      </c>
      <c r="W107" s="18">
        <f>MAX(W106 + S106 * LTM!$C$1 / 3600 + IF(NOT(OR(LTM!$X108 * 3600 / LTM!$C$1 &gt;= 'Input Data'!$G$12 * LOOKUP(LTM!$A108,'Input Data'!$B$58:$B$62,'Input Data'!$H$58:$H$62) - epsilon, $D107 &lt; LTM!$X107 * 3600 / LTM!$C$1 - epsilon)), MIN(V106 + R106 * LTM!$C$1 / 3600, 0), 0), 0)</f>
        <v>0.26413500076139168</v>
      </c>
      <c r="Y107" s="50" t="e">
        <f>NA()</f>
        <v>#N/A</v>
      </c>
      <c r="Z107" s="55" t="e">
        <f>NA()</f>
        <v>#N/A</v>
      </c>
      <c r="AA107" s="8" t="e">
        <f>NA()</f>
        <v>#N/A</v>
      </c>
      <c r="AB107" s="17">
        <f>IF($U107 &gt; epsilon, $U107 + 'Input Data'!$G$11 + 'Input Data'!$E$11, IF($V107 &gt; epsilon, $V107 + 'Input Data'!$G$11, $W107)) * 5280</f>
        <v>1394.6328040201481</v>
      </c>
    </row>
    <row r="108" spans="1:28" x14ac:dyDescent="0.3">
      <c r="A108" s="38">
        <f>IF(SUM($B107:$H109)=0,NA(),LTM!$A109)</f>
        <v>1040</v>
      </c>
      <c r="B108" s="7">
        <f>LTM!$I109 / LTM!$C$1 * 3600</f>
        <v>6248.00000000002</v>
      </c>
      <c r="C108" s="8">
        <f>LTM!$H109 / LTM!$C$1 * 3600</f>
        <v>0</v>
      </c>
      <c r="D108" s="8">
        <f>LTM!$T109 / LTM!$C$1 * 3600</f>
        <v>6123.04000000002</v>
      </c>
      <c r="E108" s="33">
        <f>LTM!$S109 / LTM!$C$1 * 3600</f>
        <v>124.96000000000039</v>
      </c>
      <c r="F108" s="8">
        <f>LTM!$AE109 / LTM!$C$1 * 3600</f>
        <v>5400</v>
      </c>
      <c r="G108" s="33">
        <f>LTM!$AD109 / LTM!$C$1 * 3600</f>
        <v>0</v>
      </c>
      <c r="H108" s="18">
        <f>LTM!$AL109 / LTM!$C$1 * 3600</f>
        <v>5400</v>
      </c>
      <c r="J108" s="50">
        <f>IF(OR(LTM!$B109 * 3600 / LTM!$C$1 &gt;= 'Input Data'!$C$12 * LOOKUP(LTM!$A109,'Input Data'!$B$58:$B$62,'Input Data'!$D$58:$D$62) - epsilon, LTM!$C109 - LTM!$C108 &lt; LTM!$B108 - epsilon), (LTM!$C109 - LTM!$C108) * 3600 / LTM!$C$1 / 'Input Data'!$C$14, 'Input Data'!$C$13 - (LTM!$C109 - LTM!$C108) * 3600 / LTM!$C$1 / 'Input Data'!$C$15)</f>
        <v>99.75</v>
      </c>
      <c r="K108" s="60">
        <f>IF($B108 + $C108 &gt;= LTM!$E108 * 3600 / LTM!$C$1 - epsilon, ($B108 + $C108) / 'Input Data'!$C$14, 'Input Data'!$C$13 - ($B108 + $C108) / 'Input Data'!$C$15)</f>
        <v>104.13333333333367</v>
      </c>
      <c r="L108" s="8">
        <f>IF(OR(LTM!$M109 * 3600 / LTM!$C$1 &gt;= 'Input Data'!$E$12 * LOOKUP(LTM!$A109,'Input Data'!$B$58:$B$62,'Input Data'!$F$58:$F$62) - epsilon,$B108 &lt; LTM!$M108 * 3600 / LTM!$C$1 - epsilon), $B108 / 'Input Data'!$E$14, 'Input Data'!$E$13 - $B108 / 'Input Data'!$E$15)</f>
        <v>208.26666666666733</v>
      </c>
      <c r="M108" s="33">
        <f>IF($D108 + $E108 &gt;= LTM!$P108 * 3600 / LTM!$C$1 - epsilon, ($D108 + $E108) / 'Input Data'!$E$14, 'Input Data'!$E$13 - ($D108 + $E108) / 'Input Data'!$E$15)</f>
        <v>208.26666666666733</v>
      </c>
      <c r="N108" s="8">
        <f>IF(OR(LTM!$X109 * 3600 / LTM!$C$1 &gt;= 'Input Data'!$G$12 * LOOKUP(LTM!$A109,'Input Data'!$B$58:$B$62,'Input Data'!$H$58:$H$62) - epsilon, $D108 &lt; LTM!$X108 * 3600 / LTM!$C$1 - epsilon), $D108 / 'Input Data'!$G$14, 'Input Data'!$G$13 - $D108 / 'Input Data'!$G$15)</f>
        <v>204.101333333334</v>
      </c>
      <c r="O108" s="17">
        <f>IF($F108 + $G108 &gt;= LTM!$AA108 * 3600 / LTM!$C$1 - epsilon, ($F108 + $G108) / 'Input Data'!$G$14, 'Input Data'!$G$13 - ($F108 + $G108) / 'Input Data'!$G$15)</f>
        <v>751.57894736842104</v>
      </c>
      <c r="Q108" s="49">
        <f>IF(ABS($J108-$K108) &gt; epsilon, -((LTM!$C109 - LTM!$C108) * 3600 / LTM!$C$1-($B108+$C108))/($J108-$K108), 0)</f>
        <v>-60</v>
      </c>
      <c r="R108" s="8">
        <f t="shared" si="2"/>
        <v>0</v>
      </c>
      <c r="S108" s="17">
        <f t="shared" si="3"/>
        <v>1.320675003806971</v>
      </c>
      <c r="U108" s="49">
        <f>MAX(U107 + Q107 * LTM!$C$1 / 3600, 0)</f>
        <v>0</v>
      </c>
      <c r="V108" s="11">
        <f>MAX(V107 + R107 * LTM!$C$1 / 3600 + IF(NOT(OR(LTM!$M109 * 3600 / LTM!$C$1 &gt;= 'Input Data'!$E$12 * LOOKUP(LTM!$A109,'Input Data'!$B$58:$B$62,'Input Data'!$F$58:$F$62) - epsilon,$B108 &lt; LTM!$M108 * 3600 / LTM!$C$1 - epsilon)), MIN(U107 + Q107 * LTM!$C$1 / 3600, 0), 0), 0)</f>
        <v>0</v>
      </c>
      <c r="W108" s="18">
        <f>MAX(W107 + S107 * LTM!$C$1 / 3600 + IF(NOT(OR(LTM!$X109 * 3600 / LTM!$C$1 &gt;= 'Input Data'!$G$12 * LOOKUP(LTM!$A109,'Input Data'!$B$58:$B$62,'Input Data'!$H$58:$H$62) - epsilon, $D108 &lt; LTM!$X108 * 3600 / LTM!$C$1 - epsilon)), MIN(V107 + R107 * LTM!$C$1 / 3600, 0), 0), 0)</f>
        <v>0.26780354243863325</v>
      </c>
      <c r="Y108" s="50" t="e">
        <f>NA()</f>
        <v>#N/A</v>
      </c>
      <c r="Z108" s="55" t="e">
        <f>NA()</f>
        <v>#N/A</v>
      </c>
      <c r="AA108" s="8" t="e">
        <f>NA()</f>
        <v>#N/A</v>
      </c>
      <c r="AB108" s="17">
        <f>IF($U108 &gt; epsilon, $U108 + 'Input Data'!$G$11 + 'Input Data'!$E$11, IF($V108 &gt; epsilon, $V108 + 'Input Data'!$G$11, $W108)) * 5280</f>
        <v>1414.0027040759835</v>
      </c>
    </row>
    <row r="109" spans="1:28" x14ac:dyDescent="0.3">
      <c r="A109" s="38">
        <f>IF(SUM($B108:$H110)=0,NA(),LTM!$A110)</f>
        <v>1050</v>
      </c>
      <c r="B109" s="7">
        <f>LTM!$I110 / LTM!$C$1 * 3600</f>
        <v>6248.00000000002</v>
      </c>
      <c r="C109" s="8">
        <f>LTM!$H110 / LTM!$C$1 * 3600</f>
        <v>0</v>
      </c>
      <c r="D109" s="8">
        <f>LTM!$T110 / LTM!$C$1 * 3600</f>
        <v>6123.04000000002</v>
      </c>
      <c r="E109" s="33">
        <f>LTM!$S110 / LTM!$C$1 * 3600</f>
        <v>124.96000000000039</v>
      </c>
      <c r="F109" s="8">
        <f>LTM!$AE110 / LTM!$C$1 * 3600</f>
        <v>5400</v>
      </c>
      <c r="G109" s="33">
        <f>LTM!$AD110 / LTM!$C$1 * 3600</f>
        <v>0</v>
      </c>
      <c r="H109" s="18">
        <f>LTM!$AL110 / LTM!$C$1 * 3600</f>
        <v>5400</v>
      </c>
      <c r="J109" s="50">
        <f>IF(OR(LTM!$B110 * 3600 / LTM!$C$1 &gt;= 'Input Data'!$C$12 * LOOKUP(LTM!$A110,'Input Data'!$B$58:$B$62,'Input Data'!$D$58:$D$62) - epsilon, LTM!$C110 - LTM!$C109 &lt; LTM!$B109 - epsilon), (LTM!$C110 - LTM!$C109) * 3600 / LTM!$C$1 / 'Input Data'!$C$14, 'Input Data'!$C$13 - (LTM!$C110 - LTM!$C109) * 3600 / LTM!$C$1 / 'Input Data'!$C$15)</f>
        <v>99.75</v>
      </c>
      <c r="K109" s="60">
        <f>IF($B109 + $C109 &gt;= LTM!$E109 * 3600 / LTM!$C$1 - epsilon, ($B109 + $C109) / 'Input Data'!$C$14, 'Input Data'!$C$13 - ($B109 + $C109) / 'Input Data'!$C$15)</f>
        <v>104.13333333333367</v>
      </c>
      <c r="L109" s="8">
        <f>IF(OR(LTM!$M110 * 3600 / LTM!$C$1 &gt;= 'Input Data'!$E$12 * LOOKUP(LTM!$A110,'Input Data'!$B$58:$B$62,'Input Data'!$F$58:$F$62) - epsilon,$B109 &lt; LTM!$M109 * 3600 / LTM!$C$1 - epsilon), $B109 / 'Input Data'!$E$14, 'Input Data'!$E$13 - $B109 / 'Input Data'!$E$15)</f>
        <v>208.26666666666733</v>
      </c>
      <c r="M109" s="33">
        <f>IF($D109 + $E109 &gt;= LTM!$P109 * 3600 / LTM!$C$1 - epsilon, ($D109 + $E109) / 'Input Data'!$E$14, 'Input Data'!$E$13 - ($D109 + $E109) / 'Input Data'!$E$15)</f>
        <v>208.26666666666733</v>
      </c>
      <c r="N109" s="8">
        <f>IF(OR(LTM!$X110 * 3600 / LTM!$C$1 &gt;= 'Input Data'!$G$12 * LOOKUP(LTM!$A110,'Input Data'!$B$58:$B$62,'Input Data'!$H$58:$H$62) - epsilon, $D109 &lt; LTM!$X109 * 3600 / LTM!$C$1 - epsilon), $D109 / 'Input Data'!$G$14, 'Input Data'!$G$13 - $D109 / 'Input Data'!$G$15)</f>
        <v>204.101333333334</v>
      </c>
      <c r="O109" s="17">
        <f>IF($F109 + $G109 &gt;= LTM!$AA109 * 3600 / LTM!$C$1 - epsilon, ($F109 + $G109) / 'Input Data'!$G$14, 'Input Data'!$G$13 - ($F109 + $G109) / 'Input Data'!$G$15)</f>
        <v>751.57894736842104</v>
      </c>
      <c r="Q109" s="49">
        <f>IF(ABS($J109-$K109) &gt; epsilon, -((LTM!$C110 - LTM!$C109) * 3600 / LTM!$C$1-($B109+$C109))/($J109-$K109), 0)</f>
        <v>-60</v>
      </c>
      <c r="R109" s="8">
        <f t="shared" si="2"/>
        <v>0</v>
      </c>
      <c r="S109" s="17">
        <f t="shared" si="3"/>
        <v>1.320675003806971</v>
      </c>
      <c r="U109" s="49">
        <f>MAX(U108 + Q108 * LTM!$C$1 / 3600, 0)</f>
        <v>0</v>
      </c>
      <c r="V109" s="11">
        <f>MAX(V108 + R108 * LTM!$C$1 / 3600 + IF(NOT(OR(LTM!$M110 * 3600 / LTM!$C$1 &gt;= 'Input Data'!$E$12 * LOOKUP(LTM!$A110,'Input Data'!$B$58:$B$62,'Input Data'!$F$58:$F$62) - epsilon,$B109 &lt; LTM!$M109 * 3600 / LTM!$C$1 - epsilon)), MIN(U108 + Q108 * LTM!$C$1 / 3600, 0), 0), 0)</f>
        <v>0</v>
      </c>
      <c r="W109" s="18">
        <f>MAX(W108 + S108 * LTM!$C$1 / 3600 + IF(NOT(OR(LTM!$X110 * 3600 / LTM!$C$1 &gt;= 'Input Data'!$G$12 * LOOKUP(LTM!$A110,'Input Data'!$B$58:$B$62,'Input Data'!$H$58:$H$62) - epsilon, $D109 &lt; LTM!$X109 * 3600 / LTM!$C$1 - epsilon)), MIN(V108 + R108 * LTM!$C$1 / 3600, 0), 0), 0)</f>
        <v>0.27147208411587481</v>
      </c>
      <c r="Y109" s="50" t="e">
        <f>NA()</f>
        <v>#N/A</v>
      </c>
      <c r="Z109" s="55" t="e">
        <f>NA()</f>
        <v>#N/A</v>
      </c>
      <c r="AA109" s="8" t="e">
        <f>NA()</f>
        <v>#N/A</v>
      </c>
      <c r="AB109" s="17">
        <f>IF($U109 &gt; epsilon, $U109 + 'Input Data'!$G$11 + 'Input Data'!$E$11, IF($V109 &gt; epsilon, $V109 + 'Input Data'!$G$11, $W109)) * 5280</f>
        <v>1433.3726041318191</v>
      </c>
    </row>
    <row r="110" spans="1:28" x14ac:dyDescent="0.3">
      <c r="A110" s="38">
        <f>IF(SUM($B109:$H111)=0,NA(),LTM!$A111)</f>
        <v>1060</v>
      </c>
      <c r="B110" s="7">
        <f>LTM!$I111 / LTM!$C$1 * 3600</f>
        <v>6248.00000000002</v>
      </c>
      <c r="C110" s="8">
        <f>LTM!$H111 / LTM!$C$1 * 3600</f>
        <v>0</v>
      </c>
      <c r="D110" s="8">
        <f>LTM!$T111 / LTM!$C$1 * 3600</f>
        <v>6123.04000000002</v>
      </c>
      <c r="E110" s="33">
        <f>LTM!$S111 / LTM!$C$1 * 3600</f>
        <v>124.96000000000039</v>
      </c>
      <c r="F110" s="8">
        <f>LTM!$AE111 / LTM!$C$1 * 3600</f>
        <v>5400</v>
      </c>
      <c r="G110" s="33">
        <f>LTM!$AD111 / LTM!$C$1 * 3600</f>
        <v>0</v>
      </c>
      <c r="H110" s="18">
        <f>LTM!$AL111 / LTM!$C$1 * 3600</f>
        <v>5400</v>
      </c>
      <c r="J110" s="50">
        <f>IF(OR(LTM!$B111 * 3600 / LTM!$C$1 &gt;= 'Input Data'!$C$12 * LOOKUP(LTM!$A111,'Input Data'!$B$58:$B$62,'Input Data'!$D$58:$D$62) - epsilon, LTM!$C111 - LTM!$C110 &lt; LTM!$B110 - epsilon), (LTM!$C111 - LTM!$C110) * 3600 / LTM!$C$1 / 'Input Data'!$C$14, 'Input Data'!$C$13 - (LTM!$C111 - LTM!$C110) * 3600 / LTM!$C$1 / 'Input Data'!$C$15)</f>
        <v>99.75</v>
      </c>
      <c r="K110" s="60">
        <f>IF($B110 + $C110 &gt;= LTM!$E110 * 3600 / LTM!$C$1 - epsilon, ($B110 + $C110) / 'Input Data'!$C$14, 'Input Data'!$C$13 - ($B110 + $C110) / 'Input Data'!$C$15)</f>
        <v>104.13333333333367</v>
      </c>
      <c r="L110" s="8">
        <f>IF(OR(LTM!$M111 * 3600 / LTM!$C$1 &gt;= 'Input Data'!$E$12 * LOOKUP(LTM!$A111,'Input Data'!$B$58:$B$62,'Input Data'!$F$58:$F$62) - epsilon,$B110 &lt; LTM!$M110 * 3600 / LTM!$C$1 - epsilon), $B110 / 'Input Data'!$E$14, 'Input Data'!$E$13 - $B110 / 'Input Data'!$E$15)</f>
        <v>208.26666666666733</v>
      </c>
      <c r="M110" s="33">
        <f>IF($D110 + $E110 &gt;= LTM!$P110 * 3600 / LTM!$C$1 - epsilon, ($D110 + $E110) / 'Input Data'!$E$14, 'Input Data'!$E$13 - ($D110 + $E110) / 'Input Data'!$E$15)</f>
        <v>208.26666666666733</v>
      </c>
      <c r="N110" s="8">
        <f>IF(OR(LTM!$X111 * 3600 / LTM!$C$1 &gt;= 'Input Data'!$G$12 * LOOKUP(LTM!$A111,'Input Data'!$B$58:$B$62,'Input Data'!$H$58:$H$62) - epsilon, $D110 &lt; LTM!$X110 * 3600 / LTM!$C$1 - epsilon), $D110 / 'Input Data'!$G$14, 'Input Data'!$G$13 - $D110 / 'Input Data'!$G$15)</f>
        <v>204.101333333334</v>
      </c>
      <c r="O110" s="17">
        <f>IF($F110 + $G110 &gt;= LTM!$AA110 * 3600 / LTM!$C$1 - epsilon, ($F110 + $G110) / 'Input Data'!$G$14, 'Input Data'!$G$13 - ($F110 + $G110) / 'Input Data'!$G$15)</f>
        <v>751.57894736842104</v>
      </c>
      <c r="Q110" s="49">
        <f>IF(ABS($J110-$K110) &gt; epsilon, -((LTM!$C111 - LTM!$C110) * 3600 / LTM!$C$1-($B110+$C110))/($J110-$K110), 0)</f>
        <v>-60</v>
      </c>
      <c r="R110" s="8">
        <f t="shared" si="2"/>
        <v>0</v>
      </c>
      <c r="S110" s="17">
        <f t="shared" si="3"/>
        <v>1.320675003806971</v>
      </c>
      <c r="U110" s="49">
        <f>MAX(U109 + Q109 * LTM!$C$1 / 3600, 0)</f>
        <v>0</v>
      </c>
      <c r="V110" s="11">
        <f>MAX(V109 + R109 * LTM!$C$1 / 3600 + IF(NOT(OR(LTM!$M111 * 3600 / LTM!$C$1 &gt;= 'Input Data'!$E$12 * LOOKUP(LTM!$A111,'Input Data'!$B$58:$B$62,'Input Data'!$F$58:$F$62) - epsilon,$B110 &lt; LTM!$M110 * 3600 / LTM!$C$1 - epsilon)), MIN(U109 + Q109 * LTM!$C$1 / 3600, 0), 0), 0)</f>
        <v>0</v>
      </c>
      <c r="W110" s="18">
        <f>MAX(W109 + S109 * LTM!$C$1 / 3600 + IF(NOT(OR(LTM!$X111 * 3600 / LTM!$C$1 &gt;= 'Input Data'!$G$12 * LOOKUP(LTM!$A111,'Input Data'!$B$58:$B$62,'Input Data'!$H$58:$H$62) - epsilon, $D110 &lt; LTM!$X110 * 3600 / LTM!$C$1 - epsilon)), MIN(V109 + R109 * LTM!$C$1 / 3600, 0), 0), 0)</f>
        <v>0.27514062579311638</v>
      </c>
      <c r="Y110" s="50" t="e">
        <f>NA()</f>
        <v>#N/A</v>
      </c>
      <c r="Z110" s="55" t="e">
        <f>NA()</f>
        <v>#N/A</v>
      </c>
      <c r="AA110" s="8" t="e">
        <f>NA()</f>
        <v>#N/A</v>
      </c>
      <c r="AB110" s="17">
        <f>IF($U110 &gt; epsilon, $U110 + 'Input Data'!$G$11 + 'Input Data'!$E$11, IF($V110 &gt; epsilon, $V110 + 'Input Data'!$G$11, $W110)) * 5280</f>
        <v>1452.7425041876545</v>
      </c>
    </row>
    <row r="111" spans="1:28" x14ac:dyDescent="0.3">
      <c r="A111" s="38">
        <f>IF(SUM($B110:$H112)=0,NA(),LTM!$A112)</f>
        <v>1070</v>
      </c>
      <c r="B111" s="7">
        <f>LTM!$I112 / LTM!$C$1 * 3600</f>
        <v>6248.00000000002</v>
      </c>
      <c r="C111" s="8">
        <f>LTM!$H112 / LTM!$C$1 * 3600</f>
        <v>0</v>
      </c>
      <c r="D111" s="8">
        <f>LTM!$T112 / LTM!$C$1 * 3600</f>
        <v>6123.04000000002</v>
      </c>
      <c r="E111" s="33">
        <f>LTM!$S112 / LTM!$C$1 * 3600</f>
        <v>124.96000000000039</v>
      </c>
      <c r="F111" s="8">
        <f>LTM!$AE112 / LTM!$C$1 * 3600</f>
        <v>5400</v>
      </c>
      <c r="G111" s="33">
        <f>LTM!$AD112 / LTM!$C$1 * 3600</f>
        <v>0</v>
      </c>
      <c r="H111" s="18">
        <f>LTM!$AL112 / LTM!$C$1 * 3600</f>
        <v>5400</v>
      </c>
      <c r="J111" s="50">
        <f>IF(OR(LTM!$B112 * 3600 / LTM!$C$1 &gt;= 'Input Data'!$C$12 * LOOKUP(LTM!$A112,'Input Data'!$B$58:$B$62,'Input Data'!$D$58:$D$62) - epsilon, LTM!$C112 - LTM!$C111 &lt; LTM!$B111 - epsilon), (LTM!$C112 - LTM!$C111) * 3600 / LTM!$C$1 / 'Input Data'!$C$14, 'Input Data'!$C$13 - (LTM!$C112 - LTM!$C111) * 3600 / LTM!$C$1 / 'Input Data'!$C$15)</f>
        <v>99.75</v>
      </c>
      <c r="K111" s="60">
        <f>IF($B111 + $C111 &gt;= LTM!$E111 * 3600 / LTM!$C$1 - epsilon, ($B111 + $C111) / 'Input Data'!$C$14, 'Input Data'!$C$13 - ($B111 + $C111) / 'Input Data'!$C$15)</f>
        <v>104.13333333333367</v>
      </c>
      <c r="L111" s="8">
        <f>IF(OR(LTM!$M112 * 3600 / LTM!$C$1 &gt;= 'Input Data'!$E$12 * LOOKUP(LTM!$A112,'Input Data'!$B$58:$B$62,'Input Data'!$F$58:$F$62) - epsilon,$B111 &lt; LTM!$M111 * 3600 / LTM!$C$1 - epsilon), $B111 / 'Input Data'!$E$14, 'Input Data'!$E$13 - $B111 / 'Input Data'!$E$15)</f>
        <v>208.26666666666733</v>
      </c>
      <c r="M111" s="33">
        <f>IF($D111 + $E111 &gt;= LTM!$P111 * 3600 / LTM!$C$1 - epsilon, ($D111 + $E111) / 'Input Data'!$E$14, 'Input Data'!$E$13 - ($D111 + $E111) / 'Input Data'!$E$15)</f>
        <v>208.26666666666733</v>
      </c>
      <c r="N111" s="8">
        <f>IF(OR(LTM!$X112 * 3600 / LTM!$C$1 &gt;= 'Input Data'!$G$12 * LOOKUP(LTM!$A112,'Input Data'!$B$58:$B$62,'Input Data'!$H$58:$H$62) - epsilon, $D111 &lt; LTM!$X111 * 3600 / LTM!$C$1 - epsilon), $D111 / 'Input Data'!$G$14, 'Input Data'!$G$13 - $D111 / 'Input Data'!$G$15)</f>
        <v>204.101333333334</v>
      </c>
      <c r="O111" s="17">
        <f>IF($F111 + $G111 &gt;= LTM!$AA111 * 3600 / LTM!$C$1 - epsilon, ($F111 + $G111) / 'Input Data'!$G$14, 'Input Data'!$G$13 - ($F111 + $G111) / 'Input Data'!$G$15)</f>
        <v>751.57894736842104</v>
      </c>
      <c r="Q111" s="49">
        <f>IF(ABS($J111-$K111) &gt; epsilon, -((LTM!$C112 - LTM!$C111) * 3600 / LTM!$C$1-($B111+$C111))/($J111-$K111), 0)</f>
        <v>-60</v>
      </c>
      <c r="R111" s="8">
        <f t="shared" si="2"/>
        <v>0</v>
      </c>
      <c r="S111" s="17">
        <f t="shared" si="3"/>
        <v>1.320675003806971</v>
      </c>
      <c r="U111" s="49">
        <f>MAX(U110 + Q110 * LTM!$C$1 / 3600, 0)</f>
        <v>0</v>
      </c>
      <c r="V111" s="11">
        <f>MAX(V110 + R110 * LTM!$C$1 / 3600 + IF(NOT(OR(LTM!$M112 * 3600 / LTM!$C$1 &gt;= 'Input Data'!$E$12 * LOOKUP(LTM!$A112,'Input Data'!$B$58:$B$62,'Input Data'!$F$58:$F$62) - epsilon,$B111 &lt; LTM!$M111 * 3600 / LTM!$C$1 - epsilon)), MIN(U110 + Q110 * LTM!$C$1 / 3600, 0), 0), 0)</f>
        <v>0</v>
      </c>
      <c r="W111" s="18">
        <f>MAX(W110 + S110 * LTM!$C$1 / 3600 + IF(NOT(OR(LTM!$X112 * 3600 / LTM!$C$1 &gt;= 'Input Data'!$G$12 * LOOKUP(LTM!$A112,'Input Data'!$B$58:$B$62,'Input Data'!$H$58:$H$62) - epsilon, $D111 &lt; LTM!$X111 * 3600 / LTM!$C$1 - epsilon)), MIN(V110 + R110 * LTM!$C$1 / 3600, 0), 0), 0)</f>
        <v>0.27880916747035794</v>
      </c>
      <c r="Y111" s="50" t="e">
        <f>NA()</f>
        <v>#N/A</v>
      </c>
      <c r="Z111" s="55" t="e">
        <f>NA()</f>
        <v>#N/A</v>
      </c>
      <c r="AA111" s="8" t="e">
        <f>NA()</f>
        <v>#N/A</v>
      </c>
      <c r="AB111" s="17">
        <f>IF($U111 &gt; epsilon, $U111 + 'Input Data'!$G$11 + 'Input Data'!$E$11, IF($V111 &gt; epsilon, $V111 + 'Input Data'!$G$11, $W111)) * 5280</f>
        <v>1472.1124042434899</v>
      </c>
    </row>
    <row r="112" spans="1:28" x14ac:dyDescent="0.3">
      <c r="A112" s="38">
        <f>IF(SUM($B111:$H113)=0,NA(),LTM!$A113)</f>
        <v>1080</v>
      </c>
      <c r="B112" s="7">
        <f>LTM!$I113 / LTM!$C$1 * 3600</f>
        <v>5985</v>
      </c>
      <c r="C112" s="8">
        <f>LTM!$H113 / LTM!$C$1 * 3600</f>
        <v>0</v>
      </c>
      <c r="D112" s="8">
        <f>LTM!$T113 / LTM!$C$1 * 3600</f>
        <v>6123.04000000002</v>
      </c>
      <c r="E112" s="33">
        <f>LTM!$S113 / LTM!$C$1 * 3600</f>
        <v>124.96000000000039</v>
      </c>
      <c r="F112" s="8">
        <f>LTM!$AE113 / LTM!$C$1 * 3600</f>
        <v>5400</v>
      </c>
      <c r="G112" s="33">
        <f>LTM!$AD113 / LTM!$C$1 * 3600</f>
        <v>0</v>
      </c>
      <c r="H112" s="18">
        <f>LTM!$AL113 / LTM!$C$1 * 3600</f>
        <v>5400</v>
      </c>
      <c r="J112" s="50">
        <f>IF(OR(LTM!$B113 * 3600 / LTM!$C$1 &gt;= 'Input Data'!$C$12 * LOOKUP(LTM!$A113,'Input Data'!$B$58:$B$62,'Input Data'!$D$58:$D$62) - epsilon, LTM!$C113 - LTM!$C112 &lt; LTM!$B112 - epsilon), (LTM!$C113 - LTM!$C112) * 3600 / LTM!$C$1 / 'Input Data'!$C$14, 'Input Data'!$C$13 - (LTM!$C113 - LTM!$C112) * 3600 / LTM!$C$1 / 'Input Data'!$C$15)</f>
        <v>99.75</v>
      </c>
      <c r="K112" s="60">
        <f>IF($B112 + $C112 &gt;= LTM!$E112 * 3600 / LTM!$C$1 - epsilon, ($B112 + $C112) / 'Input Data'!$C$14, 'Input Data'!$C$13 - ($B112 + $C112) / 'Input Data'!$C$15)</f>
        <v>912.07894736842104</v>
      </c>
      <c r="L112" s="8">
        <f>IF(OR(LTM!$M113 * 3600 / LTM!$C$1 &gt;= 'Input Data'!$E$12 * LOOKUP(LTM!$A113,'Input Data'!$B$58:$B$62,'Input Data'!$F$58:$F$62) - epsilon,$B112 &lt; LTM!$M112 * 3600 / LTM!$C$1 - epsilon), $B112 / 'Input Data'!$E$14, 'Input Data'!$E$13 - $B112 / 'Input Data'!$E$15)</f>
        <v>199.5</v>
      </c>
      <c r="M112" s="33">
        <f>IF($D112 + $E112 &gt;= LTM!$P112 * 3600 / LTM!$C$1 - epsilon, ($D112 + $E112) / 'Input Data'!$E$14, 'Input Data'!$E$13 - ($D112 + $E112) / 'Input Data'!$E$15)</f>
        <v>208.26666666666733</v>
      </c>
      <c r="N112" s="8">
        <f>IF(OR(LTM!$X113 * 3600 / LTM!$C$1 &gt;= 'Input Data'!$G$12 * LOOKUP(LTM!$A113,'Input Data'!$B$58:$B$62,'Input Data'!$H$58:$H$62) - epsilon, $D112 &lt; LTM!$X112 * 3600 / LTM!$C$1 - epsilon), $D112 / 'Input Data'!$G$14, 'Input Data'!$G$13 - $D112 / 'Input Data'!$G$15)</f>
        <v>204.101333333334</v>
      </c>
      <c r="O112" s="17">
        <f>IF($F112 + $G112 &gt;= LTM!$AA112 * 3600 / LTM!$C$1 - epsilon, ($F112 + $G112) / 'Input Data'!$G$14, 'Input Data'!$G$13 - ($F112 + $G112) / 'Input Data'!$G$15)</f>
        <v>751.57894736842104</v>
      </c>
      <c r="Q112" s="49">
        <f>IF(ABS($J112-$K112) &gt; epsilon, -((LTM!$C113 - LTM!$C112) * 3600 / LTM!$C$1-($B112+$C112))/($J112-$K112), 0)</f>
        <v>0</v>
      </c>
      <c r="R112" s="8">
        <f t="shared" si="2"/>
        <v>-30</v>
      </c>
      <c r="S112" s="17">
        <f t="shared" si="3"/>
        <v>1.320675003806971</v>
      </c>
      <c r="U112" s="49">
        <f>MAX(U111 + Q111 * LTM!$C$1 / 3600, 0)</f>
        <v>0</v>
      </c>
      <c r="V112" s="11">
        <f>MAX(V111 + R111 * LTM!$C$1 / 3600 + IF(NOT(OR(LTM!$M113 * 3600 / LTM!$C$1 &gt;= 'Input Data'!$E$12 * LOOKUP(LTM!$A113,'Input Data'!$B$58:$B$62,'Input Data'!$F$58:$F$62) - epsilon,$B112 &lt; LTM!$M112 * 3600 / LTM!$C$1 - epsilon)), MIN(U111 + Q111 * LTM!$C$1 / 3600, 0), 0), 0)</f>
        <v>0</v>
      </c>
      <c r="W112" s="18">
        <f>MAX(W111 + S111 * LTM!$C$1 / 3600 + IF(NOT(OR(LTM!$X113 * 3600 / LTM!$C$1 &gt;= 'Input Data'!$G$12 * LOOKUP(LTM!$A113,'Input Data'!$B$58:$B$62,'Input Data'!$H$58:$H$62) - epsilon, $D112 &lt; LTM!$X112 * 3600 / LTM!$C$1 - epsilon)), MIN(V111 + R111 * LTM!$C$1 / 3600, 0), 0), 0)</f>
        <v>0.28247770914759951</v>
      </c>
      <c r="Y112" s="50" t="e">
        <f>NA()</f>
        <v>#N/A</v>
      </c>
      <c r="Z112" s="55" t="e">
        <f>NA()</f>
        <v>#N/A</v>
      </c>
      <c r="AA112" s="8" t="e">
        <f>NA()</f>
        <v>#N/A</v>
      </c>
      <c r="AB112" s="17">
        <f>IF($U112 &gt; epsilon, $U112 + 'Input Data'!$G$11 + 'Input Data'!$E$11, IF($V112 &gt; epsilon, $V112 + 'Input Data'!$G$11, $W112)) * 5280</f>
        <v>1491.4823042993255</v>
      </c>
    </row>
    <row r="113" spans="1:28" x14ac:dyDescent="0.3">
      <c r="A113" s="38">
        <f>IF(SUM($B112:$H114)=0,NA(),LTM!$A114)</f>
        <v>1090</v>
      </c>
      <c r="B113" s="7">
        <f>LTM!$I114 / LTM!$C$1 * 3600</f>
        <v>5985</v>
      </c>
      <c r="C113" s="8">
        <f>LTM!$H114 / LTM!$C$1 * 3600</f>
        <v>0</v>
      </c>
      <c r="D113" s="8">
        <f>LTM!$T114 / LTM!$C$1 * 3600</f>
        <v>6123.04000000002</v>
      </c>
      <c r="E113" s="33">
        <f>LTM!$S114 / LTM!$C$1 * 3600</f>
        <v>124.96000000000039</v>
      </c>
      <c r="F113" s="8">
        <f>LTM!$AE114 / LTM!$C$1 * 3600</f>
        <v>5400</v>
      </c>
      <c r="G113" s="33">
        <f>LTM!$AD114 / LTM!$C$1 * 3600</f>
        <v>0</v>
      </c>
      <c r="H113" s="18">
        <f>LTM!$AL114 / LTM!$C$1 * 3600</f>
        <v>5400</v>
      </c>
      <c r="J113" s="50">
        <f>IF(OR(LTM!$B114 * 3600 / LTM!$C$1 &gt;= 'Input Data'!$C$12 * LOOKUP(LTM!$A114,'Input Data'!$B$58:$B$62,'Input Data'!$D$58:$D$62) - epsilon, LTM!$C114 - LTM!$C113 &lt; LTM!$B113 - epsilon), (LTM!$C114 - LTM!$C113) * 3600 / LTM!$C$1 / 'Input Data'!$C$14, 'Input Data'!$C$13 - (LTM!$C114 - LTM!$C113) * 3600 / LTM!$C$1 / 'Input Data'!$C$15)</f>
        <v>99.75</v>
      </c>
      <c r="K113" s="60">
        <f>IF($B113 + $C113 &gt;= LTM!$E113 * 3600 / LTM!$C$1 - epsilon, ($B113 + $C113) / 'Input Data'!$C$14, 'Input Data'!$C$13 - ($B113 + $C113) / 'Input Data'!$C$15)</f>
        <v>99.75</v>
      </c>
      <c r="L113" s="8">
        <f>IF(OR(LTM!$M114 * 3600 / LTM!$C$1 &gt;= 'Input Data'!$E$12 * LOOKUP(LTM!$A114,'Input Data'!$B$58:$B$62,'Input Data'!$F$58:$F$62) - epsilon,$B113 &lt; LTM!$M113 * 3600 / LTM!$C$1 - epsilon), $B113 / 'Input Data'!$E$14, 'Input Data'!$E$13 - $B113 / 'Input Data'!$E$15)</f>
        <v>199.5</v>
      </c>
      <c r="M113" s="33">
        <f>IF($D113 + $E113 &gt;= LTM!$P113 * 3600 / LTM!$C$1 - epsilon, ($D113 + $E113) / 'Input Data'!$E$14, 'Input Data'!$E$13 - ($D113 + $E113) / 'Input Data'!$E$15)</f>
        <v>208.26666666666733</v>
      </c>
      <c r="N113" s="8">
        <f>IF(OR(LTM!$X114 * 3600 / LTM!$C$1 &gt;= 'Input Data'!$G$12 * LOOKUP(LTM!$A114,'Input Data'!$B$58:$B$62,'Input Data'!$H$58:$H$62) - epsilon, $D113 &lt; LTM!$X113 * 3600 / LTM!$C$1 - epsilon), $D113 / 'Input Data'!$G$14, 'Input Data'!$G$13 - $D113 / 'Input Data'!$G$15)</f>
        <v>204.101333333334</v>
      </c>
      <c r="O113" s="17">
        <f>IF($F113 + $G113 &gt;= LTM!$AA113 * 3600 / LTM!$C$1 - epsilon, ($F113 + $G113) / 'Input Data'!$G$14, 'Input Data'!$G$13 - ($F113 + $G113) / 'Input Data'!$G$15)</f>
        <v>751.57894736842104</v>
      </c>
      <c r="Q113" s="49">
        <f>IF(ABS($J113-$K113) &gt; epsilon, -((LTM!$C114 - LTM!$C113) * 3600 / LTM!$C$1-($B113+$C113))/($J113-$K113), 0)</f>
        <v>0</v>
      </c>
      <c r="R113" s="8">
        <f t="shared" si="2"/>
        <v>-30</v>
      </c>
      <c r="S113" s="17">
        <f t="shared" si="3"/>
        <v>1.320675003806971</v>
      </c>
      <c r="U113" s="49">
        <f>MAX(U112 + Q112 * LTM!$C$1 / 3600, 0)</f>
        <v>0</v>
      </c>
      <c r="V113" s="11">
        <f>MAX(V112 + R112 * LTM!$C$1 / 3600 + IF(NOT(OR(LTM!$M114 * 3600 / LTM!$C$1 &gt;= 'Input Data'!$E$12 * LOOKUP(LTM!$A114,'Input Data'!$B$58:$B$62,'Input Data'!$F$58:$F$62) - epsilon,$B113 &lt; LTM!$M113 * 3600 / LTM!$C$1 - epsilon)), MIN(U112 + Q112 * LTM!$C$1 / 3600, 0), 0), 0)</f>
        <v>0</v>
      </c>
      <c r="W113" s="18">
        <f>MAX(W112 + S112 * LTM!$C$1 / 3600 + IF(NOT(OR(LTM!$X114 * 3600 / LTM!$C$1 &gt;= 'Input Data'!$G$12 * LOOKUP(LTM!$A114,'Input Data'!$B$58:$B$62,'Input Data'!$H$58:$H$62) - epsilon, $D113 &lt; LTM!$X113 * 3600 / LTM!$C$1 - epsilon)), MIN(V112 + R112 * LTM!$C$1 / 3600, 0), 0), 0)</f>
        <v>0.28614625082484108</v>
      </c>
      <c r="Y113" s="50" t="e">
        <f>NA()</f>
        <v>#N/A</v>
      </c>
      <c r="Z113" s="55" t="e">
        <f>NA()</f>
        <v>#N/A</v>
      </c>
      <c r="AA113" s="8" t="e">
        <f>NA()</f>
        <v>#N/A</v>
      </c>
      <c r="AB113" s="17">
        <f>IF($U113 &gt; epsilon, $U113 + 'Input Data'!$G$11 + 'Input Data'!$E$11, IF($V113 &gt; epsilon, $V113 + 'Input Data'!$G$11, $W113)) * 5280</f>
        <v>1510.8522043551609</v>
      </c>
    </row>
    <row r="114" spans="1:28" x14ac:dyDescent="0.3">
      <c r="A114" s="38">
        <f>IF(SUM($B113:$H115)=0,NA(),LTM!$A115)</f>
        <v>1100</v>
      </c>
      <c r="B114" s="7">
        <f>LTM!$I115 / LTM!$C$1 * 3600</f>
        <v>5985</v>
      </c>
      <c r="C114" s="8">
        <f>LTM!$H115 / LTM!$C$1 * 3600</f>
        <v>0</v>
      </c>
      <c r="D114" s="8">
        <f>LTM!$T115 / LTM!$C$1 * 3600</f>
        <v>6123.04000000002</v>
      </c>
      <c r="E114" s="33">
        <f>LTM!$S115 / LTM!$C$1 * 3600</f>
        <v>124.96000000000039</v>
      </c>
      <c r="F114" s="8">
        <f>LTM!$AE115 / LTM!$C$1 * 3600</f>
        <v>5400</v>
      </c>
      <c r="G114" s="33">
        <f>LTM!$AD115 / LTM!$C$1 * 3600</f>
        <v>0</v>
      </c>
      <c r="H114" s="18">
        <f>LTM!$AL115 / LTM!$C$1 * 3600</f>
        <v>5400</v>
      </c>
      <c r="J114" s="50">
        <f>IF(OR(LTM!$B115 * 3600 / LTM!$C$1 &gt;= 'Input Data'!$C$12 * LOOKUP(LTM!$A115,'Input Data'!$B$58:$B$62,'Input Data'!$D$58:$D$62) - epsilon, LTM!$C115 - LTM!$C114 &lt; LTM!$B114 - epsilon), (LTM!$C115 - LTM!$C114) * 3600 / LTM!$C$1 / 'Input Data'!$C$14, 'Input Data'!$C$13 - (LTM!$C115 - LTM!$C114) * 3600 / LTM!$C$1 / 'Input Data'!$C$15)</f>
        <v>99.75</v>
      </c>
      <c r="K114" s="60">
        <f>IF($B114 + $C114 &gt;= LTM!$E114 * 3600 / LTM!$C$1 - epsilon, ($B114 + $C114) / 'Input Data'!$C$14, 'Input Data'!$C$13 - ($B114 + $C114) / 'Input Data'!$C$15)</f>
        <v>99.75</v>
      </c>
      <c r="L114" s="8">
        <f>IF(OR(LTM!$M115 * 3600 / LTM!$C$1 &gt;= 'Input Data'!$E$12 * LOOKUP(LTM!$A115,'Input Data'!$B$58:$B$62,'Input Data'!$F$58:$F$62) - epsilon,$B114 &lt; LTM!$M114 * 3600 / LTM!$C$1 - epsilon), $B114 / 'Input Data'!$E$14, 'Input Data'!$E$13 - $B114 / 'Input Data'!$E$15)</f>
        <v>199.5</v>
      </c>
      <c r="M114" s="33">
        <f>IF($D114 + $E114 &gt;= LTM!$P114 * 3600 / LTM!$C$1 - epsilon, ($D114 + $E114) / 'Input Data'!$E$14, 'Input Data'!$E$13 - ($D114 + $E114) / 'Input Data'!$E$15)</f>
        <v>208.26666666666733</v>
      </c>
      <c r="N114" s="8">
        <f>IF(OR(LTM!$X115 * 3600 / LTM!$C$1 &gt;= 'Input Data'!$G$12 * LOOKUP(LTM!$A115,'Input Data'!$B$58:$B$62,'Input Data'!$H$58:$H$62) - epsilon, $D114 &lt; LTM!$X114 * 3600 / LTM!$C$1 - epsilon), $D114 / 'Input Data'!$G$14, 'Input Data'!$G$13 - $D114 / 'Input Data'!$G$15)</f>
        <v>204.101333333334</v>
      </c>
      <c r="O114" s="17">
        <f>IF($F114 + $G114 &gt;= LTM!$AA114 * 3600 / LTM!$C$1 - epsilon, ($F114 + $G114) / 'Input Data'!$G$14, 'Input Data'!$G$13 - ($F114 + $G114) / 'Input Data'!$G$15)</f>
        <v>751.57894736842104</v>
      </c>
      <c r="Q114" s="49">
        <f>IF(ABS($J114-$K114) &gt; epsilon, -((LTM!$C115 - LTM!$C114) * 3600 / LTM!$C$1-($B114+$C114))/($J114-$K114), 0)</f>
        <v>0</v>
      </c>
      <c r="R114" s="8">
        <f t="shared" si="2"/>
        <v>-30</v>
      </c>
      <c r="S114" s="17">
        <f t="shared" si="3"/>
        <v>1.320675003806971</v>
      </c>
      <c r="U114" s="49">
        <f>MAX(U113 + Q113 * LTM!$C$1 / 3600, 0)</f>
        <v>0</v>
      </c>
      <c r="V114" s="11">
        <f>MAX(V113 + R113 * LTM!$C$1 / 3600 + IF(NOT(OR(LTM!$M115 * 3600 / LTM!$C$1 &gt;= 'Input Data'!$E$12 * LOOKUP(LTM!$A115,'Input Data'!$B$58:$B$62,'Input Data'!$F$58:$F$62) - epsilon,$B114 &lt; LTM!$M114 * 3600 / LTM!$C$1 - epsilon)), MIN(U113 + Q113 * LTM!$C$1 / 3600, 0), 0), 0)</f>
        <v>0</v>
      </c>
      <c r="W114" s="18">
        <f>MAX(W113 + S113 * LTM!$C$1 / 3600 + IF(NOT(OR(LTM!$X115 * 3600 / LTM!$C$1 &gt;= 'Input Data'!$G$12 * LOOKUP(LTM!$A115,'Input Data'!$B$58:$B$62,'Input Data'!$H$58:$H$62) - epsilon, $D114 &lt; LTM!$X114 * 3600 / LTM!$C$1 - epsilon)), MIN(V113 + R113 * LTM!$C$1 / 3600, 0), 0), 0)</f>
        <v>0.28981479250208264</v>
      </c>
      <c r="Y114" s="50" t="e">
        <f>NA()</f>
        <v>#N/A</v>
      </c>
      <c r="Z114" s="55" t="e">
        <f>NA()</f>
        <v>#N/A</v>
      </c>
      <c r="AA114" s="8" t="e">
        <f>NA()</f>
        <v>#N/A</v>
      </c>
      <c r="AB114" s="17">
        <f>IF($U114 &gt; epsilon, $U114 + 'Input Data'!$G$11 + 'Input Data'!$E$11, IF($V114 &gt; epsilon, $V114 + 'Input Data'!$G$11, $W114)) * 5280</f>
        <v>1530.2221044109963</v>
      </c>
    </row>
    <row r="115" spans="1:28" x14ac:dyDescent="0.3">
      <c r="A115" s="38">
        <f>IF(SUM($B114:$H116)=0,NA(),LTM!$A116)</f>
        <v>1110</v>
      </c>
      <c r="B115" s="7">
        <f>LTM!$I116 / LTM!$C$1 * 3600</f>
        <v>5985</v>
      </c>
      <c r="C115" s="8">
        <f>LTM!$H116 / LTM!$C$1 * 3600</f>
        <v>0</v>
      </c>
      <c r="D115" s="8">
        <f>LTM!$T116 / LTM!$C$1 * 3600</f>
        <v>6123.04000000002</v>
      </c>
      <c r="E115" s="33">
        <f>LTM!$S116 / LTM!$C$1 * 3600</f>
        <v>124.96000000000039</v>
      </c>
      <c r="F115" s="8">
        <f>LTM!$AE116 / LTM!$C$1 * 3600</f>
        <v>5400</v>
      </c>
      <c r="G115" s="33">
        <f>LTM!$AD116 / LTM!$C$1 * 3600</f>
        <v>0</v>
      </c>
      <c r="H115" s="18">
        <f>LTM!$AL116 / LTM!$C$1 * 3600</f>
        <v>5400</v>
      </c>
      <c r="J115" s="50">
        <f>IF(OR(LTM!$B116 * 3600 / LTM!$C$1 &gt;= 'Input Data'!$C$12 * LOOKUP(LTM!$A116,'Input Data'!$B$58:$B$62,'Input Data'!$D$58:$D$62) - epsilon, LTM!$C116 - LTM!$C115 &lt; LTM!$B115 - epsilon), (LTM!$C116 - LTM!$C115) * 3600 / LTM!$C$1 / 'Input Data'!$C$14, 'Input Data'!$C$13 - (LTM!$C116 - LTM!$C115) * 3600 / LTM!$C$1 / 'Input Data'!$C$15)</f>
        <v>99.75</v>
      </c>
      <c r="K115" s="60">
        <f>IF($B115 + $C115 &gt;= LTM!$E115 * 3600 / LTM!$C$1 - epsilon, ($B115 + $C115) / 'Input Data'!$C$14, 'Input Data'!$C$13 - ($B115 + $C115) / 'Input Data'!$C$15)</f>
        <v>99.75</v>
      </c>
      <c r="L115" s="8">
        <f>IF(OR(LTM!$M116 * 3600 / LTM!$C$1 &gt;= 'Input Data'!$E$12 * LOOKUP(LTM!$A116,'Input Data'!$B$58:$B$62,'Input Data'!$F$58:$F$62) - epsilon,$B115 &lt; LTM!$M115 * 3600 / LTM!$C$1 - epsilon), $B115 / 'Input Data'!$E$14, 'Input Data'!$E$13 - $B115 / 'Input Data'!$E$15)</f>
        <v>199.5</v>
      </c>
      <c r="M115" s="33">
        <f>IF($D115 + $E115 &gt;= LTM!$P115 * 3600 / LTM!$C$1 - epsilon, ($D115 + $E115) / 'Input Data'!$E$14, 'Input Data'!$E$13 - ($D115 + $E115) / 'Input Data'!$E$15)</f>
        <v>208.26666666666733</v>
      </c>
      <c r="N115" s="8">
        <f>IF(OR(LTM!$X116 * 3600 / LTM!$C$1 &gt;= 'Input Data'!$G$12 * LOOKUP(LTM!$A116,'Input Data'!$B$58:$B$62,'Input Data'!$H$58:$H$62) - epsilon, $D115 &lt; LTM!$X115 * 3600 / LTM!$C$1 - epsilon), $D115 / 'Input Data'!$G$14, 'Input Data'!$G$13 - $D115 / 'Input Data'!$G$15)</f>
        <v>204.101333333334</v>
      </c>
      <c r="O115" s="17">
        <f>IF($F115 + $G115 &gt;= LTM!$AA115 * 3600 / LTM!$C$1 - epsilon, ($F115 + $G115) / 'Input Data'!$G$14, 'Input Data'!$G$13 - ($F115 + $G115) / 'Input Data'!$G$15)</f>
        <v>751.57894736842104</v>
      </c>
      <c r="Q115" s="49">
        <f>IF(ABS($J115-$K115) &gt; epsilon, -((LTM!$C116 - LTM!$C115) * 3600 / LTM!$C$1-($B115+$C115))/($J115-$K115), 0)</f>
        <v>0</v>
      </c>
      <c r="R115" s="8">
        <f t="shared" si="2"/>
        <v>-30</v>
      </c>
      <c r="S115" s="17">
        <f t="shared" si="3"/>
        <v>1.320675003806971</v>
      </c>
      <c r="U115" s="49">
        <f>MAX(U114 + Q114 * LTM!$C$1 / 3600, 0)</f>
        <v>0</v>
      </c>
      <c r="V115" s="11">
        <f>MAX(V114 + R114 * LTM!$C$1 / 3600 + IF(NOT(OR(LTM!$M116 * 3600 / LTM!$C$1 &gt;= 'Input Data'!$E$12 * LOOKUP(LTM!$A116,'Input Data'!$B$58:$B$62,'Input Data'!$F$58:$F$62) - epsilon,$B115 &lt; LTM!$M115 * 3600 / LTM!$C$1 - epsilon)), MIN(U114 + Q114 * LTM!$C$1 / 3600, 0), 0), 0)</f>
        <v>0</v>
      </c>
      <c r="W115" s="18">
        <f>MAX(W114 + S114 * LTM!$C$1 / 3600 + IF(NOT(OR(LTM!$X116 * 3600 / LTM!$C$1 &gt;= 'Input Data'!$G$12 * LOOKUP(LTM!$A116,'Input Data'!$B$58:$B$62,'Input Data'!$H$58:$H$62) - epsilon, $D115 &lt; LTM!$X115 * 3600 / LTM!$C$1 - epsilon)), MIN(V114 + R114 * LTM!$C$1 / 3600, 0), 0), 0)</f>
        <v>0.29348333417932421</v>
      </c>
      <c r="Y115" s="50" t="e">
        <f>NA()</f>
        <v>#N/A</v>
      </c>
      <c r="Z115" s="55" t="e">
        <f>NA()</f>
        <v>#N/A</v>
      </c>
      <c r="AA115" s="8" t="e">
        <f>NA()</f>
        <v>#N/A</v>
      </c>
      <c r="AB115" s="17">
        <f>IF($U115 &gt; epsilon, $U115 + 'Input Data'!$G$11 + 'Input Data'!$E$11, IF($V115 &gt; epsilon, $V115 + 'Input Data'!$G$11, $W115)) * 5280</f>
        <v>1549.5920044668319</v>
      </c>
    </row>
    <row r="116" spans="1:28" x14ac:dyDescent="0.3">
      <c r="A116" s="38">
        <f>IF(SUM($B115:$H117)=0,NA(),LTM!$A117)</f>
        <v>1120</v>
      </c>
      <c r="B116" s="7">
        <f>LTM!$I117 / LTM!$C$1 * 3600</f>
        <v>5985</v>
      </c>
      <c r="C116" s="8">
        <f>LTM!$H117 / LTM!$C$1 * 3600</f>
        <v>0</v>
      </c>
      <c r="D116" s="8">
        <f>LTM!$T117 / LTM!$C$1 * 3600</f>
        <v>6123.04000000002</v>
      </c>
      <c r="E116" s="33">
        <f>LTM!$S117 / LTM!$C$1 * 3600</f>
        <v>124.96000000000039</v>
      </c>
      <c r="F116" s="8">
        <f>LTM!$AE117 / LTM!$C$1 * 3600</f>
        <v>5400</v>
      </c>
      <c r="G116" s="33">
        <f>LTM!$AD117 / LTM!$C$1 * 3600</f>
        <v>0</v>
      </c>
      <c r="H116" s="18">
        <f>LTM!$AL117 / LTM!$C$1 * 3600</f>
        <v>5400</v>
      </c>
      <c r="J116" s="50">
        <f>IF(OR(LTM!$B117 * 3600 / LTM!$C$1 &gt;= 'Input Data'!$C$12 * LOOKUP(LTM!$A117,'Input Data'!$B$58:$B$62,'Input Data'!$D$58:$D$62) - epsilon, LTM!$C117 - LTM!$C116 &lt; LTM!$B116 - epsilon), (LTM!$C117 - LTM!$C116) * 3600 / LTM!$C$1 / 'Input Data'!$C$14, 'Input Data'!$C$13 - (LTM!$C117 - LTM!$C116) * 3600 / LTM!$C$1 / 'Input Data'!$C$15)</f>
        <v>99.75</v>
      </c>
      <c r="K116" s="60">
        <f>IF($B116 + $C116 &gt;= LTM!$E116 * 3600 / LTM!$C$1 - epsilon, ($B116 + $C116) / 'Input Data'!$C$14, 'Input Data'!$C$13 - ($B116 + $C116) / 'Input Data'!$C$15)</f>
        <v>99.75</v>
      </c>
      <c r="L116" s="8">
        <f>IF(OR(LTM!$M117 * 3600 / LTM!$C$1 &gt;= 'Input Data'!$E$12 * LOOKUP(LTM!$A117,'Input Data'!$B$58:$B$62,'Input Data'!$F$58:$F$62) - epsilon,$B116 &lt; LTM!$M116 * 3600 / LTM!$C$1 - epsilon), $B116 / 'Input Data'!$E$14, 'Input Data'!$E$13 - $B116 / 'Input Data'!$E$15)</f>
        <v>199.5</v>
      </c>
      <c r="M116" s="33">
        <f>IF($D116 + $E116 &gt;= LTM!$P116 * 3600 / LTM!$C$1 - epsilon, ($D116 + $E116) / 'Input Data'!$E$14, 'Input Data'!$E$13 - ($D116 + $E116) / 'Input Data'!$E$15)</f>
        <v>208.26666666666733</v>
      </c>
      <c r="N116" s="8">
        <f>IF(OR(LTM!$X117 * 3600 / LTM!$C$1 &gt;= 'Input Data'!$G$12 * LOOKUP(LTM!$A117,'Input Data'!$B$58:$B$62,'Input Data'!$H$58:$H$62) - epsilon, $D116 &lt; LTM!$X116 * 3600 / LTM!$C$1 - epsilon), $D116 / 'Input Data'!$G$14, 'Input Data'!$G$13 - $D116 / 'Input Data'!$G$15)</f>
        <v>204.101333333334</v>
      </c>
      <c r="O116" s="17">
        <f>IF($F116 + $G116 &gt;= LTM!$AA116 * 3600 / LTM!$C$1 - epsilon, ($F116 + $G116) / 'Input Data'!$G$14, 'Input Data'!$G$13 - ($F116 + $G116) / 'Input Data'!$G$15)</f>
        <v>751.57894736842104</v>
      </c>
      <c r="Q116" s="49">
        <f>IF(ABS($J116-$K116) &gt; epsilon, -((LTM!$C117 - LTM!$C116) * 3600 / LTM!$C$1-($B116+$C116))/($J116-$K116), 0)</f>
        <v>0</v>
      </c>
      <c r="R116" s="8">
        <f t="shared" si="2"/>
        <v>-30</v>
      </c>
      <c r="S116" s="17">
        <f t="shared" si="3"/>
        <v>1.320675003806971</v>
      </c>
      <c r="U116" s="49">
        <f>MAX(U115 + Q115 * LTM!$C$1 / 3600, 0)</f>
        <v>0</v>
      </c>
      <c r="V116" s="11">
        <f>MAX(V115 + R115 * LTM!$C$1 / 3600 + IF(NOT(OR(LTM!$M117 * 3600 / LTM!$C$1 &gt;= 'Input Data'!$E$12 * LOOKUP(LTM!$A117,'Input Data'!$B$58:$B$62,'Input Data'!$F$58:$F$62) - epsilon,$B116 &lt; LTM!$M116 * 3600 / LTM!$C$1 - epsilon)), MIN(U115 + Q115 * LTM!$C$1 / 3600, 0), 0), 0)</f>
        <v>0</v>
      </c>
      <c r="W116" s="18">
        <f>MAX(W115 + S115 * LTM!$C$1 / 3600 + IF(NOT(OR(LTM!$X117 * 3600 / LTM!$C$1 &gt;= 'Input Data'!$G$12 * LOOKUP(LTM!$A117,'Input Data'!$B$58:$B$62,'Input Data'!$H$58:$H$62) - epsilon, $D116 &lt; LTM!$X116 * 3600 / LTM!$C$1 - epsilon)), MIN(V115 + R115 * LTM!$C$1 / 3600, 0), 0), 0)</f>
        <v>0.29715187585656577</v>
      </c>
      <c r="Y116" s="50" t="e">
        <f>NA()</f>
        <v>#N/A</v>
      </c>
      <c r="Z116" s="55" t="e">
        <f>NA()</f>
        <v>#N/A</v>
      </c>
      <c r="AA116" s="8" t="e">
        <f>NA()</f>
        <v>#N/A</v>
      </c>
      <c r="AB116" s="17">
        <f>IF($U116 &gt; epsilon, $U116 + 'Input Data'!$G$11 + 'Input Data'!$E$11, IF($V116 &gt; epsilon, $V116 + 'Input Data'!$G$11, $W116)) * 5280</f>
        <v>1568.9619045226673</v>
      </c>
    </row>
    <row r="117" spans="1:28" x14ac:dyDescent="0.3">
      <c r="A117" s="38">
        <f>IF(SUM($B116:$H118)=0,NA(),LTM!$A118)</f>
        <v>1130</v>
      </c>
      <c r="B117" s="7">
        <f>LTM!$I118 / LTM!$C$1 * 3600</f>
        <v>5985</v>
      </c>
      <c r="C117" s="8">
        <f>LTM!$H118 / LTM!$C$1 * 3600</f>
        <v>0</v>
      </c>
      <c r="D117" s="8">
        <f>LTM!$T118 / LTM!$C$1 * 3600</f>
        <v>6123.04000000002</v>
      </c>
      <c r="E117" s="33">
        <f>LTM!$S118 / LTM!$C$1 * 3600</f>
        <v>124.96000000000039</v>
      </c>
      <c r="F117" s="8">
        <f>LTM!$AE118 / LTM!$C$1 * 3600</f>
        <v>5400</v>
      </c>
      <c r="G117" s="33">
        <f>LTM!$AD118 / LTM!$C$1 * 3600</f>
        <v>0</v>
      </c>
      <c r="H117" s="18">
        <f>LTM!$AL118 / LTM!$C$1 * 3600</f>
        <v>5400</v>
      </c>
      <c r="J117" s="50">
        <f>IF(OR(LTM!$B118 * 3600 / LTM!$C$1 &gt;= 'Input Data'!$C$12 * LOOKUP(LTM!$A118,'Input Data'!$B$58:$B$62,'Input Data'!$D$58:$D$62) - epsilon, LTM!$C118 - LTM!$C117 &lt; LTM!$B117 - epsilon), (LTM!$C118 - LTM!$C117) * 3600 / LTM!$C$1 / 'Input Data'!$C$14, 'Input Data'!$C$13 - (LTM!$C118 - LTM!$C117) * 3600 / LTM!$C$1 / 'Input Data'!$C$15)</f>
        <v>99.75</v>
      </c>
      <c r="K117" s="60">
        <f>IF($B117 + $C117 &gt;= LTM!$E117 * 3600 / LTM!$C$1 - epsilon, ($B117 + $C117) / 'Input Data'!$C$14, 'Input Data'!$C$13 - ($B117 + $C117) / 'Input Data'!$C$15)</f>
        <v>99.75</v>
      </c>
      <c r="L117" s="8">
        <f>IF(OR(LTM!$M118 * 3600 / LTM!$C$1 &gt;= 'Input Data'!$E$12 * LOOKUP(LTM!$A118,'Input Data'!$B$58:$B$62,'Input Data'!$F$58:$F$62) - epsilon,$B117 &lt; LTM!$M117 * 3600 / LTM!$C$1 - epsilon), $B117 / 'Input Data'!$E$14, 'Input Data'!$E$13 - $B117 / 'Input Data'!$E$15)</f>
        <v>199.5</v>
      </c>
      <c r="M117" s="33">
        <f>IF($D117 + $E117 &gt;= LTM!$P117 * 3600 / LTM!$C$1 - epsilon, ($D117 + $E117) / 'Input Data'!$E$14, 'Input Data'!$E$13 - ($D117 + $E117) / 'Input Data'!$E$15)</f>
        <v>208.26666666666733</v>
      </c>
      <c r="N117" s="8">
        <f>IF(OR(LTM!$X118 * 3600 / LTM!$C$1 &gt;= 'Input Data'!$G$12 * LOOKUP(LTM!$A118,'Input Data'!$B$58:$B$62,'Input Data'!$H$58:$H$62) - epsilon, $D117 &lt; LTM!$X117 * 3600 / LTM!$C$1 - epsilon), $D117 / 'Input Data'!$G$14, 'Input Data'!$G$13 - $D117 / 'Input Data'!$G$15)</f>
        <v>204.101333333334</v>
      </c>
      <c r="O117" s="17">
        <f>IF($F117 + $G117 &gt;= LTM!$AA117 * 3600 / LTM!$C$1 - epsilon, ($F117 + $G117) / 'Input Data'!$G$14, 'Input Data'!$G$13 - ($F117 + $G117) / 'Input Data'!$G$15)</f>
        <v>751.57894736842104</v>
      </c>
      <c r="Q117" s="49">
        <f>IF(ABS($J117-$K117) &gt; epsilon, -((LTM!$C118 - LTM!$C117) * 3600 / LTM!$C$1-($B117+$C117))/($J117-$K117), 0)</f>
        <v>0</v>
      </c>
      <c r="R117" s="8">
        <f t="shared" si="2"/>
        <v>-30</v>
      </c>
      <c r="S117" s="17">
        <f t="shared" si="3"/>
        <v>1.320675003806971</v>
      </c>
      <c r="U117" s="49">
        <f>MAX(U116 + Q116 * LTM!$C$1 / 3600, 0)</f>
        <v>0</v>
      </c>
      <c r="V117" s="11">
        <f>MAX(V116 + R116 * LTM!$C$1 / 3600 + IF(NOT(OR(LTM!$M118 * 3600 / LTM!$C$1 &gt;= 'Input Data'!$E$12 * LOOKUP(LTM!$A118,'Input Data'!$B$58:$B$62,'Input Data'!$F$58:$F$62) - epsilon,$B117 &lt; LTM!$M117 * 3600 / LTM!$C$1 - epsilon)), MIN(U116 + Q116 * LTM!$C$1 / 3600, 0), 0), 0)</f>
        <v>0</v>
      </c>
      <c r="W117" s="18">
        <f>MAX(W116 + S116 * LTM!$C$1 / 3600 + IF(NOT(OR(LTM!$X118 * 3600 / LTM!$C$1 &gt;= 'Input Data'!$G$12 * LOOKUP(LTM!$A118,'Input Data'!$B$58:$B$62,'Input Data'!$H$58:$H$62) - epsilon, $D117 &lt; LTM!$X117 * 3600 / LTM!$C$1 - epsilon)), MIN(V116 + R116 * LTM!$C$1 / 3600, 0), 0), 0)</f>
        <v>0.30082041753380734</v>
      </c>
      <c r="Y117" s="50" t="e">
        <f>NA()</f>
        <v>#N/A</v>
      </c>
      <c r="Z117" s="55" t="e">
        <f>NA()</f>
        <v>#N/A</v>
      </c>
      <c r="AA117" s="8" t="e">
        <f>NA()</f>
        <v>#N/A</v>
      </c>
      <c r="AB117" s="17">
        <f>IF($U117 &gt; epsilon, $U117 + 'Input Data'!$G$11 + 'Input Data'!$E$11, IF($V117 &gt; epsilon, $V117 + 'Input Data'!$G$11, $W117)) * 5280</f>
        <v>1588.3318045785027</v>
      </c>
    </row>
    <row r="118" spans="1:28" x14ac:dyDescent="0.3">
      <c r="A118" s="38">
        <f>IF(SUM($B117:$H119)=0,NA(),LTM!$A119)</f>
        <v>1140</v>
      </c>
      <c r="B118" s="7">
        <f>LTM!$I119 / LTM!$C$1 * 3600</f>
        <v>5985</v>
      </c>
      <c r="C118" s="8">
        <f>LTM!$H119 / LTM!$C$1 * 3600</f>
        <v>0</v>
      </c>
      <c r="D118" s="8">
        <f>LTM!$T119 / LTM!$C$1 * 3600</f>
        <v>5865.3</v>
      </c>
      <c r="E118" s="33">
        <f>LTM!$S119 / LTM!$C$1 * 3600</f>
        <v>119.7</v>
      </c>
      <c r="F118" s="8">
        <f>LTM!$AE119 / LTM!$C$1 * 3600</f>
        <v>5400</v>
      </c>
      <c r="G118" s="33">
        <f>LTM!$AD119 / LTM!$C$1 * 3600</f>
        <v>0</v>
      </c>
      <c r="H118" s="18">
        <f>LTM!$AL119 / LTM!$C$1 * 3600</f>
        <v>5400</v>
      </c>
      <c r="J118" s="50">
        <f>IF(OR(LTM!$B119 * 3600 / LTM!$C$1 &gt;= 'Input Data'!$C$12 * LOOKUP(LTM!$A119,'Input Data'!$B$58:$B$62,'Input Data'!$D$58:$D$62) - epsilon, LTM!$C119 - LTM!$C118 &lt; LTM!$B118 - epsilon), (LTM!$C119 - LTM!$C118) * 3600 / LTM!$C$1 / 'Input Data'!$C$14, 'Input Data'!$C$13 - (LTM!$C119 - LTM!$C118) * 3600 / LTM!$C$1 / 'Input Data'!$C$15)</f>
        <v>99.75</v>
      </c>
      <c r="K118" s="60">
        <f>IF($B118 + $C118 &gt;= LTM!$E118 * 3600 / LTM!$C$1 - epsilon, ($B118 + $C118) / 'Input Data'!$C$14, 'Input Data'!$C$13 - ($B118 + $C118) / 'Input Data'!$C$15)</f>
        <v>99.75</v>
      </c>
      <c r="L118" s="8">
        <f>IF(OR(LTM!$M119 * 3600 / LTM!$C$1 &gt;= 'Input Data'!$E$12 * LOOKUP(LTM!$A119,'Input Data'!$B$58:$B$62,'Input Data'!$F$58:$F$62) - epsilon,$B118 &lt; LTM!$M118 * 3600 / LTM!$C$1 - epsilon), $B118 / 'Input Data'!$E$14, 'Input Data'!$E$13 - $B118 / 'Input Data'!$E$15)</f>
        <v>199.5</v>
      </c>
      <c r="M118" s="33">
        <f>IF($D118 + $E118 &gt;= LTM!$P118 * 3600 / LTM!$C$1 - epsilon, ($D118 + $E118) / 'Input Data'!$E$14, 'Input Data'!$E$13 - ($D118 + $E118) / 'Input Data'!$E$15)</f>
        <v>712.57894736842104</v>
      </c>
      <c r="N118" s="8">
        <f>IF(OR(LTM!$X119 * 3600 / LTM!$C$1 &gt;= 'Input Data'!$G$12 * LOOKUP(LTM!$A119,'Input Data'!$B$58:$B$62,'Input Data'!$H$58:$H$62) - epsilon, $D118 &lt; LTM!$X118 * 3600 / LTM!$C$1 - epsilon), $D118 / 'Input Data'!$G$14, 'Input Data'!$G$13 - $D118 / 'Input Data'!$G$15)</f>
        <v>195.51000000000002</v>
      </c>
      <c r="O118" s="17">
        <f>IF($F118 + $G118 &gt;= LTM!$AA118 * 3600 / LTM!$C$1 - epsilon, ($F118 + $G118) / 'Input Data'!$G$14, 'Input Data'!$G$13 - ($F118 + $G118) / 'Input Data'!$G$15)</f>
        <v>751.57894736842104</v>
      </c>
      <c r="Q118" s="49">
        <f>IF(ABS($J118-$K118) &gt; epsilon, -((LTM!$C119 - LTM!$C118) * 3600 / LTM!$C$1-($B118+$C118))/($J118-$K118), 0)</f>
        <v>0</v>
      </c>
      <c r="R118" s="8">
        <f t="shared" si="2"/>
        <v>0</v>
      </c>
      <c r="S118" s="17">
        <f t="shared" si="3"/>
        <v>0.83676673945203728</v>
      </c>
      <c r="U118" s="49">
        <f>MAX(U117 + Q117 * LTM!$C$1 / 3600, 0)</f>
        <v>0</v>
      </c>
      <c r="V118" s="11">
        <f>MAX(V117 + R117 * LTM!$C$1 / 3600 + IF(NOT(OR(LTM!$M119 * 3600 / LTM!$C$1 &gt;= 'Input Data'!$E$12 * LOOKUP(LTM!$A119,'Input Data'!$B$58:$B$62,'Input Data'!$F$58:$F$62) - epsilon,$B118 &lt; LTM!$M118 * 3600 / LTM!$C$1 - epsilon)), MIN(U117 + Q117 * LTM!$C$1 / 3600, 0), 0), 0)</f>
        <v>0</v>
      </c>
      <c r="W118" s="18">
        <f>MAX(W117 + S117 * LTM!$C$1 / 3600 + IF(NOT(OR(LTM!$X119 * 3600 / LTM!$C$1 &gt;= 'Input Data'!$G$12 * LOOKUP(LTM!$A119,'Input Data'!$B$58:$B$62,'Input Data'!$H$58:$H$62) - epsilon, $D118 &lt; LTM!$X118 * 3600 / LTM!$C$1 - epsilon)), MIN(V117 + R117 * LTM!$C$1 / 3600, 0), 0), 0)</f>
        <v>0.3044889592110489</v>
      </c>
      <c r="Y118" s="50" t="e">
        <f>NA()</f>
        <v>#N/A</v>
      </c>
      <c r="Z118" s="55" t="e">
        <f>NA()</f>
        <v>#N/A</v>
      </c>
      <c r="AA118" s="8" t="e">
        <f>NA()</f>
        <v>#N/A</v>
      </c>
      <c r="AB118" s="17">
        <f>IF($U118 &gt; epsilon, $U118 + 'Input Data'!$G$11 + 'Input Data'!$E$11, IF($V118 &gt; epsilon, $V118 + 'Input Data'!$G$11, $W118)) * 5280</f>
        <v>1607.7017046343383</v>
      </c>
    </row>
    <row r="119" spans="1:28" x14ac:dyDescent="0.3">
      <c r="A119" s="38">
        <f>IF(SUM($B118:$H120)=0,NA(),LTM!$A120)</f>
        <v>1150</v>
      </c>
      <c r="B119" s="7">
        <f>LTM!$I120 / LTM!$C$1 * 3600</f>
        <v>5985</v>
      </c>
      <c r="C119" s="8">
        <f>LTM!$H120 / LTM!$C$1 * 3600</f>
        <v>0</v>
      </c>
      <c r="D119" s="8">
        <f>LTM!$T120 / LTM!$C$1 * 3600</f>
        <v>5865.3</v>
      </c>
      <c r="E119" s="33">
        <f>LTM!$S120 / LTM!$C$1 * 3600</f>
        <v>119.7</v>
      </c>
      <c r="F119" s="8">
        <f>LTM!$AE120 / LTM!$C$1 * 3600</f>
        <v>5400</v>
      </c>
      <c r="G119" s="33">
        <f>LTM!$AD120 / LTM!$C$1 * 3600</f>
        <v>0</v>
      </c>
      <c r="H119" s="18">
        <f>LTM!$AL120 / LTM!$C$1 * 3600</f>
        <v>5400</v>
      </c>
      <c r="J119" s="50">
        <f>IF(OR(LTM!$B120 * 3600 / LTM!$C$1 &gt;= 'Input Data'!$C$12 * LOOKUP(LTM!$A120,'Input Data'!$B$58:$B$62,'Input Data'!$D$58:$D$62) - epsilon, LTM!$C120 - LTM!$C119 &lt; LTM!$B119 - epsilon), (LTM!$C120 - LTM!$C119) * 3600 / LTM!$C$1 / 'Input Data'!$C$14, 'Input Data'!$C$13 - (LTM!$C120 - LTM!$C119) * 3600 / LTM!$C$1 / 'Input Data'!$C$15)</f>
        <v>99.75</v>
      </c>
      <c r="K119" s="60">
        <f>IF($B119 + $C119 &gt;= LTM!$E119 * 3600 / LTM!$C$1 - epsilon, ($B119 + $C119) / 'Input Data'!$C$14, 'Input Data'!$C$13 - ($B119 + $C119) / 'Input Data'!$C$15)</f>
        <v>99.75</v>
      </c>
      <c r="L119" s="8">
        <f>IF(OR(LTM!$M120 * 3600 / LTM!$C$1 &gt;= 'Input Data'!$E$12 * LOOKUP(LTM!$A120,'Input Data'!$B$58:$B$62,'Input Data'!$F$58:$F$62) - epsilon,$B119 &lt; LTM!$M119 * 3600 / LTM!$C$1 - epsilon), $B119 / 'Input Data'!$E$14, 'Input Data'!$E$13 - $B119 / 'Input Data'!$E$15)</f>
        <v>199.5</v>
      </c>
      <c r="M119" s="33">
        <f>IF($D119 + $E119 &gt;= LTM!$P119 * 3600 / LTM!$C$1 - epsilon, ($D119 + $E119) / 'Input Data'!$E$14, 'Input Data'!$E$13 - ($D119 + $E119) / 'Input Data'!$E$15)</f>
        <v>199.5</v>
      </c>
      <c r="N119" s="8">
        <f>IF(OR(LTM!$X120 * 3600 / LTM!$C$1 &gt;= 'Input Data'!$G$12 * LOOKUP(LTM!$A120,'Input Data'!$B$58:$B$62,'Input Data'!$H$58:$H$62) - epsilon, $D119 &lt; LTM!$X119 * 3600 / LTM!$C$1 - epsilon), $D119 / 'Input Data'!$G$14, 'Input Data'!$G$13 - $D119 / 'Input Data'!$G$15)</f>
        <v>195.51000000000002</v>
      </c>
      <c r="O119" s="17">
        <f>IF($F119 + $G119 &gt;= LTM!$AA119 * 3600 / LTM!$C$1 - epsilon, ($F119 + $G119) / 'Input Data'!$G$14, 'Input Data'!$G$13 - ($F119 + $G119) / 'Input Data'!$G$15)</f>
        <v>751.57894736842104</v>
      </c>
      <c r="Q119" s="49">
        <f>IF(ABS($J119-$K119) &gt; epsilon, -((LTM!$C120 - LTM!$C119) * 3600 / LTM!$C$1-($B119+$C119))/($J119-$K119), 0)</f>
        <v>0</v>
      </c>
      <c r="R119" s="8">
        <f t="shared" si="2"/>
        <v>0</v>
      </c>
      <c r="S119" s="17">
        <f t="shared" si="3"/>
        <v>0.83676673945203728</v>
      </c>
      <c r="U119" s="49">
        <f>MAX(U118 + Q118 * LTM!$C$1 / 3600, 0)</f>
        <v>0</v>
      </c>
      <c r="V119" s="11">
        <f>MAX(V118 + R118 * LTM!$C$1 / 3600 + IF(NOT(OR(LTM!$M120 * 3600 / LTM!$C$1 &gt;= 'Input Data'!$E$12 * LOOKUP(LTM!$A120,'Input Data'!$B$58:$B$62,'Input Data'!$F$58:$F$62) - epsilon,$B119 &lt; LTM!$M119 * 3600 / LTM!$C$1 - epsilon)), MIN(U118 + Q118 * LTM!$C$1 / 3600, 0), 0), 0)</f>
        <v>0</v>
      </c>
      <c r="W119" s="18">
        <f>MAX(W118 + S118 * LTM!$C$1 / 3600 + IF(NOT(OR(LTM!$X120 * 3600 / LTM!$C$1 &gt;= 'Input Data'!$G$12 * LOOKUP(LTM!$A120,'Input Data'!$B$58:$B$62,'Input Data'!$H$58:$H$62) - epsilon, $D119 &lt; LTM!$X119 * 3600 / LTM!$C$1 - epsilon)), MIN(V118 + R118 * LTM!$C$1 / 3600, 0), 0), 0)</f>
        <v>0.30681331126508232</v>
      </c>
      <c r="Y119" s="50" t="e">
        <f>NA()</f>
        <v>#N/A</v>
      </c>
      <c r="Z119" s="55" t="e">
        <f>NA()</f>
        <v>#N/A</v>
      </c>
      <c r="AA119" s="8" t="e">
        <f>NA()</f>
        <v>#N/A</v>
      </c>
      <c r="AB119" s="17">
        <f>IF($U119 &gt; epsilon, $U119 + 'Input Data'!$G$11 + 'Input Data'!$E$11, IF($V119 &gt; epsilon, $V119 + 'Input Data'!$G$11, $W119)) * 5280</f>
        <v>1619.9742834796346</v>
      </c>
    </row>
    <row r="120" spans="1:28" x14ac:dyDescent="0.3">
      <c r="A120" s="38">
        <f>IF(SUM($B119:$H121)=0,NA(),LTM!$A121)</f>
        <v>1160</v>
      </c>
      <c r="B120" s="7">
        <f>LTM!$I121 / LTM!$C$1 * 3600</f>
        <v>5985</v>
      </c>
      <c r="C120" s="8">
        <f>LTM!$H121 / LTM!$C$1 * 3600</f>
        <v>0</v>
      </c>
      <c r="D120" s="8">
        <f>LTM!$T121 / LTM!$C$1 * 3600</f>
        <v>5865.3</v>
      </c>
      <c r="E120" s="33">
        <f>LTM!$S121 / LTM!$C$1 * 3600</f>
        <v>119.7</v>
      </c>
      <c r="F120" s="8">
        <f>LTM!$AE121 / LTM!$C$1 * 3600</f>
        <v>5400</v>
      </c>
      <c r="G120" s="33">
        <f>LTM!$AD121 / LTM!$C$1 * 3600</f>
        <v>0</v>
      </c>
      <c r="H120" s="18">
        <f>LTM!$AL121 / LTM!$C$1 * 3600</f>
        <v>5400</v>
      </c>
      <c r="J120" s="50">
        <f>IF(OR(LTM!$B121 * 3600 / LTM!$C$1 &gt;= 'Input Data'!$C$12 * LOOKUP(LTM!$A121,'Input Data'!$B$58:$B$62,'Input Data'!$D$58:$D$62) - epsilon, LTM!$C121 - LTM!$C120 &lt; LTM!$B120 - epsilon), (LTM!$C121 - LTM!$C120) * 3600 / LTM!$C$1 / 'Input Data'!$C$14, 'Input Data'!$C$13 - (LTM!$C121 - LTM!$C120) * 3600 / LTM!$C$1 / 'Input Data'!$C$15)</f>
        <v>99.75</v>
      </c>
      <c r="K120" s="60">
        <f>IF($B120 + $C120 &gt;= LTM!$E120 * 3600 / LTM!$C$1 - epsilon, ($B120 + $C120) / 'Input Data'!$C$14, 'Input Data'!$C$13 - ($B120 + $C120) / 'Input Data'!$C$15)</f>
        <v>99.75</v>
      </c>
      <c r="L120" s="8">
        <f>IF(OR(LTM!$M121 * 3600 / LTM!$C$1 &gt;= 'Input Data'!$E$12 * LOOKUP(LTM!$A121,'Input Data'!$B$58:$B$62,'Input Data'!$F$58:$F$62) - epsilon,$B120 &lt; LTM!$M120 * 3600 / LTM!$C$1 - epsilon), $B120 / 'Input Data'!$E$14, 'Input Data'!$E$13 - $B120 / 'Input Data'!$E$15)</f>
        <v>199.5</v>
      </c>
      <c r="M120" s="33">
        <f>IF($D120 + $E120 &gt;= LTM!$P120 * 3600 / LTM!$C$1 - epsilon, ($D120 + $E120) / 'Input Data'!$E$14, 'Input Data'!$E$13 - ($D120 + $E120) / 'Input Data'!$E$15)</f>
        <v>199.5</v>
      </c>
      <c r="N120" s="8">
        <f>IF(OR(LTM!$X121 * 3600 / LTM!$C$1 &gt;= 'Input Data'!$G$12 * LOOKUP(LTM!$A121,'Input Data'!$B$58:$B$62,'Input Data'!$H$58:$H$62) - epsilon, $D120 &lt; LTM!$X120 * 3600 / LTM!$C$1 - epsilon), $D120 / 'Input Data'!$G$14, 'Input Data'!$G$13 - $D120 / 'Input Data'!$G$15)</f>
        <v>195.51000000000002</v>
      </c>
      <c r="O120" s="17">
        <f>IF($F120 + $G120 &gt;= LTM!$AA120 * 3600 / LTM!$C$1 - epsilon, ($F120 + $G120) / 'Input Data'!$G$14, 'Input Data'!$G$13 - ($F120 + $G120) / 'Input Data'!$G$15)</f>
        <v>751.57894736842104</v>
      </c>
      <c r="Q120" s="49">
        <f>IF(ABS($J120-$K120) &gt; epsilon, -((LTM!$C121 - LTM!$C120) * 3600 / LTM!$C$1-($B120+$C120))/($J120-$K120), 0)</f>
        <v>0</v>
      </c>
      <c r="R120" s="8">
        <f t="shared" si="2"/>
        <v>0</v>
      </c>
      <c r="S120" s="17">
        <f t="shared" si="3"/>
        <v>0.83676673945203728</v>
      </c>
      <c r="U120" s="49">
        <f>MAX(U119 + Q119 * LTM!$C$1 / 3600, 0)</f>
        <v>0</v>
      </c>
      <c r="V120" s="11">
        <f>MAX(V119 + R119 * LTM!$C$1 / 3600 + IF(NOT(OR(LTM!$M121 * 3600 / LTM!$C$1 &gt;= 'Input Data'!$E$12 * LOOKUP(LTM!$A121,'Input Data'!$B$58:$B$62,'Input Data'!$F$58:$F$62) - epsilon,$B120 &lt; LTM!$M120 * 3600 / LTM!$C$1 - epsilon)), MIN(U119 + Q119 * LTM!$C$1 / 3600, 0), 0), 0)</f>
        <v>0</v>
      </c>
      <c r="W120" s="18">
        <f>MAX(W119 + S119 * LTM!$C$1 / 3600 + IF(NOT(OR(LTM!$X121 * 3600 / LTM!$C$1 &gt;= 'Input Data'!$G$12 * LOOKUP(LTM!$A121,'Input Data'!$B$58:$B$62,'Input Data'!$H$58:$H$62) - epsilon, $D120 &lt; LTM!$X120 * 3600 / LTM!$C$1 - epsilon)), MIN(V119 + R119 * LTM!$C$1 / 3600, 0), 0), 0)</f>
        <v>0.30913766331911574</v>
      </c>
      <c r="Y120" s="50" t="e">
        <f>NA()</f>
        <v>#N/A</v>
      </c>
      <c r="Z120" s="55" t="e">
        <f>NA()</f>
        <v>#N/A</v>
      </c>
      <c r="AA120" s="8" t="e">
        <f>NA()</f>
        <v>#N/A</v>
      </c>
      <c r="AB120" s="17">
        <f>IF($U120 &gt; epsilon, $U120 + 'Input Data'!$G$11 + 'Input Data'!$E$11, IF($V120 &gt; epsilon, $V120 + 'Input Data'!$G$11, $W120)) * 5280</f>
        <v>1632.246862324931</v>
      </c>
    </row>
    <row r="121" spans="1:28" x14ac:dyDescent="0.3">
      <c r="A121" s="38">
        <f>IF(SUM($B120:$H122)=0,NA(),LTM!$A122)</f>
        <v>1170</v>
      </c>
      <c r="B121" s="7">
        <f>LTM!$I122 / LTM!$C$1 * 3600</f>
        <v>5985</v>
      </c>
      <c r="C121" s="8">
        <f>LTM!$H122 / LTM!$C$1 * 3600</f>
        <v>0</v>
      </c>
      <c r="D121" s="8">
        <f>LTM!$T122 / LTM!$C$1 * 3600</f>
        <v>5865.3</v>
      </c>
      <c r="E121" s="33">
        <f>LTM!$S122 / LTM!$C$1 * 3600</f>
        <v>119.7</v>
      </c>
      <c r="F121" s="8">
        <f>LTM!$AE122 / LTM!$C$1 * 3600</f>
        <v>5400</v>
      </c>
      <c r="G121" s="33">
        <f>LTM!$AD122 / LTM!$C$1 * 3600</f>
        <v>0</v>
      </c>
      <c r="H121" s="18">
        <f>LTM!$AL122 / LTM!$C$1 * 3600</f>
        <v>5400</v>
      </c>
      <c r="J121" s="50">
        <f>IF(OR(LTM!$B122 * 3600 / LTM!$C$1 &gt;= 'Input Data'!$C$12 * LOOKUP(LTM!$A122,'Input Data'!$B$58:$B$62,'Input Data'!$D$58:$D$62) - epsilon, LTM!$C122 - LTM!$C121 &lt; LTM!$B121 - epsilon), (LTM!$C122 - LTM!$C121) * 3600 / LTM!$C$1 / 'Input Data'!$C$14, 'Input Data'!$C$13 - (LTM!$C122 - LTM!$C121) * 3600 / LTM!$C$1 / 'Input Data'!$C$15)</f>
        <v>99.75</v>
      </c>
      <c r="K121" s="60">
        <f>IF($B121 + $C121 &gt;= LTM!$E121 * 3600 / LTM!$C$1 - epsilon, ($B121 + $C121) / 'Input Data'!$C$14, 'Input Data'!$C$13 - ($B121 + $C121) / 'Input Data'!$C$15)</f>
        <v>99.75</v>
      </c>
      <c r="L121" s="8">
        <f>IF(OR(LTM!$M122 * 3600 / LTM!$C$1 &gt;= 'Input Data'!$E$12 * LOOKUP(LTM!$A122,'Input Data'!$B$58:$B$62,'Input Data'!$F$58:$F$62) - epsilon,$B121 &lt; LTM!$M121 * 3600 / LTM!$C$1 - epsilon), $B121 / 'Input Data'!$E$14, 'Input Data'!$E$13 - $B121 / 'Input Data'!$E$15)</f>
        <v>199.5</v>
      </c>
      <c r="M121" s="33">
        <f>IF($D121 + $E121 &gt;= LTM!$P121 * 3600 / LTM!$C$1 - epsilon, ($D121 + $E121) / 'Input Data'!$E$14, 'Input Data'!$E$13 - ($D121 + $E121) / 'Input Data'!$E$15)</f>
        <v>199.5</v>
      </c>
      <c r="N121" s="8">
        <f>IF(OR(LTM!$X122 * 3600 / LTM!$C$1 &gt;= 'Input Data'!$G$12 * LOOKUP(LTM!$A122,'Input Data'!$B$58:$B$62,'Input Data'!$H$58:$H$62) - epsilon, $D121 &lt; LTM!$X121 * 3600 / LTM!$C$1 - epsilon), $D121 / 'Input Data'!$G$14, 'Input Data'!$G$13 - $D121 / 'Input Data'!$G$15)</f>
        <v>195.51000000000002</v>
      </c>
      <c r="O121" s="17">
        <f>IF($F121 + $G121 &gt;= LTM!$AA121 * 3600 / LTM!$C$1 - epsilon, ($F121 + $G121) / 'Input Data'!$G$14, 'Input Data'!$G$13 - ($F121 + $G121) / 'Input Data'!$G$15)</f>
        <v>751.57894736842104</v>
      </c>
      <c r="Q121" s="49">
        <f>IF(ABS($J121-$K121) &gt; epsilon, -((LTM!$C122 - LTM!$C121) * 3600 / LTM!$C$1-($B121+$C121))/($J121-$K121), 0)</f>
        <v>0</v>
      </c>
      <c r="R121" s="8">
        <f t="shared" si="2"/>
        <v>0</v>
      </c>
      <c r="S121" s="17">
        <f t="shared" si="3"/>
        <v>0.83676673945203728</v>
      </c>
      <c r="U121" s="49">
        <f>MAX(U120 + Q120 * LTM!$C$1 / 3600, 0)</f>
        <v>0</v>
      </c>
      <c r="V121" s="11">
        <f>MAX(V120 + R120 * LTM!$C$1 / 3600 + IF(NOT(OR(LTM!$M122 * 3600 / LTM!$C$1 &gt;= 'Input Data'!$E$12 * LOOKUP(LTM!$A122,'Input Data'!$B$58:$B$62,'Input Data'!$F$58:$F$62) - epsilon,$B121 &lt; LTM!$M121 * 3600 / LTM!$C$1 - epsilon)), MIN(U120 + Q120 * LTM!$C$1 / 3600, 0), 0), 0)</f>
        <v>0</v>
      </c>
      <c r="W121" s="18">
        <f>MAX(W120 + S120 * LTM!$C$1 / 3600 + IF(NOT(OR(LTM!$X122 * 3600 / LTM!$C$1 &gt;= 'Input Data'!$G$12 * LOOKUP(LTM!$A122,'Input Data'!$B$58:$B$62,'Input Data'!$H$58:$H$62) - epsilon, $D121 &lt; LTM!$X121 * 3600 / LTM!$C$1 - epsilon)), MIN(V120 + R120 * LTM!$C$1 / 3600, 0), 0), 0)</f>
        <v>0.31146201537314916</v>
      </c>
      <c r="Y121" s="50" t="e">
        <f>NA()</f>
        <v>#N/A</v>
      </c>
      <c r="Z121" s="55" t="e">
        <f>NA()</f>
        <v>#N/A</v>
      </c>
      <c r="AA121" s="8" t="e">
        <f>NA()</f>
        <v>#N/A</v>
      </c>
      <c r="AB121" s="17">
        <f>IF($U121 &gt; epsilon, $U121 + 'Input Data'!$G$11 + 'Input Data'!$E$11, IF($V121 &gt; epsilon, $V121 + 'Input Data'!$G$11, $W121)) * 5280</f>
        <v>1644.5194411702275</v>
      </c>
    </row>
    <row r="122" spans="1:28" x14ac:dyDescent="0.3">
      <c r="A122" s="38">
        <f>IF(SUM($B121:$H123)=0,NA(),LTM!$A123)</f>
        <v>1180</v>
      </c>
      <c r="B122" s="7">
        <f>LTM!$I123 / LTM!$C$1 * 3600</f>
        <v>5985</v>
      </c>
      <c r="C122" s="8">
        <f>LTM!$H123 / LTM!$C$1 * 3600</f>
        <v>0</v>
      </c>
      <c r="D122" s="8">
        <f>LTM!$T123 / LTM!$C$1 * 3600</f>
        <v>5865.3</v>
      </c>
      <c r="E122" s="33">
        <f>LTM!$S123 / LTM!$C$1 * 3600</f>
        <v>119.7</v>
      </c>
      <c r="F122" s="8">
        <f>LTM!$AE123 / LTM!$C$1 * 3600</f>
        <v>5400</v>
      </c>
      <c r="G122" s="33">
        <f>LTM!$AD123 / LTM!$C$1 * 3600</f>
        <v>0</v>
      </c>
      <c r="H122" s="18">
        <f>LTM!$AL123 / LTM!$C$1 * 3600</f>
        <v>5400</v>
      </c>
      <c r="J122" s="50">
        <f>IF(OR(LTM!$B123 * 3600 / LTM!$C$1 &gt;= 'Input Data'!$C$12 * LOOKUP(LTM!$A123,'Input Data'!$B$58:$B$62,'Input Data'!$D$58:$D$62) - epsilon, LTM!$C123 - LTM!$C122 &lt; LTM!$B122 - epsilon), (LTM!$C123 - LTM!$C122) * 3600 / LTM!$C$1 / 'Input Data'!$C$14, 'Input Data'!$C$13 - (LTM!$C123 - LTM!$C122) * 3600 / LTM!$C$1 / 'Input Data'!$C$15)</f>
        <v>99.75</v>
      </c>
      <c r="K122" s="60">
        <f>IF($B122 + $C122 &gt;= LTM!$E122 * 3600 / LTM!$C$1 - epsilon, ($B122 + $C122) / 'Input Data'!$C$14, 'Input Data'!$C$13 - ($B122 + $C122) / 'Input Data'!$C$15)</f>
        <v>99.75</v>
      </c>
      <c r="L122" s="8">
        <f>IF(OR(LTM!$M123 * 3600 / LTM!$C$1 &gt;= 'Input Data'!$E$12 * LOOKUP(LTM!$A123,'Input Data'!$B$58:$B$62,'Input Data'!$F$58:$F$62) - epsilon,$B122 &lt; LTM!$M122 * 3600 / LTM!$C$1 - epsilon), $B122 / 'Input Data'!$E$14, 'Input Data'!$E$13 - $B122 / 'Input Data'!$E$15)</f>
        <v>199.5</v>
      </c>
      <c r="M122" s="33">
        <f>IF($D122 + $E122 &gt;= LTM!$P122 * 3600 / LTM!$C$1 - epsilon, ($D122 + $E122) / 'Input Data'!$E$14, 'Input Data'!$E$13 - ($D122 + $E122) / 'Input Data'!$E$15)</f>
        <v>199.5</v>
      </c>
      <c r="N122" s="8">
        <f>IF(OR(LTM!$X123 * 3600 / LTM!$C$1 &gt;= 'Input Data'!$G$12 * LOOKUP(LTM!$A123,'Input Data'!$B$58:$B$62,'Input Data'!$H$58:$H$62) - epsilon, $D122 &lt; LTM!$X122 * 3600 / LTM!$C$1 - epsilon), $D122 / 'Input Data'!$G$14, 'Input Data'!$G$13 - $D122 / 'Input Data'!$G$15)</f>
        <v>195.51000000000002</v>
      </c>
      <c r="O122" s="17">
        <f>IF($F122 + $G122 &gt;= LTM!$AA122 * 3600 / LTM!$C$1 - epsilon, ($F122 + $G122) / 'Input Data'!$G$14, 'Input Data'!$G$13 - ($F122 + $G122) / 'Input Data'!$G$15)</f>
        <v>751.57894736842104</v>
      </c>
      <c r="Q122" s="49">
        <f>IF(ABS($J122-$K122) &gt; epsilon, -((LTM!$C123 - LTM!$C122) * 3600 / LTM!$C$1-($B122+$C122))/($J122-$K122), 0)</f>
        <v>0</v>
      </c>
      <c r="R122" s="8">
        <f t="shared" si="2"/>
        <v>0</v>
      </c>
      <c r="S122" s="17">
        <f t="shared" si="3"/>
        <v>0.83676673945203728</v>
      </c>
      <c r="U122" s="49">
        <f>MAX(U121 + Q121 * LTM!$C$1 / 3600, 0)</f>
        <v>0</v>
      </c>
      <c r="V122" s="11">
        <f>MAX(V121 + R121 * LTM!$C$1 / 3600 + IF(NOT(OR(LTM!$M123 * 3600 / LTM!$C$1 &gt;= 'Input Data'!$E$12 * LOOKUP(LTM!$A123,'Input Data'!$B$58:$B$62,'Input Data'!$F$58:$F$62) - epsilon,$B122 &lt; LTM!$M122 * 3600 / LTM!$C$1 - epsilon)), MIN(U121 + Q121 * LTM!$C$1 / 3600, 0), 0), 0)</f>
        <v>0</v>
      </c>
      <c r="W122" s="18">
        <f>MAX(W121 + S121 * LTM!$C$1 / 3600 + IF(NOT(OR(LTM!$X123 * 3600 / LTM!$C$1 &gt;= 'Input Data'!$G$12 * LOOKUP(LTM!$A123,'Input Data'!$B$58:$B$62,'Input Data'!$H$58:$H$62) - epsilon, $D122 &lt; LTM!$X122 * 3600 / LTM!$C$1 - epsilon)), MIN(V121 + R121 * LTM!$C$1 / 3600, 0), 0), 0)</f>
        <v>0.31378636742718258</v>
      </c>
      <c r="Y122" s="50" t="e">
        <f>NA()</f>
        <v>#N/A</v>
      </c>
      <c r="Z122" s="55" t="e">
        <f>NA()</f>
        <v>#N/A</v>
      </c>
      <c r="AA122" s="8" t="e">
        <f>NA()</f>
        <v>#N/A</v>
      </c>
      <c r="AB122" s="17">
        <f>IF($U122 &gt; epsilon, $U122 + 'Input Data'!$G$11 + 'Input Data'!$E$11, IF($V122 &gt; epsilon, $V122 + 'Input Data'!$G$11, $W122)) * 5280</f>
        <v>1656.792020015524</v>
      </c>
    </row>
    <row r="123" spans="1:28" x14ac:dyDescent="0.3">
      <c r="A123" s="38">
        <f>IF(SUM($B122:$H124)=0,NA(),LTM!$A124)</f>
        <v>1190</v>
      </c>
      <c r="B123" s="7">
        <f>LTM!$I124 / LTM!$C$1 * 3600</f>
        <v>5985</v>
      </c>
      <c r="C123" s="8">
        <f>LTM!$H124 / LTM!$C$1 * 3600</f>
        <v>0</v>
      </c>
      <c r="D123" s="8">
        <f>LTM!$T124 / LTM!$C$1 * 3600</f>
        <v>5865.3</v>
      </c>
      <c r="E123" s="33">
        <f>LTM!$S124 / LTM!$C$1 * 3600</f>
        <v>119.7</v>
      </c>
      <c r="F123" s="8">
        <f>LTM!$AE124 / LTM!$C$1 * 3600</f>
        <v>5400</v>
      </c>
      <c r="G123" s="33">
        <f>LTM!$AD124 / LTM!$C$1 * 3600</f>
        <v>0</v>
      </c>
      <c r="H123" s="18">
        <f>LTM!$AL124 / LTM!$C$1 * 3600</f>
        <v>5400</v>
      </c>
      <c r="J123" s="50">
        <f>IF(OR(LTM!$B124 * 3600 / LTM!$C$1 &gt;= 'Input Data'!$C$12 * LOOKUP(LTM!$A124,'Input Data'!$B$58:$B$62,'Input Data'!$D$58:$D$62) - epsilon, LTM!$C124 - LTM!$C123 &lt; LTM!$B123 - epsilon), (LTM!$C124 - LTM!$C123) * 3600 / LTM!$C$1 / 'Input Data'!$C$14, 'Input Data'!$C$13 - (LTM!$C124 - LTM!$C123) * 3600 / LTM!$C$1 / 'Input Data'!$C$15)</f>
        <v>99.75</v>
      </c>
      <c r="K123" s="60">
        <f>IF($B123 + $C123 &gt;= LTM!$E123 * 3600 / LTM!$C$1 - epsilon, ($B123 + $C123) / 'Input Data'!$C$14, 'Input Data'!$C$13 - ($B123 + $C123) / 'Input Data'!$C$15)</f>
        <v>99.75</v>
      </c>
      <c r="L123" s="8">
        <f>IF(OR(LTM!$M124 * 3600 / LTM!$C$1 &gt;= 'Input Data'!$E$12 * LOOKUP(LTM!$A124,'Input Data'!$B$58:$B$62,'Input Data'!$F$58:$F$62) - epsilon,$B123 &lt; LTM!$M123 * 3600 / LTM!$C$1 - epsilon), $B123 / 'Input Data'!$E$14, 'Input Data'!$E$13 - $B123 / 'Input Data'!$E$15)</f>
        <v>199.5</v>
      </c>
      <c r="M123" s="33">
        <f>IF($D123 + $E123 &gt;= LTM!$P123 * 3600 / LTM!$C$1 - epsilon, ($D123 + $E123) / 'Input Data'!$E$14, 'Input Data'!$E$13 - ($D123 + $E123) / 'Input Data'!$E$15)</f>
        <v>199.5</v>
      </c>
      <c r="N123" s="8">
        <f>IF(OR(LTM!$X124 * 3600 / LTM!$C$1 &gt;= 'Input Data'!$G$12 * LOOKUP(LTM!$A124,'Input Data'!$B$58:$B$62,'Input Data'!$H$58:$H$62) - epsilon, $D123 &lt; LTM!$X123 * 3600 / LTM!$C$1 - epsilon), $D123 / 'Input Data'!$G$14, 'Input Data'!$G$13 - $D123 / 'Input Data'!$G$15)</f>
        <v>195.51000000000002</v>
      </c>
      <c r="O123" s="17">
        <f>IF($F123 + $G123 &gt;= LTM!$AA123 * 3600 / LTM!$C$1 - epsilon, ($F123 + $G123) / 'Input Data'!$G$14, 'Input Data'!$G$13 - ($F123 + $G123) / 'Input Data'!$G$15)</f>
        <v>751.57894736842104</v>
      </c>
      <c r="Q123" s="49">
        <f>IF(ABS($J123-$K123) &gt; epsilon, -((LTM!$C124 - LTM!$C123) * 3600 / LTM!$C$1-($B123+$C123))/($J123-$K123), 0)</f>
        <v>0</v>
      </c>
      <c r="R123" s="8">
        <f t="shared" si="2"/>
        <v>0</v>
      </c>
      <c r="S123" s="17">
        <f t="shared" si="3"/>
        <v>0.83676673945203728</v>
      </c>
      <c r="U123" s="49">
        <f>MAX(U122 + Q122 * LTM!$C$1 / 3600, 0)</f>
        <v>0</v>
      </c>
      <c r="V123" s="11">
        <f>MAX(V122 + R122 * LTM!$C$1 / 3600 + IF(NOT(OR(LTM!$M124 * 3600 / LTM!$C$1 &gt;= 'Input Data'!$E$12 * LOOKUP(LTM!$A124,'Input Data'!$B$58:$B$62,'Input Data'!$F$58:$F$62) - epsilon,$B123 &lt; LTM!$M123 * 3600 / LTM!$C$1 - epsilon)), MIN(U122 + Q122 * LTM!$C$1 / 3600, 0), 0), 0)</f>
        <v>0</v>
      </c>
      <c r="W123" s="18">
        <f>MAX(W122 + S122 * LTM!$C$1 / 3600 + IF(NOT(OR(LTM!$X124 * 3600 / LTM!$C$1 &gt;= 'Input Data'!$G$12 * LOOKUP(LTM!$A124,'Input Data'!$B$58:$B$62,'Input Data'!$H$58:$H$62) - epsilon, $D123 &lt; LTM!$X123 * 3600 / LTM!$C$1 - epsilon)), MIN(V122 + R122 * LTM!$C$1 / 3600, 0), 0), 0)</f>
        <v>0.316110719481216</v>
      </c>
      <c r="Y123" s="50" t="e">
        <f>NA()</f>
        <v>#N/A</v>
      </c>
      <c r="Z123" s="55" t="e">
        <f>NA()</f>
        <v>#N/A</v>
      </c>
      <c r="AA123" s="8" t="e">
        <f>NA()</f>
        <v>#N/A</v>
      </c>
      <c r="AB123" s="17">
        <f>IF($U123 &gt; epsilon, $U123 + 'Input Data'!$G$11 + 'Input Data'!$E$11, IF($V123 &gt; epsilon, $V123 + 'Input Data'!$G$11, $W123)) * 5280</f>
        <v>1669.0645988608205</v>
      </c>
    </row>
    <row r="124" spans="1:28" x14ac:dyDescent="0.3">
      <c r="A124" s="38">
        <f>IF(SUM($B123:$H125)=0,NA(),LTM!$A125)</f>
        <v>1200</v>
      </c>
      <c r="B124" s="7">
        <f>LTM!$I125 / LTM!$C$1 * 3600</f>
        <v>5985</v>
      </c>
      <c r="C124" s="8">
        <f>LTM!$H125 / LTM!$C$1 * 3600</f>
        <v>0</v>
      </c>
      <c r="D124" s="8">
        <f>LTM!$T125 / LTM!$C$1 * 3600</f>
        <v>5865.3</v>
      </c>
      <c r="E124" s="33">
        <f>LTM!$S125 / LTM!$C$1 * 3600</f>
        <v>119.7</v>
      </c>
      <c r="F124" s="8">
        <f>LTM!$AE125 / LTM!$C$1 * 3600</f>
        <v>5400</v>
      </c>
      <c r="G124" s="33">
        <f>LTM!$AD125 / LTM!$C$1 * 3600</f>
        <v>0</v>
      </c>
      <c r="H124" s="18">
        <f>LTM!$AL125 / LTM!$C$1 * 3600</f>
        <v>5400</v>
      </c>
      <c r="J124" s="50">
        <f>IF(OR(LTM!$B125 * 3600 / LTM!$C$1 &gt;= 'Input Data'!$C$12 * LOOKUP(LTM!$A125,'Input Data'!$B$58:$B$62,'Input Data'!$D$58:$D$62) - epsilon, LTM!$C125 - LTM!$C124 &lt; LTM!$B124 - epsilon), (LTM!$C125 - LTM!$C124) * 3600 / LTM!$C$1 / 'Input Data'!$C$14, 'Input Data'!$C$13 - (LTM!$C125 - LTM!$C124) * 3600 / LTM!$C$1 / 'Input Data'!$C$15)</f>
        <v>99.75</v>
      </c>
      <c r="K124" s="60">
        <f>IF($B124 + $C124 &gt;= LTM!$E124 * 3600 / LTM!$C$1 - epsilon, ($B124 + $C124) / 'Input Data'!$C$14, 'Input Data'!$C$13 - ($B124 + $C124) / 'Input Data'!$C$15)</f>
        <v>99.75</v>
      </c>
      <c r="L124" s="8">
        <f>IF(OR(LTM!$M125 * 3600 / LTM!$C$1 &gt;= 'Input Data'!$E$12 * LOOKUP(LTM!$A125,'Input Data'!$B$58:$B$62,'Input Data'!$F$58:$F$62) - epsilon,$B124 &lt; LTM!$M124 * 3600 / LTM!$C$1 - epsilon), $B124 / 'Input Data'!$E$14, 'Input Data'!$E$13 - $B124 / 'Input Data'!$E$15)</f>
        <v>199.5</v>
      </c>
      <c r="M124" s="33">
        <f>IF($D124 + $E124 &gt;= LTM!$P124 * 3600 / LTM!$C$1 - epsilon, ($D124 + $E124) / 'Input Data'!$E$14, 'Input Data'!$E$13 - ($D124 + $E124) / 'Input Data'!$E$15)</f>
        <v>199.5</v>
      </c>
      <c r="N124" s="8">
        <f>IF(OR(LTM!$X125 * 3600 / LTM!$C$1 &gt;= 'Input Data'!$G$12 * LOOKUP(LTM!$A125,'Input Data'!$B$58:$B$62,'Input Data'!$H$58:$H$62) - epsilon, $D124 &lt; LTM!$X124 * 3600 / LTM!$C$1 - epsilon), $D124 / 'Input Data'!$G$14, 'Input Data'!$G$13 - $D124 / 'Input Data'!$G$15)</f>
        <v>195.51000000000002</v>
      </c>
      <c r="O124" s="17">
        <f>IF($F124 + $G124 &gt;= LTM!$AA124 * 3600 / LTM!$C$1 - epsilon, ($F124 + $G124) / 'Input Data'!$G$14, 'Input Data'!$G$13 - ($F124 + $G124) / 'Input Data'!$G$15)</f>
        <v>751.57894736842104</v>
      </c>
      <c r="Q124" s="49">
        <f>IF(ABS($J124-$K124) &gt; epsilon, -((LTM!$C125 - LTM!$C124) * 3600 / LTM!$C$1-($B124+$C124))/($J124-$K124), 0)</f>
        <v>0</v>
      </c>
      <c r="R124" s="8">
        <f t="shared" si="2"/>
        <v>0</v>
      </c>
      <c r="S124" s="17">
        <f t="shared" si="3"/>
        <v>0.83676673945203728</v>
      </c>
      <c r="U124" s="49">
        <f>MAX(U123 + Q123 * LTM!$C$1 / 3600, 0)</f>
        <v>0</v>
      </c>
      <c r="V124" s="11">
        <f>MAX(V123 + R123 * LTM!$C$1 / 3600 + IF(NOT(OR(LTM!$M125 * 3600 / LTM!$C$1 &gt;= 'Input Data'!$E$12 * LOOKUP(LTM!$A125,'Input Data'!$B$58:$B$62,'Input Data'!$F$58:$F$62) - epsilon,$B124 &lt; LTM!$M124 * 3600 / LTM!$C$1 - epsilon)), MIN(U123 + Q123 * LTM!$C$1 / 3600, 0), 0), 0)</f>
        <v>0</v>
      </c>
      <c r="W124" s="18">
        <f>MAX(W123 + S123 * LTM!$C$1 / 3600 + IF(NOT(OR(LTM!$X125 * 3600 / LTM!$C$1 &gt;= 'Input Data'!$G$12 * LOOKUP(LTM!$A125,'Input Data'!$B$58:$B$62,'Input Data'!$H$58:$H$62) - epsilon, $D124 &lt; LTM!$X124 * 3600 / LTM!$C$1 - epsilon)), MIN(V123 + R123 * LTM!$C$1 / 3600, 0), 0), 0)</f>
        <v>0.31843507153524941</v>
      </c>
      <c r="Y124" s="50" t="e">
        <f>NA()</f>
        <v>#N/A</v>
      </c>
      <c r="Z124" s="55" t="e">
        <f>NA()</f>
        <v>#N/A</v>
      </c>
      <c r="AA124" s="8" t="e">
        <f>NA()</f>
        <v>#N/A</v>
      </c>
      <c r="AB124" s="17">
        <f>IF($U124 &gt; epsilon, $U124 + 'Input Data'!$G$11 + 'Input Data'!$E$11, IF($V124 &gt; epsilon, $V124 + 'Input Data'!$G$11, $W124)) * 5280</f>
        <v>1681.337177706117</v>
      </c>
    </row>
    <row r="125" spans="1:28" x14ac:dyDescent="0.3">
      <c r="A125" s="38">
        <f>IF(SUM($B124:$H126)=0,NA(),LTM!$A126)</f>
        <v>1210</v>
      </c>
      <c r="B125" s="7">
        <f>LTM!$I126 / LTM!$C$1 * 3600</f>
        <v>5985</v>
      </c>
      <c r="C125" s="8">
        <f>LTM!$H126 / LTM!$C$1 * 3600</f>
        <v>0</v>
      </c>
      <c r="D125" s="8">
        <f>LTM!$T126 / LTM!$C$1 * 3600</f>
        <v>5865.3</v>
      </c>
      <c r="E125" s="33">
        <f>LTM!$S126 / LTM!$C$1 * 3600</f>
        <v>119.7</v>
      </c>
      <c r="F125" s="8">
        <f>LTM!$AE126 / LTM!$C$1 * 3600</f>
        <v>5400</v>
      </c>
      <c r="G125" s="33">
        <f>LTM!$AD126 / LTM!$C$1 * 3600</f>
        <v>0</v>
      </c>
      <c r="H125" s="18">
        <f>LTM!$AL126 / LTM!$C$1 * 3600</f>
        <v>5400</v>
      </c>
      <c r="J125" s="50">
        <f>IF(OR(LTM!$B126 * 3600 / LTM!$C$1 &gt;= 'Input Data'!$C$12 * LOOKUP(LTM!$A126,'Input Data'!$B$58:$B$62,'Input Data'!$D$58:$D$62) - epsilon, LTM!$C126 - LTM!$C125 &lt; LTM!$B125 - epsilon), (LTM!$C126 - LTM!$C125) * 3600 / LTM!$C$1 / 'Input Data'!$C$14, 'Input Data'!$C$13 - (LTM!$C126 - LTM!$C125) * 3600 / LTM!$C$1 / 'Input Data'!$C$15)</f>
        <v>99.75</v>
      </c>
      <c r="K125" s="60">
        <f>IF($B125 + $C125 &gt;= LTM!$E125 * 3600 / LTM!$C$1 - epsilon, ($B125 + $C125) / 'Input Data'!$C$14, 'Input Data'!$C$13 - ($B125 + $C125) / 'Input Data'!$C$15)</f>
        <v>99.75</v>
      </c>
      <c r="L125" s="8">
        <f>IF(OR(LTM!$M126 * 3600 / LTM!$C$1 &gt;= 'Input Data'!$E$12 * LOOKUP(LTM!$A126,'Input Data'!$B$58:$B$62,'Input Data'!$F$58:$F$62) - epsilon,$B125 &lt; LTM!$M125 * 3600 / LTM!$C$1 - epsilon), $B125 / 'Input Data'!$E$14, 'Input Data'!$E$13 - $B125 / 'Input Data'!$E$15)</f>
        <v>199.5</v>
      </c>
      <c r="M125" s="33">
        <f>IF($D125 + $E125 &gt;= LTM!$P125 * 3600 / LTM!$C$1 - epsilon, ($D125 + $E125) / 'Input Data'!$E$14, 'Input Data'!$E$13 - ($D125 + $E125) / 'Input Data'!$E$15)</f>
        <v>199.5</v>
      </c>
      <c r="N125" s="8">
        <f>IF(OR(LTM!$X126 * 3600 / LTM!$C$1 &gt;= 'Input Data'!$G$12 * LOOKUP(LTM!$A126,'Input Data'!$B$58:$B$62,'Input Data'!$H$58:$H$62) - epsilon, $D125 &lt; LTM!$X125 * 3600 / LTM!$C$1 - epsilon), $D125 / 'Input Data'!$G$14, 'Input Data'!$G$13 - $D125 / 'Input Data'!$G$15)</f>
        <v>195.51000000000002</v>
      </c>
      <c r="O125" s="17">
        <f>IF($F125 + $G125 &gt;= LTM!$AA125 * 3600 / LTM!$C$1 - epsilon, ($F125 + $G125) / 'Input Data'!$G$14, 'Input Data'!$G$13 - ($F125 + $G125) / 'Input Data'!$G$15)</f>
        <v>751.57894736842104</v>
      </c>
      <c r="Q125" s="49">
        <f>IF(ABS($J125-$K125) &gt; epsilon, -((LTM!$C126 - LTM!$C125) * 3600 / LTM!$C$1-($B125+$C125))/($J125-$K125), 0)</f>
        <v>0</v>
      </c>
      <c r="R125" s="8">
        <f t="shared" si="2"/>
        <v>0</v>
      </c>
      <c r="S125" s="17">
        <f t="shared" si="3"/>
        <v>0.83676673945203728</v>
      </c>
      <c r="U125" s="49">
        <f>MAX(U124 + Q124 * LTM!$C$1 / 3600, 0)</f>
        <v>0</v>
      </c>
      <c r="V125" s="11">
        <f>MAX(V124 + R124 * LTM!$C$1 / 3600 + IF(NOT(OR(LTM!$M126 * 3600 / LTM!$C$1 &gt;= 'Input Data'!$E$12 * LOOKUP(LTM!$A126,'Input Data'!$B$58:$B$62,'Input Data'!$F$58:$F$62) - epsilon,$B125 &lt; LTM!$M125 * 3600 / LTM!$C$1 - epsilon)), MIN(U124 + Q124 * LTM!$C$1 / 3600, 0), 0), 0)</f>
        <v>0</v>
      </c>
      <c r="W125" s="18">
        <f>MAX(W124 + S124 * LTM!$C$1 / 3600 + IF(NOT(OR(LTM!$X126 * 3600 / LTM!$C$1 &gt;= 'Input Data'!$G$12 * LOOKUP(LTM!$A126,'Input Data'!$B$58:$B$62,'Input Data'!$H$58:$H$62) - epsilon, $D125 &lt; LTM!$X125 * 3600 / LTM!$C$1 - epsilon)), MIN(V124 + R124 * LTM!$C$1 / 3600, 0), 0), 0)</f>
        <v>0.32075942358928283</v>
      </c>
      <c r="Y125" s="50" t="e">
        <f>NA()</f>
        <v>#N/A</v>
      </c>
      <c r="Z125" s="55" t="e">
        <f>NA()</f>
        <v>#N/A</v>
      </c>
      <c r="AA125" s="8" t="e">
        <f>NA()</f>
        <v>#N/A</v>
      </c>
      <c r="AB125" s="17">
        <f>IF($U125 &gt; epsilon, $U125 + 'Input Data'!$G$11 + 'Input Data'!$E$11, IF($V125 &gt; epsilon, $V125 + 'Input Data'!$G$11, $W125)) * 5280</f>
        <v>1693.6097565514133</v>
      </c>
    </row>
    <row r="126" spans="1:28" x14ac:dyDescent="0.3">
      <c r="A126" s="38">
        <f>IF(SUM($B125:$H127)=0,NA(),LTM!$A127)</f>
        <v>1220</v>
      </c>
      <c r="B126" s="7">
        <f>LTM!$I127 / LTM!$C$1 * 3600</f>
        <v>5985</v>
      </c>
      <c r="C126" s="8">
        <f>LTM!$H127 / LTM!$C$1 * 3600</f>
        <v>0</v>
      </c>
      <c r="D126" s="8">
        <f>LTM!$T127 / LTM!$C$1 * 3600</f>
        <v>5865.3</v>
      </c>
      <c r="E126" s="33">
        <f>LTM!$S127 / LTM!$C$1 * 3600</f>
        <v>119.7</v>
      </c>
      <c r="F126" s="8">
        <f>LTM!$AE127 / LTM!$C$1 * 3600</f>
        <v>5400</v>
      </c>
      <c r="G126" s="33">
        <f>LTM!$AD127 / LTM!$C$1 * 3600</f>
        <v>0</v>
      </c>
      <c r="H126" s="18">
        <f>LTM!$AL127 / LTM!$C$1 * 3600</f>
        <v>5400</v>
      </c>
      <c r="J126" s="50">
        <f>IF(OR(LTM!$B127 * 3600 / LTM!$C$1 &gt;= 'Input Data'!$C$12 * LOOKUP(LTM!$A127,'Input Data'!$B$58:$B$62,'Input Data'!$D$58:$D$62) - epsilon, LTM!$C127 - LTM!$C126 &lt; LTM!$B126 - epsilon), (LTM!$C127 - LTM!$C126) * 3600 / LTM!$C$1 / 'Input Data'!$C$14, 'Input Data'!$C$13 - (LTM!$C127 - LTM!$C126) * 3600 / LTM!$C$1 / 'Input Data'!$C$15)</f>
        <v>99.75</v>
      </c>
      <c r="K126" s="60">
        <f>IF($B126 + $C126 &gt;= LTM!$E126 * 3600 / LTM!$C$1 - epsilon, ($B126 + $C126) / 'Input Data'!$C$14, 'Input Data'!$C$13 - ($B126 + $C126) / 'Input Data'!$C$15)</f>
        <v>99.75</v>
      </c>
      <c r="L126" s="8">
        <f>IF(OR(LTM!$M127 * 3600 / LTM!$C$1 &gt;= 'Input Data'!$E$12 * LOOKUP(LTM!$A127,'Input Data'!$B$58:$B$62,'Input Data'!$F$58:$F$62) - epsilon,$B126 &lt; LTM!$M126 * 3600 / LTM!$C$1 - epsilon), $B126 / 'Input Data'!$E$14, 'Input Data'!$E$13 - $B126 / 'Input Data'!$E$15)</f>
        <v>199.5</v>
      </c>
      <c r="M126" s="33">
        <f>IF($D126 + $E126 &gt;= LTM!$P126 * 3600 / LTM!$C$1 - epsilon, ($D126 + $E126) / 'Input Data'!$E$14, 'Input Data'!$E$13 - ($D126 + $E126) / 'Input Data'!$E$15)</f>
        <v>199.5</v>
      </c>
      <c r="N126" s="8">
        <f>IF(OR(LTM!$X127 * 3600 / LTM!$C$1 &gt;= 'Input Data'!$G$12 * LOOKUP(LTM!$A127,'Input Data'!$B$58:$B$62,'Input Data'!$H$58:$H$62) - epsilon, $D126 &lt; LTM!$X126 * 3600 / LTM!$C$1 - epsilon), $D126 / 'Input Data'!$G$14, 'Input Data'!$G$13 - $D126 / 'Input Data'!$G$15)</f>
        <v>195.51000000000002</v>
      </c>
      <c r="O126" s="17">
        <f>IF($F126 + $G126 &gt;= LTM!$AA126 * 3600 / LTM!$C$1 - epsilon, ($F126 + $G126) / 'Input Data'!$G$14, 'Input Data'!$G$13 - ($F126 + $G126) / 'Input Data'!$G$15)</f>
        <v>751.57894736842104</v>
      </c>
      <c r="Q126" s="49">
        <f>IF(ABS($J126-$K126) &gt; epsilon, -((LTM!$C127 - LTM!$C126) * 3600 / LTM!$C$1-($B126+$C126))/($J126-$K126), 0)</f>
        <v>0</v>
      </c>
      <c r="R126" s="8">
        <f t="shared" si="2"/>
        <v>0</v>
      </c>
      <c r="S126" s="17">
        <f t="shared" si="3"/>
        <v>0.83676673945203728</v>
      </c>
      <c r="U126" s="49">
        <f>MAX(U125 + Q125 * LTM!$C$1 / 3600, 0)</f>
        <v>0</v>
      </c>
      <c r="V126" s="11">
        <f>MAX(V125 + R125 * LTM!$C$1 / 3600 + IF(NOT(OR(LTM!$M127 * 3600 / LTM!$C$1 &gt;= 'Input Data'!$E$12 * LOOKUP(LTM!$A127,'Input Data'!$B$58:$B$62,'Input Data'!$F$58:$F$62) - epsilon,$B126 &lt; LTM!$M126 * 3600 / LTM!$C$1 - epsilon)), MIN(U125 + Q125 * LTM!$C$1 / 3600, 0), 0), 0)</f>
        <v>0</v>
      </c>
      <c r="W126" s="18">
        <f>MAX(W125 + S125 * LTM!$C$1 / 3600 + IF(NOT(OR(LTM!$X127 * 3600 / LTM!$C$1 &gt;= 'Input Data'!$G$12 * LOOKUP(LTM!$A127,'Input Data'!$B$58:$B$62,'Input Data'!$H$58:$H$62) - epsilon, $D126 &lt; LTM!$X126 * 3600 / LTM!$C$1 - epsilon)), MIN(V125 + R125 * LTM!$C$1 / 3600, 0), 0), 0)</f>
        <v>0.32308377564331625</v>
      </c>
      <c r="Y126" s="50" t="e">
        <f>NA()</f>
        <v>#N/A</v>
      </c>
      <c r="Z126" s="55" t="e">
        <f>NA()</f>
        <v>#N/A</v>
      </c>
      <c r="AA126" s="8" t="e">
        <f>NA()</f>
        <v>#N/A</v>
      </c>
      <c r="AB126" s="17">
        <f>IF($U126 &gt; epsilon, $U126 + 'Input Data'!$G$11 + 'Input Data'!$E$11, IF($V126 &gt; epsilon, $V126 + 'Input Data'!$G$11, $W126)) * 5280</f>
        <v>1705.8823353967098</v>
      </c>
    </row>
    <row r="127" spans="1:28" x14ac:dyDescent="0.3">
      <c r="A127" s="38">
        <f>IF(SUM($B126:$H128)=0,NA(),LTM!$A128)</f>
        <v>1230</v>
      </c>
      <c r="B127" s="7">
        <f>LTM!$I128 / LTM!$C$1 * 3600</f>
        <v>5985</v>
      </c>
      <c r="C127" s="8">
        <f>LTM!$H128 / LTM!$C$1 * 3600</f>
        <v>0</v>
      </c>
      <c r="D127" s="8">
        <f>LTM!$T128 / LTM!$C$1 * 3600</f>
        <v>5865.3</v>
      </c>
      <c r="E127" s="33">
        <f>LTM!$S128 / LTM!$C$1 * 3600</f>
        <v>119.7</v>
      </c>
      <c r="F127" s="8">
        <f>LTM!$AE128 / LTM!$C$1 * 3600</f>
        <v>5400</v>
      </c>
      <c r="G127" s="33">
        <f>LTM!$AD128 / LTM!$C$1 * 3600</f>
        <v>0</v>
      </c>
      <c r="H127" s="18">
        <f>LTM!$AL128 / LTM!$C$1 * 3600</f>
        <v>5400</v>
      </c>
      <c r="J127" s="50">
        <f>IF(OR(LTM!$B128 * 3600 / LTM!$C$1 &gt;= 'Input Data'!$C$12 * LOOKUP(LTM!$A128,'Input Data'!$B$58:$B$62,'Input Data'!$D$58:$D$62) - epsilon, LTM!$C128 - LTM!$C127 &lt; LTM!$B127 - epsilon), (LTM!$C128 - LTM!$C127) * 3600 / LTM!$C$1 / 'Input Data'!$C$14, 'Input Data'!$C$13 - (LTM!$C128 - LTM!$C127) * 3600 / LTM!$C$1 / 'Input Data'!$C$15)</f>
        <v>99.75</v>
      </c>
      <c r="K127" s="60">
        <f>IF($B127 + $C127 &gt;= LTM!$E127 * 3600 / LTM!$C$1 - epsilon, ($B127 + $C127) / 'Input Data'!$C$14, 'Input Data'!$C$13 - ($B127 + $C127) / 'Input Data'!$C$15)</f>
        <v>99.75</v>
      </c>
      <c r="L127" s="8">
        <f>IF(OR(LTM!$M128 * 3600 / LTM!$C$1 &gt;= 'Input Data'!$E$12 * LOOKUP(LTM!$A128,'Input Data'!$B$58:$B$62,'Input Data'!$F$58:$F$62) - epsilon,$B127 &lt; LTM!$M127 * 3600 / LTM!$C$1 - epsilon), $B127 / 'Input Data'!$E$14, 'Input Data'!$E$13 - $B127 / 'Input Data'!$E$15)</f>
        <v>199.5</v>
      </c>
      <c r="M127" s="33">
        <f>IF($D127 + $E127 &gt;= LTM!$P127 * 3600 / LTM!$C$1 - epsilon, ($D127 + $E127) / 'Input Data'!$E$14, 'Input Data'!$E$13 - ($D127 + $E127) / 'Input Data'!$E$15)</f>
        <v>199.5</v>
      </c>
      <c r="N127" s="8">
        <f>IF(OR(LTM!$X128 * 3600 / LTM!$C$1 &gt;= 'Input Data'!$G$12 * LOOKUP(LTM!$A128,'Input Data'!$B$58:$B$62,'Input Data'!$H$58:$H$62) - epsilon, $D127 &lt; LTM!$X127 * 3600 / LTM!$C$1 - epsilon), $D127 / 'Input Data'!$G$14, 'Input Data'!$G$13 - $D127 / 'Input Data'!$G$15)</f>
        <v>195.51000000000002</v>
      </c>
      <c r="O127" s="17">
        <f>IF($F127 + $G127 &gt;= LTM!$AA127 * 3600 / LTM!$C$1 - epsilon, ($F127 + $G127) / 'Input Data'!$G$14, 'Input Data'!$G$13 - ($F127 + $G127) / 'Input Data'!$G$15)</f>
        <v>751.57894736842104</v>
      </c>
      <c r="Q127" s="49">
        <f>IF(ABS($J127-$K127) &gt; epsilon, -((LTM!$C128 - LTM!$C127) * 3600 / LTM!$C$1-($B127+$C127))/($J127-$K127), 0)</f>
        <v>0</v>
      </c>
      <c r="R127" s="8">
        <f t="shared" si="2"/>
        <v>0</v>
      </c>
      <c r="S127" s="17">
        <f t="shared" si="3"/>
        <v>0.83676673945203728</v>
      </c>
      <c r="U127" s="49">
        <f>MAX(U126 + Q126 * LTM!$C$1 / 3600, 0)</f>
        <v>0</v>
      </c>
      <c r="V127" s="11">
        <f>MAX(V126 + R126 * LTM!$C$1 / 3600 + IF(NOT(OR(LTM!$M128 * 3600 / LTM!$C$1 &gt;= 'Input Data'!$E$12 * LOOKUP(LTM!$A128,'Input Data'!$B$58:$B$62,'Input Data'!$F$58:$F$62) - epsilon,$B127 &lt; LTM!$M127 * 3600 / LTM!$C$1 - epsilon)), MIN(U126 + Q126 * LTM!$C$1 / 3600, 0), 0), 0)</f>
        <v>0</v>
      </c>
      <c r="W127" s="18">
        <f>MAX(W126 + S126 * LTM!$C$1 / 3600 + IF(NOT(OR(LTM!$X128 * 3600 / LTM!$C$1 &gt;= 'Input Data'!$G$12 * LOOKUP(LTM!$A128,'Input Data'!$B$58:$B$62,'Input Data'!$H$58:$H$62) - epsilon, $D127 &lt; LTM!$X127 * 3600 / LTM!$C$1 - epsilon)), MIN(V126 + R126 * LTM!$C$1 / 3600, 0), 0), 0)</f>
        <v>0.32540812769734967</v>
      </c>
      <c r="Y127" s="50" t="e">
        <f>NA()</f>
        <v>#N/A</v>
      </c>
      <c r="Z127" s="55" t="e">
        <f>NA()</f>
        <v>#N/A</v>
      </c>
      <c r="AA127" s="8" t="e">
        <f>NA()</f>
        <v>#N/A</v>
      </c>
      <c r="AB127" s="17">
        <f>IF($U127 &gt; epsilon, $U127 + 'Input Data'!$G$11 + 'Input Data'!$E$11, IF($V127 &gt; epsilon, $V127 + 'Input Data'!$G$11, $W127)) * 5280</f>
        <v>1718.1549142420063</v>
      </c>
    </row>
    <row r="128" spans="1:28" x14ac:dyDescent="0.3">
      <c r="A128" s="38">
        <f>IF(SUM($B127:$H129)=0,NA(),LTM!$A129)</f>
        <v>1240</v>
      </c>
      <c r="B128" s="7">
        <f>LTM!$I129 / LTM!$C$1 * 3600</f>
        <v>5985</v>
      </c>
      <c r="C128" s="8">
        <f>LTM!$H129 / LTM!$C$1 * 3600</f>
        <v>0</v>
      </c>
      <c r="D128" s="8">
        <f>LTM!$T129 / LTM!$C$1 * 3600</f>
        <v>5865.3</v>
      </c>
      <c r="E128" s="33">
        <f>LTM!$S129 / LTM!$C$1 * 3600</f>
        <v>119.7</v>
      </c>
      <c r="F128" s="8">
        <f>LTM!$AE129 / LTM!$C$1 * 3600</f>
        <v>5400</v>
      </c>
      <c r="G128" s="33">
        <f>LTM!$AD129 / LTM!$C$1 * 3600</f>
        <v>0</v>
      </c>
      <c r="H128" s="18">
        <f>LTM!$AL129 / LTM!$C$1 * 3600</f>
        <v>5400</v>
      </c>
      <c r="J128" s="50">
        <f>IF(OR(LTM!$B129 * 3600 / LTM!$C$1 &gt;= 'Input Data'!$C$12 * LOOKUP(LTM!$A129,'Input Data'!$B$58:$B$62,'Input Data'!$D$58:$D$62) - epsilon, LTM!$C129 - LTM!$C128 &lt; LTM!$B128 - epsilon), (LTM!$C129 - LTM!$C128) * 3600 / LTM!$C$1 / 'Input Data'!$C$14, 'Input Data'!$C$13 - (LTM!$C129 - LTM!$C128) * 3600 / LTM!$C$1 / 'Input Data'!$C$15)</f>
        <v>99.75</v>
      </c>
      <c r="K128" s="60">
        <f>IF($B128 + $C128 &gt;= LTM!$E128 * 3600 / LTM!$C$1 - epsilon, ($B128 + $C128) / 'Input Data'!$C$14, 'Input Data'!$C$13 - ($B128 + $C128) / 'Input Data'!$C$15)</f>
        <v>99.75</v>
      </c>
      <c r="L128" s="8">
        <f>IF(OR(LTM!$M129 * 3600 / LTM!$C$1 &gt;= 'Input Data'!$E$12 * LOOKUP(LTM!$A129,'Input Data'!$B$58:$B$62,'Input Data'!$F$58:$F$62) - epsilon,$B128 &lt; LTM!$M128 * 3600 / LTM!$C$1 - epsilon), $B128 / 'Input Data'!$E$14, 'Input Data'!$E$13 - $B128 / 'Input Data'!$E$15)</f>
        <v>199.5</v>
      </c>
      <c r="M128" s="33">
        <f>IF($D128 + $E128 &gt;= LTM!$P128 * 3600 / LTM!$C$1 - epsilon, ($D128 + $E128) / 'Input Data'!$E$14, 'Input Data'!$E$13 - ($D128 + $E128) / 'Input Data'!$E$15)</f>
        <v>199.5</v>
      </c>
      <c r="N128" s="8">
        <f>IF(OR(LTM!$X129 * 3600 / LTM!$C$1 &gt;= 'Input Data'!$G$12 * LOOKUP(LTM!$A129,'Input Data'!$B$58:$B$62,'Input Data'!$H$58:$H$62) - epsilon, $D128 &lt; LTM!$X128 * 3600 / LTM!$C$1 - epsilon), $D128 / 'Input Data'!$G$14, 'Input Data'!$G$13 - $D128 / 'Input Data'!$G$15)</f>
        <v>195.51000000000002</v>
      </c>
      <c r="O128" s="17">
        <f>IF($F128 + $G128 &gt;= LTM!$AA128 * 3600 / LTM!$C$1 - epsilon, ($F128 + $G128) / 'Input Data'!$G$14, 'Input Data'!$G$13 - ($F128 + $G128) / 'Input Data'!$G$15)</f>
        <v>751.57894736842104</v>
      </c>
      <c r="Q128" s="49">
        <f>IF(ABS($J128-$K128) &gt; epsilon, -((LTM!$C129 - LTM!$C128) * 3600 / LTM!$C$1-($B128+$C128))/($J128-$K128), 0)</f>
        <v>0</v>
      </c>
      <c r="R128" s="8">
        <f t="shared" si="2"/>
        <v>0</v>
      </c>
      <c r="S128" s="17">
        <f t="shared" si="3"/>
        <v>0.83676673945203728</v>
      </c>
      <c r="U128" s="49">
        <f>MAX(U127 + Q127 * LTM!$C$1 / 3600, 0)</f>
        <v>0</v>
      </c>
      <c r="V128" s="11">
        <f>MAX(V127 + R127 * LTM!$C$1 / 3600 + IF(NOT(OR(LTM!$M129 * 3600 / LTM!$C$1 &gt;= 'Input Data'!$E$12 * LOOKUP(LTM!$A129,'Input Data'!$B$58:$B$62,'Input Data'!$F$58:$F$62) - epsilon,$B128 &lt; LTM!$M128 * 3600 / LTM!$C$1 - epsilon)), MIN(U127 + Q127 * LTM!$C$1 / 3600, 0), 0), 0)</f>
        <v>0</v>
      </c>
      <c r="W128" s="18">
        <f>MAX(W127 + S127 * LTM!$C$1 / 3600 + IF(NOT(OR(LTM!$X129 * 3600 / LTM!$C$1 &gt;= 'Input Data'!$G$12 * LOOKUP(LTM!$A129,'Input Data'!$B$58:$B$62,'Input Data'!$H$58:$H$62) - epsilon, $D128 &lt; LTM!$X128 * 3600 / LTM!$C$1 - epsilon)), MIN(V127 + R127 * LTM!$C$1 / 3600, 0), 0), 0)</f>
        <v>0.32773247975138309</v>
      </c>
      <c r="Y128" s="50" t="e">
        <f>NA()</f>
        <v>#N/A</v>
      </c>
      <c r="Z128" s="55" t="e">
        <f>NA()</f>
        <v>#N/A</v>
      </c>
      <c r="AA128" s="8" t="e">
        <f>NA()</f>
        <v>#N/A</v>
      </c>
      <c r="AB128" s="17">
        <f>IF($U128 &gt; epsilon, $U128 + 'Input Data'!$G$11 + 'Input Data'!$E$11, IF($V128 &gt; epsilon, $V128 + 'Input Data'!$G$11, $W128)) * 5280</f>
        <v>1730.4274930873028</v>
      </c>
    </row>
    <row r="129" spans="1:28" x14ac:dyDescent="0.3">
      <c r="A129" s="38">
        <f>IF(SUM($B128:$H130)=0,NA(),LTM!$A130)</f>
        <v>1250</v>
      </c>
      <c r="B129" s="7">
        <f>LTM!$I130 / LTM!$C$1 * 3600</f>
        <v>5985</v>
      </c>
      <c r="C129" s="8">
        <f>LTM!$H130 / LTM!$C$1 * 3600</f>
        <v>0</v>
      </c>
      <c r="D129" s="8">
        <f>LTM!$T130 / LTM!$C$1 * 3600</f>
        <v>5865.3</v>
      </c>
      <c r="E129" s="33">
        <f>LTM!$S130 / LTM!$C$1 * 3600</f>
        <v>119.7</v>
      </c>
      <c r="F129" s="8">
        <f>LTM!$AE130 / LTM!$C$1 * 3600</f>
        <v>5400</v>
      </c>
      <c r="G129" s="33">
        <f>LTM!$AD130 / LTM!$C$1 * 3600</f>
        <v>0</v>
      </c>
      <c r="H129" s="18">
        <f>LTM!$AL130 / LTM!$C$1 * 3600</f>
        <v>5400</v>
      </c>
      <c r="J129" s="50">
        <f>IF(OR(LTM!$B130 * 3600 / LTM!$C$1 &gt;= 'Input Data'!$C$12 * LOOKUP(LTM!$A130,'Input Data'!$B$58:$B$62,'Input Data'!$D$58:$D$62) - epsilon, LTM!$C130 - LTM!$C129 &lt; LTM!$B129 - epsilon), (LTM!$C130 - LTM!$C129) * 3600 / LTM!$C$1 / 'Input Data'!$C$14, 'Input Data'!$C$13 - (LTM!$C130 - LTM!$C129) * 3600 / LTM!$C$1 / 'Input Data'!$C$15)</f>
        <v>99.75</v>
      </c>
      <c r="K129" s="60">
        <f>IF($B129 + $C129 &gt;= LTM!$E129 * 3600 / LTM!$C$1 - epsilon, ($B129 + $C129) / 'Input Data'!$C$14, 'Input Data'!$C$13 - ($B129 + $C129) / 'Input Data'!$C$15)</f>
        <v>99.75</v>
      </c>
      <c r="L129" s="8">
        <f>IF(OR(LTM!$M130 * 3600 / LTM!$C$1 &gt;= 'Input Data'!$E$12 * LOOKUP(LTM!$A130,'Input Data'!$B$58:$B$62,'Input Data'!$F$58:$F$62) - epsilon,$B129 &lt; LTM!$M129 * 3600 / LTM!$C$1 - epsilon), $B129 / 'Input Data'!$E$14, 'Input Data'!$E$13 - $B129 / 'Input Data'!$E$15)</f>
        <v>199.5</v>
      </c>
      <c r="M129" s="33">
        <f>IF($D129 + $E129 &gt;= LTM!$P129 * 3600 / LTM!$C$1 - epsilon, ($D129 + $E129) / 'Input Data'!$E$14, 'Input Data'!$E$13 - ($D129 + $E129) / 'Input Data'!$E$15)</f>
        <v>199.5</v>
      </c>
      <c r="N129" s="8">
        <f>IF(OR(LTM!$X130 * 3600 / LTM!$C$1 &gt;= 'Input Data'!$G$12 * LOOKUP(LTM!$A130,'Input Data'!$B$58:$B$62,'Input Data'!$H$58:$H$62) - epsilon, $D129 &lt; LTM!$X129 * 3600 / LTM!$C$1 - epsilon), $D129 / 'Input Data'!$G$14, 'Input Data'!$G$13 - $D129 / 'Input Data'!$G$15)</f>
        <v>195.51000000000002</v>
      </c>
      <c r="O129" s="17">
        <f>IF($F129 + $G129 &gt;= LTM!$AA129 * 3600 / LTM!$C$1 - epsilon, ($F129 + $G129) / 'Input Data'!$G$14, 'Input Data'!$G$13 - ($F129 + $G129) / 'Input Data'!$G$15)</f>
        <v>751.57894736842104</v>
      </c>
      <c r="Q129" s="49">
        <f>IF(ABS($J129-$K129) &gt; epsilon, -((LTM!$C130 - LTM!$C129) * 3600 / LTM!$C$1-($B129+$C129))/($J129-$K129), 0)</f>
        <v>0</v>
      </c>
      <c r="R129" s="8">
        <f t="shared" si="2"/>
        <v>0</v>
      </c>
      <c r="S129" s="17">
        <f t="shared" si="3"/>
        <v>0.83676673945203728</v>
      </c>
      <c r="U129" s="49">
        <f>MAX(U128 + Q128 * LTM!$C$1 / 3600, 0)</f>
        <v>0</v>
      </c>
      <c r="V129" s="11">
        <f>MAX(V128 + R128 * LTM!$C$1 / 3600 + IF(NOT(OR(LTM!$M130 * 3600 / LTM!$C$1 &gt;= 'Input Data'!$E$12 * LOOKUP(LTM!$A130,'Input Data'!$B$58:$B$62,'Input Data'!$F$58:$F$62) - epsilon,$B129 &lt; LTM!$M129 * 3600 / LTM!$C$1 - epsilon)), MIN(U128 + Q128 * LTM!$C$1 / 3600, 0), 0), 0)</f>
        <v>0</v>
      </c>
      <c r="W129" s="18">
        <f>MAX(W128 + S128 * LTM!$C$1 / 3600 + IF(NOT(OR(LTM!$X130 * 3600 / LTM!$C$1 &gt;= 'Input Data'!$G$12 * LOOKUP(LTM!$A130,'Input Data'!$B$58:$B$62,'Input Data'!$H$58:$H$62) - epsilon, $D129 &lt; LTM!$X129 * 3600 / LTM!$C$1 - epsilon)), MIN(V128 + R128 * LTM!$C$1 / 3600, 0), 0), 0)</f>
        <v>0.33005683180541651</v>
      </c>
      <c r="Y129" s="50" t="e">
        <f>NA()</f>
        <v>#N/A</v>
      </c>
      <c r="Z129" s="55" t="e">
        <f>NA()</f>
        <v>#N/A</v>
      </c>
      <c r="AA129" s="8" t="e">
        <f>NA()</f>
        <v>#N/A</v>
      </c>
      <c r="AB129" s="17">
        <f>IF($U129 &gt; epsilon, $U129 + 'Input Data'!$G$11 + 'Input Data'!$E$11, IF($V129 &gt; epsilon, $V129 + 'Input Data'!$G$11, $W129)) * 5280</f>
        <v>1742.7000719325993</v>
      </c>
    </row>
    <row r="130" spans="1:28" x14ac:dyDescent="0.3">
      <c r="A130" s="38">
        <f>IF(SUM($B129:$H131)=0,NA(),LTM!$A131)</f>
        <v>1260</v>
      </c>
      <c r="B130" s="7">
        <f>LTM!$I131 / LTM!$C$1 * 3600</f>
        <v>5985</v>
      </c>
      <c r="C130" s="8">
        <f>LTM!$H131 / LTM!$C$1 * 3600</f>
        <v>0</v>
      </c>
      <c r="D130" s="8">
        <f>LTM!$T131 / LTM!$C$1 * 3600</f>
        <v>5865.3</v>
      </c>
      <c r="E130" s="33">
        <f>LTM!$S131 / LTM!$C$1 * 3600</f>
        <v>119.7</v>
      </c>
      <c r="F130" s="8">
        <f>LTM!$AE131 / LTM!$C$1 * 3600</f>
        <v>5400</v>
      </c>
      <c r="G130" s="33">
        <f>LTM!$AD131 / LTM!$C$1 * 3600</f>
        <v>0</v>
      </c>
      <c r="H130" s="18">
        <f>LTM!$AL131 / LTM!$C$1 * 3600</f>
        <v>5400</v>
      </c>
      <c r="J130" s="50">
        <f>IF(OR(LTM!$B131 * 3600 / LTM!$C$1 &gt;= 'Input Data'!$C$12 * LOOKUP(LTM!$A131,'Input Data'!$B$58:$B$62,'Input Data'!$D$58:$D$62) - epsilon, LTM!$C131 - LTM!$C130 &lt; LTM!$B130 - epsilon), (LTM!$C131 - LTM!$C130) * 3600 / LTM!$C$1 / 'Input Data'!$C$14, 'Input Data'!$C$13 - (LTM!$C131 - LTM!$C130) * 3600 / LTM!$C$1 / 'Input Data'!$C$15)</f>
        <v>99.75</v>
      </c>
      <c r="K130" s="60">
        <f>IF($B130 + $C130 &gt;= LTM!$E130 * 3600 / LTM!$C$1 - epsilon, ($B130 + $C130) / 'Input Data'!$C$14, 'Input Data'!$C$13 - ($B130 + $C130) / 'Input Data'!$C$15)</f>
        <v>99.75</v>
      </c>
      <c r="L130" s="8">
        <f>IF(OR(LTM!$M131 * 3600 / LTM!$C$1 &gt;= 'Input Data'!$E$12 * LOOKUP(LTM!$A131,'Input Data'!$B$58:$B$62,'Input Data'!$F$58:$F$62) - epsilon,$B130 &lt; LTM!$M130 * 3600 / LTM!$C$1 - epsilon), $B130 / 'Input Data'!$E$14, 'Input Data'!$E$13 - $B130 / 'Input Data'!$E$15)</f>
        <v>199.5</v>
      </c>
      <c r="M130" s="33">
        <f>IF($D130 + $E130 &gt;= LTM!$P130 * 3600 / LTM!$C$1 - epsilon, ($D130 + $E130) / 'Input Data'!$E$14, 'Input Data'!$E$13 - ($D130 + $E130) / 'Input Data'!$E$15)</f>
        <v>199.5</v>
      </c>
      <c r="N130" s="8">
        <f>IF(OR(LTM!$X131 * 3600 / LTM!$C$1 &gt;= 'Input Data'!$G$12 * LOOKUP(LTM!$A131,'Input Data'!$B$58:$B$62,'Input Data'!$H$58:$H$62) - epsilon, $D130 &lt; LTM!$X130 * 3600 / LTM!$C$1 - epsilon), $D130 / 'Input Data'!$G$14, 'Input Data'!$G$13 - $D130 / 'Input Data'!$G$15)</f>
        <v>195.51000000000002</v>
      </c>
      <c r="O130" s="17">
        <f>IF($F130 + $G130 &gt;= LTM!$AA130 * 3600 / LTM!$C$1 - epsilon, ($F130 + $G130) / 'Input Data'!$G$14, 'Input Data'!$G$13 - ($F130 + $G130) / 'Input Data'!$G$15)</f>
        <v>751.57894736842104</v>
      </c>
      <c r="Q130" s="49">
        <f>IF(ABS($J130-$K130) &gt; epsilon, -((LTM!$C131 - LTM!$C130) * 3600 / LTM!$C$1-($B130+$C130))/($J130-$K130), 0)</f>
        <v>0</v>
      </c>
      <c r="R130" s="8">
        <f t="shared" si="2"/>
        <v>0</v>
      </c>
      <c r="S130" s="17">
        <f t="shared" si="3"/>
        <v>0.83676673945203728</v>
      </c>
      <c r="U130" s="49">
        <f>MAX(U129 + Q129 * LTM!$C$1 / 3600, 0)</f>
        <v>0</v>
      </c>
      <c r="V130" s="11">
        <f>MAX(V129 + R129 * LTM!$C$1 / 3600 + IF(NOT(OR(LTM!$M131 * 3600 / LTM!$C$1 &gt;= 'Input Data'!$E$12 * LOOKUP(LTM!$A131,'Input Data'!$B$58:$B$62,'Input Data'!$F$58:$F$62) - epsilon,$B130 &lt; LTM!$M130 * 3600 / LTM!$C$1 - epsilon)), MIN(U129 + Q129 * LTM!$C$1 / 3600, 0), 0), 0)</f>
        <v>0</v>
      </c>
      <c r="W130" s="18">
        <f>MAX(W129 + S129 * LTM!$C$1 / 3600 + IF(NOT(OR(LTM!$X131 * 3600 / LTM!$C$1 &gt;= 'Input Data'!$G$12 * LOOKUP(LTM!$A131,'Input Data'!$B$58:$B$62,'Input Data'!$H$58:$H$62) - epsilon, $D130 &lt; LTM!$X130 * 3600 / LTM!$C$1 - epsilon)), MIN(V129 + R129 * LTM!$C$1 / 3600, 0), 0), 0)</f>
        <v>0.33238118385944992</v>
      </c>
      <c r="Y130" s="50" t="e">
        <f>NA()</f>
        <v>#N/A</v>
      </c>
      <c r="Z130" s="55" t="e">
        <f>NA()</f>
        <v>#N/A</v>
      </c>
      <c r="AA130" s="8" t="e">
        <f>NA()</f>
        <v>#N/A</v>
      </c>
      <c r="AB130" s="17">
        <f>IF($U130 &gt; epsilon, $U130 + 'Input Data'!$G$11 + 'Input Data'!$E$11, IF($V130 &gt; epsilon, $V130 + 'Input Data'!$G$11, $W130)) * 5280</f>
        <v>1754.9726507778955</v>
      </c>
    </row>
    <row r="131" spans="1:28" x14ac:dyDescent="0.3">
      <c r="A131" s="38">
        <f>IF(SUM($B130:$H132)=0,NA(),LTM!$A132)</f>
        <v>1270</v>
      </c>
      <c r="B131" s="7">
        <f>LTM!$I132 / LTM!$C$1 * 3600</f>
        <v>5985</v>
      </c>
      <c r="C131" s="8">
        <f>LTM!$H132 / LTM!$C$1 * 3600</f>
        <v>0</v>
      </c>
      <c r="D131" s="8">
        <f>LTM!$T132 / LTM!$C$1 * 3600</f>
        <v>5865.3</v>
      </c>
      <c r="E131" s="33">
        <f>LTM!$S132 / LTM!$C$1 * 3600</f>
        <v>119.7</v>
      </c>
      <c r="F131" s="8">
        <f>LTM!$AE132 / LTM!$C$1 * 3600</f>
        <v>5400</v>
      </c>
      <c r="G131" s="33">
        <f>LTM!$AD132 / LTM!$C$1 * 3600</f>
        <v>0</v>
      </c>
      <c r="H131" s="18">
        <f>LTM!$AL132 / LTM!$C$1 * 3600</f>
        <v>5400</v>
      </c>
      <c r="J131" s="50">
        <f>IF(OR(LTM!$B132 * 3600 / LTM!$C$1 &gt;= 'Input Data'!$C$12 * LOOKUP(LTM!$A132,'Input Data'!$B$58:$B$62,'Input Data'!$D$58:$D$62) - epsilon, LTM!$C132 - LTM!$C131 &lt; LTM!$B131 - epsilon), (LTM!$C132 - LTM!$C131) * 3600 / LTM!$C$1 / 'Input Data'!$C$14, 'Input Data'!$C$13 - (LTM!$C132 - LTM!$C131) * 3600 / LTM!$C$1 / 'Input Data'!$C$15)</f>
        <v>99.75</v>
      </c>
      <c r="K131" s="60">
        <f>IF($B131 + $C131 &gt;= LTM!$E131 * 3600 / LTM!$C$1 - epsilon, ($B131 + $C131) / 'Input Data'!$C$14, 'Input Data'!$C$13 - ($B131 + $C131) / 'Input Data'!$C$15)</f>
        <v>99.75</v>
      </c>
      <c r="L131" s="8">
        <f>IF(OR(LTM!$M132 * 3600 / LTM!$C$1 &gt;= 'Input Data'!$E$12 * LOOKUP(LTM!$A132,'Input Data'!$B$58:$B$62,'Input Data'!$F$58:$F$62) - epsilon,$B131 &lt; LTM!$M131 * 3600 / LTM!$C$1 - epsilon), $B131 / 'Input Data'!$E$14, 'Input Data'!$E$13 - $B131 / 'Input Data'!$E$15)</f>
        <v>199.5</v>
      </c>
      <c r="M131" s="33">
        <f>IF($D131 + $E131 &gt;= LTM!$P131 * 3600 / LTM!$C$1 - epsilon, ($D131 + $E131) / 'Input Data'!$E$14, 'Input Data'!$E$13 - ($D131 + $E131) / 'Input Data'!$E$15)</f>
        <v>199.5</v>
      </c>
      <c r="N131" s="8">
        <f>IF(OR(LTM!$X132 * 3600 / LTM!$C$1 &gt;= 'Input Data'!$G$12 * LOOKUP(LTM!$A132,'Input Data'!$B$58:$B$62,'Input Data'!$H$58:$H$62) - epsilon, $D131 &lt; LTM!$X131 * 3600 / LTM!$C$1 - epsilon), $D131 / 'Input Data'!$G$14, 'Input Data'!$G$13 - $D131 / 'Input Data'!$G$15)</f>
        <v>195.51000000000002</v>
      </c>
      <c r="O131" s="17">
        <f>IF($F131 + $G131 &gt;= LTM!$AA131 * 3600 / LTM!$C$1 - epsilon, ($F131 + $G131) / 'Input Data'!$G$14, 'Input Data'!$G$13 - ($F131 + $G131) / 'Input Data'!$G$15)</f>
        <v>751.57894736842104</v>
      </c>
      <c r="Q131" s="49">
        <f>IF(ABS($J131-$K131) &gt; epsilon, -((LTM!$C132 - LTM!$C131) * 3600 / LTM!$C$1-($B131+$C131))/($J131-$K131), 0)</f>
        <v>0</v>
      </c>
      <c r="R131" s="8">
        <f t="shared" si="2"/>
        <v>0</v>
      </c>
      <c r="S131" s="17">
        <f t="shared" si="3"/>
        <v>0.83676673945203728</v>
      </c>
      <c r="U131" s="49">
        <f>MAX(U130 + Q130 * LTM!$C$1 / 3600, 0)</f>
        <v>0</v>
      </c>
      <c r="V131" s="11">
        <f>MAX(V130 + R130 * LTM!$C$1 / 3600 + IF(NOT(OR(LTM!$M132 * 3600 / LTM!$C$1 &gt;= 'Input Data'!$E$12 * LOOKUP(LTM!$A132,'Input Data'!$B$58:$B$62,'Input Data'!$F$58:$F$62) - epsilon,$B131 &lt; LTM!$M131 * 3600 / LTM!$C$1 - epsilon)), MIN(U130 + Q130 * LTM!$C$1 / 3600, 0), 0), 0)</f>
        <v>0</v>
      </c>
      <c r="W131" s="18">
        <f>MAX(W130 + S130 * LTM!$C$1 / 3600 + IF(NOT(OR(LTM!$X132 * 3600 / LTM!$C$1 &gt;= 'Input Data'!$G$12 * LOOKUP(LTM!$A132,'Input Data'!$B$58:$B$62,'Input Data'!$H$58:$H$62) - epsilon, $D131 &lt; LTM!$X131 * 3600 / LTM!$C$1 - epsilon)), MIN(V130 + R130 * LTM!$C$1 / 3600, 0), 0), 0)</f>
        <v>0.33470553591348334</v>
      </c>
      <c r="Y131" s="50" t="e">
        <f>NA()</f>
        <v>#N/A</v>
      </c>
      <c r="Z131" s="55" t="e">
        <f>NA()</f>
        <v>#N/A</v>
      </c>
      <c r="AA131" s="8" t="e">
        <f>NA()</f>
        <v>#N/A</v>
      </c>
      <c r="AB131" s="17">
        <f>IF($U131 &gt; epsilon, $U131 + 'Input Data'!$G$11 + 'Input Data'!$E$11, IF($V131 &gt; epsilon, $V131 + 'Input Data'!$G$11, $W131)) * 5280</f>
        <v>1767.245229623192</v>
      </c>
    </row>
    <row r="132" spans="1:28" x14ac:dyDescent="0.3">
      <c r="A132" s="38">
        <f>IF(SUM($B131:$H133)=0,NA(),LTM!$A133)</f>
        <v>1280</v>
      </c>
      <c r="B132" s="7">
        <f>LTM!$I133 / LTM!$C$1 * 3600</f>
        <v>5985</v>
      </c>
      <c r="C132" s="8">
        <f>LTM!$H133 / LTM!$C$1 * 3600</f>
        <v>0</v>
      </c>
      <c r="D132" s="8">
        <f>LTM!$T133 / LTM!$C$1 * 3600</f>
        <v>5865.3</v>
      </c>
      <c r="E132" s="33">
        <f>LTM!$S133 / LTM!$C$1 * 3600</f>
        <v>119.7</v>
      </c>
      <c r="F132" s="8">
        <f>LTM!$AE133 / LTM!$C$1 * 3600</f>
        <v>5400</v>
      </c>
      <c r="G132" s="33">
        <f>LTM!$AD133 / LTM!$C$1 * 3600</f>
        <v>0</v>
      </c>
      <c r="H132" s="18">
        <f>LTM!$AL133 / LTM!$C$1 * 3600</f>
        <v>5400</v>
      </c>
      <c r="J132" s="50">
        <f>IF(OR(LTM!$B133 * 3600 / LTM!$C$1 &gt;= 'Input Data'!$C$12 * LOOKUP(LTM!$A133,'Input Data'!$B$58:$B$62,'Input Data'!$D$58:$D$62) - epsilon, LTM!$C133 - LTM!$C132 &lt; LTM!$B132 - epsilon), (LTM!$C133 - LTM!$C132) * 3600 / LTM!$C$1 / 'Input Data'!$C$14, 'Input Data'!$C$13 - (LTM!$C133 - LTM!$C132) * 3600 / LTM!$C$1 / 'Input Data'!$C$15)</f>
        <v>99.75</v>
      </c>
      <c r="K132" s="60">
        <f>IF($B132 + $C132 &gt;= LTM!$E132 * 3600 / LTM!$C$1 - epsilon, ($B132 + $C132) / 'Input Data'!$C$14, 'Input Data'!$C$13 - ($B132 + $C132) / 'Input Data'!$C$15)</f>
        <v>99.75</v>
      </c>
      <c r="L132" s="8">
        <f>IF(OR(LTM!$M133 * 3600 / LTM!$C$1 &gt;= 'Input Data'!$E$12 * LOOKUP(LTM!$A133,'Input Data'!$B$58:$B$62,'Input Data'!$F$58:$F$62) - epsilon,$B132 &lt; LTM!$M132 * 3600 / LTM!$C$1 - epsilon), $B132 / 'Input Data'!$E$14, 'Input Data'!$E$13 - $B132 / 'Input Data'!$E$15)</f>
        <v>199.5</v>
      </c>
      <c r="M132" s="33">
        <f>IF($D132 + $E132 &gt;= LTM!$P132 * 3600 / LTM!$C$1 - epsilon, ($D132 + $E132) / 'Input Data'!$E$14, 'Input Data'!$E$13 - ($D132 + $E132) / 'Input Data'!$E$15)</f>
        <v>199.5</v>
      </c>
      <c r="N132" s="8">
        <f>IF(OR(LTM!$X133 * 3600 / LTM!$C$1 &gt;= 'Input Data'!$G$12 * LOOKUP(LTM!$A133,'Input Data'!$B$58:$B$62,'Input Data'!$H$58:$H$62) - epsilon, $D132 &lt; LTM!$X132 * 3600 / LTM!$C$1 - epsilon), $D132 / 'Input Data'!$G$14, 'Input Data'!$G$13 - $D132 / 'Input Data'!$G$15)</f>
        <v>195.51000000000002</v>
      </c>
      <c r="O132" s="17">
        <f>IF($F132 + $G132 &gt;= LTM!$AA132 * 3600 / LTM!$C$1 - epsilon, ($F132 + $G132) / 'Input Data'!$G$14, 'Input Data'!$G$13 - ($F132 + $G132) / 'Input Data'!$G$15)</f>
        <v>751.57894736842104</v>
      </c>
      <c r="Q132" s="49">
        <f>IF(ABS($J132-$K132) &gt; epsilon, -((LTM!$C133 - LTM!$C132) * 3600 / LTM!$C$1-($B132+$C132))/($J132-$K132), 0)</f>
        <v>0</v>
      </c>
      <c r="R132" s="8">
        <f t="shared" si="2"/>
        <v>0</v>
      </c>
      <c r="S132" s="17">
        <f t="shared" si="3"/>
        <v>0.83676673945203728</v>
      </c>
      <c r="U132" s="49">
        <f>MAX(U131 + Q131 * LTM!$C$1 / 3600, 0)</f>
        <v>0</v>
      </c>
      <c r="V132" s="11">
        <f>MAX(V131 + R131 * LTM!$C$1 / 3600 + IF(NOT(OR(LTM!$M133 * 3600 / LTM!$C$1 &gt;= 'Input Data'!$E$12 * LOOKUP(LTM!$A133,'Input Data'!$B$58:$B$62,'Input Data'!$F$58:$F$62) - epsilon,$B132 &lt; LTM!$M132 * 3600 / LTM!$C$1 - epsilon)), MIN(U131 + Q131 * LTM!$C$1 / 3600, 0), 0), 0)</f>
        <v>0</v>
      </c>
      <c r="W132" s="18">
        <f>MAX(W131 + S131 * LTM!$C$1 / 3600 + IF(NOT(OR(LTM!$X133 * 3600 / LTM!$C$1 &gt;= 'Input Data'!$G$12 * LOOKUP(LTM!$A133,'Input Data'!$B$58:$B$62,'Input Data'!$H$58:$H$62) - epsilon, $D132 &lt; LTM!$X132 * 3600 / LTM!$C$1 - epsilon)), MIN(V131 + R131 * LTM!$C$1 / 3600, 0), 0), 0)</f>
        <v>0.33702988796751676</v>
      </c>
      <c r="Y132" s="50" t="e">
        <f>NA()</f>
        <v>#N/A</v>
      </c>
      <c r="Z132" s="55" t="e">
        <f>NA()</f>
        <v>#N/A</v>
      </c>
      <c r="AA132" s="8" t="e">
        <f>NA()</f>
        <v>#N/A</v>
      </c>
      <c r="AB132" s="17">
        <f>IF($U132 &gt; epsilon, $U132 + 'Input Data'!$G$11 + 'Input Data'!$E$11, IF($V132 &gt; epsilon, $V132 + 'Input Data'!$G$11, $W132)) * 5280</f>
        <v>1779.5178084684885</v>
      </c>
    </row>
    <row r="133" spans="1:28" x14ac:dyDescent="0.3">
      <c r="A133" s="38">
        <f>IF(SUM($B132:$H134)=0,NA(),LTM!$A134)</f>
        <v>1290</v>
      </c>
      <c r="B133" s="7">
        <f>LTM!$I134 / LTM!$C$1 * 3600</f>
        <v>5985</v>
      </c>
      <c r="C133" s="8">
        <f>LTM!$H134 / LTM!$C$1 * 3600</f>
        <v>0</v>
      </c>
      <c r="D133" s="8">
        <f>LTM!$T134 / LTM!$C$1 * 3600</f>
        <v>5865.3</v>
      </c>
      <c r="E133" s="33">
        <f>LTM!$S134 / LTM!$C$1 * 3600</f>
        <v>119.7</v>
      </c>
      <c r="F133" s="8">
        <f>LTM!$AE134 / LTM!$C$1 * 3600</f>
        <v>5400</v>
      </c>
      <c r="G133" s="33">
        <f>LTM!$AD134 / LTM!$C$1 * 3600</f>
        <v>0</v>
      </c>
      <c r="H133" s="18">
        <f>LTM!$AL134 / LTM!$C$1 * 3600</f>
        <v>5400</v>
      </c>
      <c r="J133" s="50">
        <f>IF(OR(LTM!$B134 * 3600 / LTM!$C$1 &gt;= 'Input Data'!$C$12 * LOOKUP(LTM!$A134,'Input Data'!$B$58:$B$62,'Input Data'!$D$58:$D$62) - epsilon, LTM!$C134 - LTM!$C133 &lt; LTM!$B133 - epsilon), (LTM!$C134 - LTM!$C133) * 3600 / LTM!$C$1 / 'Input Data'!$C$14, 'Input Data'!$C$13 - (LTM!$C134 - LTM!$C133) * 3600 / LTM!$C$1 / 'Input Data'!$C$15)</f>
        <v>99.75</v>
      </c>
      <c r="K133" s="60">
        <f>IF($B133 + $C133 &gt;= LTM!$E133 * 3600 / LTM!$C$1 - epsilon, ($B133 + $C133) / 'Input Data'!$C$14, 'Input Data'!$C$13 - ($B133 + $C133) / 'Input Data'!$C$15)</f>
        <v>99.75</v>
      </c>
      <c r="L133" s="8">
        <f>IF(OR(LTM!$M134 * 3600 / LTM!$C$1 &gt;= 'Input Data'!$E$12 * LOOKUP(LTM!$A134,'Input Data'!$B$58:$B$62,'Input Data'!$F$58:$F$62) - epsilon,$B133 &lt; LTM!$M133 * 3600 / LTM!$C$1 - epsilon), $B133 / 'Input Data'!$E$14, 'Input Data'!$E$13 - $B133 / 'Input Data'!$E$15)</f>
        <v>199.5</v>
      </c>
      <c r="M133" s="33">
        <f>IF($D133 + $E133 &gt;= LTM!$P133 * 3600 / LTM!$C$1 - epsilon, ($D133 + $E133) / 'Input Data'!$E$14, 'Input Data'!$E$13 - ($D133 + $E133) / 'Input Data'!$E$15)</f>
        <v>199.5</v>
      </c>
      <c r="N133" s="8">
        <f>IF(OR(LTM!$X134 * 3600 / LTM!$C$1 &gt;= 'Input Data'!$G$12 * LOOKUP(LTM!$A134,'Input Data'!$B$58:$B$62,'Input Data'!$H$58:$H$62) - epsilon, $D133 &lt; LTM!$X133 * 3600 / LTM!$C$1 - epsilon), $D133 / 'Input Data'!$G$14, 'Input Data'!$G$13 - $D133 / 'Input Data'!$G$15)</f>
        <v>195.51000000000002</v>
      </c>
      <c r="O133" s="17">
        <f>IF($F133 + $G133 &gt;= LTM!$AA133 * 3600 / LTM!$C$1 - epsilon, ($F133 + $G133) / 'Input Data'!$G$14, 'Input Data'!$G$13 - ($F133 + $G133) / 'Input Data'!$G$15)</f>
        <v>751.57894736842104</v>
      </c>
      <c r="Q133" s="49">
        <f>IF(ABS($J133-$K133) &gt; epsilon, -((LTM!$C134 - LTM!$C133) * 3600 / LTM!$C$1-($B133+$C133))/($J133-$K133), 0)</f>
        <v>0</v>
      </c>
      <c r="R133" s="8">
        <f t="shared" si="2"/>
        <v>0</v>
      </c>
      <c r="S133" s="17">
        <f t="shared" si="3"/>
        <v>0.83676673945203728</v>
      </c>
      <c r="U133" s="49">
        <f>MAX(U132 + Q132 * LTM!$C$1 / 3600, 0)</f>
        <v>0</v>
      </c>
      <c r="V133" s="11">
        <f>MAX(V132 + R132 * LTM!$C$1 / 3600 + IF(NOT(OR(LTM!$M134 * 3600 / LTM!$C$1 &gt;= 'Input Data'!$E$12 * LOOKUP(LTM!$A134,'Input Data'!$B$58:$B$62,'Input Data'!$F$58:$F$62) - epsilon,$B133 &lt; LTM!$M133 * 3600 / LTM!$C$1 - epsilon)), MIN(U132 + Q132 * LTM!$C$1 / 3600, 0), 0), 0)</f>
        <v>0</v>
      </c>
      <c r="W133" s="18">
        <f>MAX(W132 + S132 * LTM!$C$1 / 3600 + IF(NOT(OR(LTM!$X134 * 3600 / LTM!$C$1 &gt;= 'Input Data'!$G$12 * LOOKUP(LTM!$A134,'Input Data'!$B$58:$B$62,'Input Data'!$H$58:$H$62) - epsilon, $D133 &lt; LTM!$X133 * 3600 / LTM!$C$1 - epsilon)), MIN(V132 + R132 * LTM!$C$1 / 3600, 0), 0), 0)</f>
        <v>0.33935424002155018</v>
      </c>
      <c r="Y133" s="50" t="e">
        <f>NA()</f>
        <v>#N/A</v>
      </c>
      <c r="Z133" s="55" t="e">
        <f>NA()</f>
        <v>#N/A</v>
      </c>
      <c r="AA133" s="8" t="e">
        <f>NA()</f>
        <v>#N/A</v>
      </c>
      <c r="AB133" s="17">
        <f>IF($U133 &gt; epsilon, $U133 + 'Input Data'!$G$11 + 'Input Data'!$E$11, IF($V133 &gt; epsilon, $V133 + 'Input Data'!$G$11, $W133)) * 5280</f>
        <v>1791.790387313785</v>
      </c>
    </row>
    <row r="134" spans="1:28" x14ac:dyDescent="0.3">
      <c r="A134" s="38">
        <f>IF(SUM($B133:$H135)=0,NA(),LTM!$A135)</f>
        <v>1300</v>
      </c>
      <c r="B134" s="7">
        <f>LTM!$I135 / LTM!$C$1 * 3600</f>
        <v>5985</v>
      </c>
      <c r="C134" s="8">
        <f>LTM!$H135 / LTM!$C$1 * 3600</f>
        <v>0</v>
      </c>
      <c r="D134" s="8">
        <f>LTM!$T135 / LTM!$C$1 * 3600</f>
        <v>5865.3</v>
      </c>
      <c r="E134" s="33">
        <f>LTM!$S135 / LTM!$C$1 * 3600</f>
        <v>119.7</v>
      </c>
      <c r="F134" s="8">
        <f>LTM!$AE135 / LTM!$C$1 * 3600</f>
        <v>5400</v>
      </c>
      <c r="G134" s="33">
        <f>LTM!$AD135 / LTM!$C$1 * 3600</f>
        <v>0</v>
      </c>
      <c r="H134" s="18">
        <f>LTM!$AL135 / LTM!$C$1 * 3600</f>
        <v>5400</v>
      </c>
      <c r="J134" s="50">
        <f>IF(OR(LTM!$B135 * 3600 / LTM!$C$1 &gt;= 'Input Data'!$C$12 * LOOKUP(LTM!$A135,'Input Data'!$B$58:$B$62,'Input Data'!$D$58:$D$62) - epsilon, LTM!$C135 - LTM!$C134 &lt; LTM!$B134 - epsilon), (LTM!$C135 - LTM!$C134) * 3600 / LTM!$C$1 / 'Input Data'!$C$14, 'Input Data'!$C$13 - (LTM!$C135 - LTM!$C134) * 3600 / LTM!$C$1 / 'Input Data'!$C$15)</f>
        <v>99.75</v>
      </c>
      <c r="K134" s="60">
        <f>IF($B134 + $C134 &gt;= LTM!$E134 * 3600 / LTM!$C$1 - epsilon, ($B134 + $C134) / 'Input Data'!$C$14, 'Input Data'!$C$13 - ($B134 + $C134) / 'Input Data'!$C$15)</f>
        <v>99.75</v>
      </c>
      <c r="L134" s="8">
        <f>IF(OR(LTM!$M135 * 3600 / LTM!$C$1 &gt;= 'Input Data'!$E$12 * LOOKUP(LTM!$A135,'Input Data'!$B$58:$B$62,'Input Data'!$F$58:$F$62) - epsilon,$B134 &lt; LTM!$M134 * 3600 / LTM!$C$1 - epsilon), $B134 / 'Input Data'!$E$14, 'Input Data'!$E$13 - $B134 / 'Input Data'!$E$15)</f>
        <v>199.5</v>
      </c>
      <c r="M134" s="33">
        <f>IF($D134 + $E134 &gt;= LTM!$P134 * 3600 / LTM!$C$1 - epsilon, ($D134 + $E134) / 'Input Data'!$E$14, 'Input Data'!$E$13 - ($D134 + $E134) / 'Input Data'!$E$15)</f>
        <v>199.5</v>
      </c>
      <c r="N134" s="8">
        <f>IF(OR(LTM!$X135 * 3600 / LTM!$C$1 &gt;= 'Input Data'!$G$12 * LOOKUP(LTM!$A135,'Input Data'!$B$58:$B$62,'Input Data'!$H$58:$H$62) - epsilon, $D134 &lt; LTM!$X134 * 3600 / LTM!$C$1 - epsilon), $D134 / 'Input Data'!$G$14, 'Input Data'!$G$13 - $D134 / 'Input Data'!$G$15)</f>
        <v>195.51000000000002</v>
      </c>
      <c r="O134" s="17">
        <f>IF($F134 + $G134 &gt;= LTM!$AA134 * 3600 / LTM!$C$1 - epsilon, ($F134 + $G134) / 'Input Data'!$G$14, 'Input Data'!$G$13 - ($F134 + $G134) / 'Input Data'!$G$15)</f>
        <v>751.57894736842104</v>
      </c>
      <c r="Q134" s="49">
        <f>IF(ABS($J134-$K134) &gt; epsilon, -((LTM!$C135 - LTM!$C134) * 3600 / LTM!$C$1-($B134+$C134))/($J134-$K134), 0)</f>
        <v>0</v>
      </c>
      <c r="R134" s="8">
        <f t="shared" ref="R134:R197" si="4">IF(ABS($L134-$M134) &gt; epsilon, -($B134-($D134+$E134))/($L134-$M134), 0)</f>
        <v>0</v>
      </c>
      <c r="S134" s="17">
        <f t="shared" ref="S134:S197" si="5">IF(ABS($N134-$O134) &gt; epsilon, -($D134-($F134+$G134))/($N134-$O134), 0)</f>
        <v>0.83676673945203728</v>
      </c>
      <c r="U134" s="49">
        <f>MAX(U133 + Q133 * LTM!$C$1 / 3600, 0)</f>
        <v>0</v>
      </c>
      <c r="V134" s="11">
        <f>MAX(V133 + R133 * LTM!$C$1 / 3600 + IF(NOT(OR(LTM!$M135 * 3600 / LTM!$C$1 &gt;= 'Input Data'!$E$12 * LOOKUP(LTM!$A135,'Input Data'!$B$58:$B$62,'Input Data'!$F$58:$F$62) - epsilon,$B134 &lt; LTM!$M134 * 3600 / LTM!$C$1 - epsilon)), MIN(U133 + Q133 * LTM!$C$1 / 3600, 0), 0), 0)</f>
        <v>0</v>
      </c>
      <c r="W134" s="18">
        <f>MAX(W133 + S133 * LTM!$C$1 / 3600 + IF(NOT(OR(LTM!$X135 * 3600 / LTM!$C$1 &gt;= 'Input Data'!$G$12 * LOOKUP(LTM!$A135,'Input Data'!$B$58:$B$62,'Input Data'!$H$58:$H$62) - epsilon, $D134 &lt; LTM!$X134 * 3600 / LTM!$C$1 - epsilon)), MIN(V133 + R133 * LTM!$C$1 / 3600, 0), 0), 0)</f>
        <v>0.3416785920755836</v>
      </c>
      <c r="Y134" s="50" t="e">
        <f>NA()</f>
        <v>#N/A</v>
      </c>
      <c r="Z134" s="55" t="e">
        <f>NA()</f>
        <v>#N/A</v>
      </c>
      <c r="AA134" s="8" t="e">
        <f>NA()</f>
        <v>#N/A</v>
      </c>
      <c r="AB134" s="17">
        <f>IF($U134 &gt; epsilon, $U134 + 'Input Data'!$G$11 + 'Input Data'!$E$11, IF($V134 &gt; epsilon, $V134 + 'Input Data'!$G$11, $W134)) * 5280</f>
        <v>1804.0629661590815</v>
      </c>
    </row>
    <row r="135" spans="1:28" x14ac:dyDescent="0.3">
      <c r="A135" s="38">
        <f>IF(SUM($B134:$H136)=0,NA(),LTM!$A136)</f>
        <v>1310</v>
      </c>
      <c r="B135" s="7">
        <f>LTM!$I136 / LTM!$C$1 * 3600</f>
        <v>5985</v>
      </c>
      <c r="C135" s="8">
        <f>LTM!$H136 / LTM!$C$1 * 3600</f>
        <v>0</v>
      </c>
      <c r="D135" s="8">
        <f>LTM!$T136 / LTM!$C$1 * 3600</f>
        <v>5865.3</v>
      </c>
      <c r="E135" s="33">
        <f>LTM!$S136 / LTM!$C$1 * 3600</f>
        <v>119.7</v>
      </c>
      <c r="F135" s="8">
        <f>LTM!$AE136 / LTM!$C$1 * 3600</f>
        <v>5400</v>
      </c>
      <c r="G135" s="33">
        <f>LTM!$AD136 / LTM!$C$1 * 3600</f>
        <v>0</v>
      </c>
      <c r="H135" s="18">
        <f>LTM!$AL136 / LTM!$C$1 * 3600</f>
        <v>5400</v>
      </c>
      <c r="J135" s="50">
        <f>IF(OR(LTM!$B136 * 3600 / LTM!$C$1 &gt;= 'Input Data'!$C$12 * LOOKUP(LTM!$A136,'Input Data'!$B$58:$B$62,'Input Data'!$D$58:$D$62) - epsilon, LTM!$C136 - LTM!$C135 &lt; LTM!$B135 - epsilon), (LTM!$C136 - LTM!$C135) * 3600 / LTM!$C$1 / 'Input Data'!$C$14, 'Input Data'!$C$13 - (LTM!$C136 - LTM!$C135) * 3600 / LTM!$C$1 / 'Input Data'!$C$15)</f>
        <v>99.75</v>
      </c>
      <c r="K135" s="60">
        <f>IF($B135 + $C135 &gt;= LTM!$E135 * 3600 / LTM!$C$1 - epsilon, ($B135 + $C135) / 'Input Data'!$C$14, 'Input Data'!$C$13 - ($B135 + $C135) / 'Input Data'!$C$15)</f>
        <v>99.75</v>
      </c>
      <c r="L135" s="8">
        <f>IF(OR(LTM!$M136 * 3600 / LTM!$C$1 &gt;= 'Input Data'!$E$12 * LOOKUP(LTM!$A136,'Input Data'!$B$58:$B$62,'Input Data'!$F$58:$F$62) - epsilon,$B135 &lt; LTM!$M135 * 3600 / LTM!$C$1 - epsilon), $B135 / 'Input Data'!$E$14, 'Input Data'!$E$13 - $B135 / 'Input Data'!$E$15)</f>
        <v>199.5</v>
      </c>
      <c r="M135" s="33">
        <f>IF($D135 + $E135 &gt;= LTM!$P135 * 3600 / LTM!$C$1 - epsilon, ($D135 + $E135) / 'Input Data'!$E$14, 'Input Data'!$E$13 - ($D135 + $E135) / 'Input Data'!$E$15)</f>
        <v>199.5</v>
      </c>
      <c r="N135" s="8">
        <f>IF(OR(LTM!$X136 * 3600 / LTM!$C$1 &gt;= 'Input Data'!$G$12 * LOOKUP(LTM!$A136,'Input Data'!$B$58:$B$62,'Input Data'!$H$58:$H$62) - epsilon, $D135 &lt; LTM!$X135 * 3600 / LTM!$C$1 - epsilon), $D135 / 'Input Data'!$G$14, 'Input Data'!$G$13 - $D135 / 'Input Data'!$G$15)</f>
        <v>195.51000000000002</v>
      </c>
      <c r="O135" s="17">
        <f>IF($F135 + $G135 &gt;= LTM!$AA135 * 3600 / LTM!$C$1 - epsilon, ($F135 + $G135) / 'Input Data'!$G$14, 'Input Data'!$G$13 - ($F135 + $G135) / 'Input Data'!$G$15)</f>
        <v>751.57894736842104</v>
      </c>
      <c r="Q135" s="49">
        <f>IF(ABS($J135-$K135) &gt; epsilon, -((LTM!$C136 - LTM!$C135) * 3600 / LTM!$C$1-($B135+$C135))/($J135-$K135), 0)</f>
        <v>0</v>
      </c>
      <c r="R135" s="8">
        <f t="shared" si="4"/>
        <v>0</v>
      </c>
      <c r="S135" s="17">
        <f t="shared" si="5"/>
        <v>0.83676673945203728</v>
      </c>
      <c r="U135" s="49">
        <f>MAX(U134 + Q134 * LTM!$C$1 / 3600, 0)</f>
        <v>0</v>
      </c>
      <c r="V135" s="11">
        <f>MAX(V134 + R134 * LTM!$C$1 / 3600 + IF(NOT(OR(LTM!$M136 * 3600 / LTM!$C$1 &gt;= 'Input Data'!$E$12 * LOOKUP(LTM!$A136,'Input Data'!$B$58:$B$62,'Input Data'!$F$58:$F$62) - epsilon,$B135 &lt; LTM!$M135 * 3600 / LTM!$C$1 - epsilon)), MIN(U134 + Q134 * LTM!$C$1 / 3600, 0), 0), 0)</f>
        <v>0</v>
      </c>
      <c r="W135" s="18">
        <f>MAX(W134 + S134 * LTM!$C$1 / 3600 + IF(NOT(OR(LTM!$X136 * 3600 / LTM!$C$1 &gt;= 'Input Data'!$G$12 * LOOKUP(LTM!$A136,'Input Data'!$B$58:$B$62,'Input Data'!$H$58:$H$62) - epsilon, $D135 &lt; LTM!$X135 * 3600 / LTM!$C$1 - epsilon)), MIN(V134 + R134 * LTM!$C$1 / 3600, 0), 0), 0)</f>
        <v>0.34400294412961702</v>
      </c>
      <c r="Y135" s="50" t="e">
        <f>NA()</f>
        <v>#N/A</v>
      </c>
      <c r="Z135" s="55" t="e">
        <f>NA()</f>
        <v>#N/A</v>
      </c>
      <c r="AA135" s="8" t="e">
        <f>NA()</f>
        <v>#N/A</v>
      </c>
      <c r="AB135" s="17">
        <f>IF($U135 &gt; epsilon, $U135 + 'Input Data'!$G$11 + 'Input Data'!$E$11, IF($V135 &gt; epsilon, $V135 + 'Input Data'!$G$11, $W135)) * 5280</f>
        <v>1816.3355450043778</v>
      </c>
    </row>
    <row r="136" spans="1:28" x14ac:dyDescent="0.3">
      <c r="A136" s="38">
        <f>IF(SUM($B135:$H137)=0,NA(),LTM!$A137)</f>
        <v>1320</v>
      </c>
      <c r="B136" s="7">
        <f>LTM!$I137 / LTM!$C$1 * 3600</f>
        <v>5985</v>
      </c>
      <c r="C136" s="8">
        <f>LTM!$H137 / LTM!$C$1 * 3600</f>
        <v>0</v>
      </c>
      <c r="D136" s="8">
        <f>LTM!$T137 / LTM!$C$1 * 3600</f>
        <v>5865.3</v>
      </c>
      <c r="E136" s="33">
        <f>LTM!$S137 / LTM!$C$1 * 3600</f>
        <v>119.7</v>
      </c>
      <c r="F136" s="8">
        <f>LTM!$AE137 / LTM!$C$1 * 3600</f>
        <v>5400</v>
      </c>
      <c r="G136" s="33">
        <f>LTM!$AD137 / LTM!$C$1 * 3600</f>
        <v>0</v>
      </c>
      <c r="H136" s="18">
        <f>LTM!$AL137 / LTM!$C$1 * 3600</f>
        <v>5400</v>
      </c>
      <c r="J136" s="50">
        <f>IF(OR(LTM!$B137 * 3600 / LTM!$C$1 &gt;= 'Input Data'!$C$12 * LOOKUP(LTM!$A137,'Input Data'!$B$58:$B$62,'Input Data'!$D$58:$D$62) - epsilon, LTM!$C137 - LTM!$C136 &lt; LTM!$B136 - epsilon), (LTM!$C137 - LTM!$C136) * 3600 / LTM!$C$1 / 'Input Data'!$C$14, 'Input Data'!$C$13 - (LTM!$C137 - LTM!$C136) * 3600 / LTM!$C$1 / 'Input Data'!$C$15)</f>
        <v>99.75</v>
      </c>
      <c r="K136" s="60">
        <f>IF($B136 + $C136 &gt;= LTM!$E136 * 3600 / LTM!$C$1 - epsilon, ($B136 + $C136) / 'Input Data'!$C$14, 'Input Data'!$C$13 - ($B136 + $C136) / 'Input Data'!$C$15)</f>
        <v>99.75</v>
      </c>
      <c r="L136" s="8">
        <f>IF(OR(LTM!$M137 * 3600 / LTM!$C$1 &gt;= 'Input Data'!$E$12 * LOOKUP(LTM!$A137,'Input Data'!$B$58:$B$62,'Input Data'!$F$58:$F$62) - epsilon,$B136 &lt; LTM!$M136 * 3600 / LTM!$C$1 - epsilon), $B136 / 'Input Data'!$E$14, 'Input Data'!$E$13 - $B136 / 'Input Data'!$E$15)</f>
        <v>199.5</v>
      </c>
      <c r="M136" s="33">
        <f>IF($D136 + $E136 &gt;= LTM!$P136 * 3600 / LTM!$C$1 - epsilon, ($D136 + $E136) / 'Input Data'!$E$14, 'Input Data'!$E$13 - ($D136 + $E136) / 'Input Data'!$E$15)</f>
        <v>199.5</v>
      </c>
      <c r="N136" s="8">
        <f>IF(OR(LTM!$X137 * 3600 / LTM!$C$1 &gt;= 'Input Data'!$G$12 * LOOKUP(LTM!$A137,'Input Data'!$B$58:$B$62,'Input Data'!$H$58:$H$62) - epsilon, $D136 &lt; LTM!$X136 * 3600 / LTM!$C$1 - epsilon), $D136 / 'Input Data'!$G$14, 'Input Data'!$G$13 - $D136 / 'Input Data'!$G$15)</f>
        <v>195.51000000000002</v>
      </c>
      <c r="O136" s="17">
        <f>IF($F136 + $G136 &gt;= LTM!$AA136 * 3600 / LTM!$C$1 - epsilon, ($F136 + $G136) / 'Input Data'!$G$14, 'Input Data'!$G$13 - ($F136 + $G136) / 'Input Data'!$G$15)</f>
        <v>751.57894736842104</v>
      </c>
      <c r="Q136" s="49">
        <f>IF(ABS($J136-$K136) &gt; epsilon, -((LTM!$C137 - LTM!$C136) * 3600 / LTM!$C$1-($B136+$C136))/($J136-$K136), 0)</f>
        <v>0</v>
      </c>
      <c r="R136" s="8">
        <f t="shared" si="4"/>
        <v>0</v>
      </c>
      <c r="S136" s="17">
        <f t="shared" si="5"/>
        <v>0.83676673945203728</v>
      </c>
      <c r="U136" s="49">
        <f>MAX(U135 + Q135 * LTM!$C$1 / 3600, 0)</f>
        <v>0</v>
      </c>
      <c r="V136" s="11">
        <f>MAX(V135 + R135 * LTM!$C$1 / 3600 + IF(NOT(OR(LTM!$M137 * 3600 / LTM!$C$1 &gt;= 'Input Data'!$E$12 * LOOKUP(LTM!$A137,'Input Data'!$B$58:$B$62,'Input Data'!$F$58:$F$62) - epsilon,$B136 &lt; LTM!$M136 * 3600 / LTM!$C$1 - epsilon)), MIN(U135 + Q135 * LTM!$C$1 / 3600, 0), 0), 0)</f>
        <v>0</v>
      </c>
      <c r="W136" s="18">
        <f>MAX(W135 + S135 * LTM!$C$1 / 3600 + IF(NOT(OR(LTM!$X137 * 3600 / LTM!$C$1 &gt;= 'Input Data'!$G$12 * LOOKUP(LTM!$A137,'Input Data'!$B$58:$B$62,'Input Data'!$H$58:$H$62) - epsilon, $D136 &lt; LTM!$X136 * 3600 / LTM!$C$1 - epsilon)), MIN(V135 + R135 * LTM!$C$1 / 3600, 0), 0), 0)</f>
        <v>0.34632729618365043</v>
      </c>
      <c r="Y136" s="50" t="e">
        <f>NA()</f>
        <v>#N/A</v>
      </c>
      <c r="Z136" s="55" t="e">
        <f>NA()</f>
        <v>#N/A</v>
      </c>
      <c r="AA136" s="8" t="e">
        <f>NA()</f>
        <v>#N/A</v>
      </c>
      <c r="AB136" s="17">
        <f>IF($U136 &gt; epsilon, $U136 + 'Input Data'!$G$11 + 'Input Data'!$E$11, IF($V136 &gt; epsilon, $V136 + 'Input Data'!$G$11, $W136)) * 5280</f>
        <v>1828.6081238496743</v>
      </c>
    </row>
    <row r="137" spans="1:28" x14ac:dyDescent="0.3">
      <c r="A137" s="38">
        <f>IF(SUM($B136:$H138)=0,NA(),LTM!$A138)</f>
        <v>1330</v>
      </c>
      <c r="B137" s="7">
        <f>LTM!$I138 / LTM!$C$1 * 3600</f>
        <v>5985</v>
      </c>
      <c r="C137" s="8">
        <f>LTM!$H138 / LTM!$C$1 * 3600</f>
        <v>0</v>
      </c>
      <c r="D137" s="8">
        <f>LTM!$T138 / LTM!$C$1 * 3600</f>
        <v>5865.3</v>
      </c>
      <c r="E137" s="33">
        <f>LTM!$S138 / LTM!$C$1 * 3600</f>
        <v>119.7</v>
      </c>
      <c r="F137" s="8">
        <f>LTM!$AE138 / LTM!$C$1 * 3600</f>
        <v>5400</v>
      </c>
      <c r="G137" s="33">
        <f>LTM!$AD138 / LTM!$C$1 * 3600</f>
        <v>0</v>
      </c>
      <c r="H137" s="18">
        <f>LTM!$AL138 / LTM!$C$1 * 3600</f>
        <v>5400</v>
      </c>
      <c r="J137" s="50">
        <f>IF(OR(LTM!$B138 * 3600 / LTM!$C$1 &gt;= 'Input Data'!$C$12 * LOOKUP(LTM!$A138,'Input Data'!$B$58:$B$62,'Input Data'!$D$58:$D$62) - epsilon, LTM!$C138 - LTM!$C137 &lt; LTM!$B137 - epsilon), (LTM!$C138 - LTM!$C137) * 3600 / LTM!$C$1 / 'Input Data'!$C$14, 'Input Data'!$C$13 - (LTM!$C138 - LTM!$C137) * 3600 / LTM!$C$1 / 'Input Data'!$C$15)</f>
        <v>99.75</v>
      </c>
      <c r="K137" s="60">
        <f>IF($B137 + $C137 &gt;= LTM!$E137 * 3600 / LTM!$C$1 - epsilon, ($B137 + $C137) / 'Input Data'!$C$14, 'Input Data'!$C$13 - ($B137 + $C137) / 'Input Data'!$C$15)</f>
        <v>99.75</v>
      </c>
      <c r="L137" s="8">
        <f>IF(OR(LTM!$M138 * 3600 / LTM!$C$1 &gt;= 'Input Data'!$E$12 * LOOKUP(LTM!$A138,'Input Data'!$B$58:$B$62,'Input Data'!$F$58:$F$62) - epsilon,$B137 &lt; LTM!$M137 * 3600 / LTM!$C$1 - epsilon), $B137 / 'Input Data'!$E$14, 'Input Data'!$E$13 - $B137 / 'Input Data'!$E$15)</f>
        <v>199.5</v>
      </c>
      <c r="M137" s="33">
        <f>IF($D137 + $E137 &gt;= LTM!$P137 * 3600 / LTM!$C$1 - epsilon, ($D137 + $E137) / 'Input Data'!$E$14, 'Input Data'!$E$13 - ($D137 + $E137) / 'Input Data'!$E$15)</f>
        <v>199.5</v>
      </c>
      <c r="N137" s="8">
        <f>IF(OR(LTM!$X138 * 3600 / LTM!$C$1 &gt;= 'Input Data'!$G$12 * LOOKUP(LTM!$A138,'Input Data'!$B$58:$B$62,'Input Data'!$H$58:$H$62) - epsilon, $D137 &lt; LTM!$X137 * 3600 / LTM!$C$1 - epsilon), $D137 / 'Input Data'!$G$14, 'Input Data'!$G$13 - $D137 / 'Input Data'!$G$15)</f>
        <v>195.51000000000002</v>
      </c>
      <c r="O137" s="17">
        <f>IF($F137 + $G137 &gt;= LTM!$AA137 * 3600 / LTM!$C$1 - epsilon, ($F137 + $G137) / 'Input Data'!$G$14, 'Input Data'!$G$13 - ($F137 + $G137) / 'Input Data'!$G$15)</f>
        <v>751.57894736842104</v>
      </c>
      <c r="Q137" s="49">
        <f>IF(ABS($J137-$K137) &gt; epsilon, -((LTM!$C138 - LTM!$C137) * 3600 / LTM!$C$1-($B137+$C137))/($J137-$K137), 0)</f>
        <v>0</v>
      </c>
      <c r="R137" s="8">
        <f t="shared" si="4"/>
        <v>0</v>
      </c>
      <c r="S137" s="17">
        <f t="shared" si="5"/>
        <v>0.83676673945203728</v>
      </c>
      <c r="U137" s="49">
        <f>MAX(U136 + Q136 * LTM!$C$1 / 3600, 0)</f>
        <v>0</v>
      </c>
      <c r="V137" s="11">
        <f>MAX(V136 + R136 * LTM!$C$1 / 3600 + IF(NOT(OR(LTM!$M138 * 3600 / LTM!$C$1 &gt;= 'Input Data'!$E$12 * LOOKUP(LTM!$A138,'Input Data'!$B$58:$B$62,'Input Data'!$F$58:$F$62) - epsilon,$B137 &lt; LTM!$M137 * 3600 / LTM!$C$1 - epsilon)), MIN(U136 + Q136 * LTM!$C$1 / 3600, 0), 0), 0)</f>
        <v>0</v>
      </c>
      <c r="W137" s="18">
        <f>MAX(W136 + S136 * LTM!$C$1 / 3600 + IF(NOT(OR(LTM!$X138 * 3600 / LTM!$C$1 &gt;= 'Input Data'!$G$12 * LOOKUP(LTM!$A138,'Input Data'!$B$58:$B$62,'Input Data'!$H$58:$H$62) - epsilon, $D137 &lt; LTM!$X137 * 3600 / LTM!$C$1 - epsilon)), MIN(V136 + R136 * LTM!$C$1 / 3600, 0), 0), 0)</f>
        <v>0.34865164823768385</v>
      </c>
      <c r="Y137" s="50" t="e">
        <f>NA()</f>
        <v>#N/A</v>
      </c>
      <c r="Z137" s="55" t="e">
        <f>NA()</f>
        <v>#N/A</v>
      </c>
      <c r="AA137" s="8" t="e">
        <f>NA()</f>
        <v>#N/A</v>
      </c>
      <c r="AB137" s="17">
        <f>IF($U137 &gt; epsilon, $U137 + 'Input Data'!$G$11 + 'Input Data'!$E$11, IF($V137 &gt; epsilon, $V137 + 'Input Data'!$G$11, $W137)) * 5280</f>
        <v>1840.8807026949708</v>
      </c>
    </row>
    <row r="138" spans="1:28" x14ac:dyDescent="0.3">
      <c r="A138" s="38">
        <f>IF(SUM($B137:$H139)=0,NA(),LTM!$A139)</f>
        <v>1340</v>
      </c>
      <c r="B138" s="7">
        <f>LTM!$I139 / LTM!$C$1 * 3600</f>
        <v>5985</v>
      </c>
      <c r="C138" s="8">
        <f>LTM!$H139 / LTM!$C$1 * 3600</f>
        <v>0</v>
      </c>
      <c r="D138" s="8">
        <f>LTM!$T139 / LTM!$C$1 * 3600</f>
        <v>5865.3</v>
      </c>
      <c r="E138" s="33">
        <f>LTM!$S139 / LTM!$C$1 * 3600</f>
        <v>119.7</v>
      </c>
      <c r="F138" s="8">
        <f>LTM!$AE139 / LTM!$C$1 * 3600</f>
        <v>5400</v>
      </c>
      <c r="G138" s="33">
        <f>LTM!$AD139 / LTM!$C$1 * 3600</f>
        <v>0</v>
      </c>
      <c r="H138" s="18">
        <f>LTM!$AL139 / LTM!$C$1 * 3600</f>
        <v>5400</v>
      </c>
      <c r="J138" s="50">
        <f>IF(OR(LTM!$B139 * 3600 / LTM!$C$1 &gt;= 'Input Data'!$C$12 * LOOKUP(LTM!$A139,'Input Data'!$B$58:$B$62,'Input Data'!$D$58:$D$62) - epsilon, LTM!$C139 - LTM!$C138 &lt; LTM!$B138 - epsilon), (LTM!$C139 - LTM!$C138) * 3600 / LTM!$C$1 / 'Input Data'!$C$14, 'Input Data'!$C$13 - (LTM!$C139 - LTM!$C138) * 3600 / LTM!$C$1 / 'Input Data'!$C$15)</f>
        <v>99.75</v>
      </c>
      <c r="K138" s="60">
        <f>IF($B138 + $C138 &gt;= LTM!$E138 * 3600 / LTM!$C$1 - epsilon, ($B138 + $C138) / 'Input Data'!$C$14, 'Input Data'!$C$13 - ($B138 + $C138) / 'Input Data'!$C$15)</f>
        <v>99.75</v>
      </c>
      <c r="L138" s="8">
        <f>IF(OR(LTM!$M139 * 3600 / LTM!$C$1 &gt;= 'Input Data'!$E$12 * LOOKUP(LTM!$A139,'Input Data'!$B$58:$B$62,'Input Data'!$F$58:$F$62) - epsilon,$B138 &lt; LTM!$M138 * 3600 / LTM!$C$1 - epsilon), $B138 / 'Input Data'!$E$14, 'Input Data'!$E$13 - $B138 / 'Input Data'!$E$15)</f>
        <v>199.5</v>
      </c>
      <c r="M138" s="33">
        <f>IF($D138 + $E138 &gt;= LTM!$P138 * 3600 / LTM!$C$1 - epsilon, ($D138 + $E138) / 'Input Data'!$E$14, 'Input Data'!$E$13 - ($D138 + $E138) / 'Input Data'!$E$15)</f>
        <v>199.5</v>
      </c>
      <c r="N138" s="8">
        <f>IF(OR(LTM!$X139 * 3600 / LTM!$C$1 &gt;= 'Input Data'!$G$12 * LOOKUP(LTM!$A139,'Input Data'!$B$58:$B$62,'Input Data'!$H$58:$H$62) - epsilon, $D138 &lt; LTM!$X138 * 3600 / LTM!$C$1 - epsilon), $D138 / 'Input Data'!$G$14, 'Input Data'!$G$13 - $D138 / 'Input Data'!$G$15)</f>
        <v>195.51000000000002</v>
      </c>
      <c r="O138" s="17">
        <f>IF($F138 + $G138 &gt;= LTM!$AA138 * 3600 / LTM!$C$1 - epsilon, ($F138 + $G138) / 'Input Data'!$G$14, 'Input Data'!$G$13 - ($F138 + $G138) / 'Input Data'!$G$15)</f>
        <v>751.57894736842104</v>
      </c>
      <c r="Q138" s="49">
        <f>IF(ABS($J138-$K138) &gt; epsilon, -((LTM!$C139 - LTM!$C138) * 3600 / LTM!$C$1-($B138+$C138))/($J138-$K138), 0)</f>
        <v>0</v>
      </c>
      <c r="R138" s="8">
        <f t="shared" si="4"/>
        <v>0</v>
      </c>
      <c r="S138" s="17">
        <f t="shared" si="5"/>
        <v>0.83676673945203728</v>
      </c>
      <c r="U138" s="49">
        <f>MAX(U137 + Q137 * LTM!$C$1 / 3600, 0)</f>
        <v>0</v>
      </c>
      <c r="V138" s="11">
        <f>MAX(V137 + R137 * LTM!$C$1 / 3600 + IF(NOT(OR(LTM!$M139 * 3600 / LTM!$C$1 &gt;= 'Input Data'!$E$12 * LOOKUP(LTM!$A139,'Input Data'!$B$58:$B$62,'Input Data'!$F$58:$F$62) - epsilon,$B138 &lt; LTM!$M138 * 3600 / LTM!$C$1 - epsilon)), MIN(U137 + Q137 * LTM!$C$1 / 3600, 0), 0), 0)</f>
        <v>0</v>
      </c>
      <c r="W138" s="18">
        <f>MAX(W137 + S137 * LTM!$C$1 / 3600 + IF(NOT(OR(LTM!$X139 * 3600 / LTM!$C$1 &gt;= 'Input Data'!$G$12 * LOOKUP(LTM!$A139,'Input Data'!$B$58:$B$62,'Input Data'!$H$58:$H$62) - epsilon, $D138 &lt; LTM!$X138 * 3600 / LTM!$C$1 - epsilon)), MIN(V137 + R137 * LTM!$C$1 / 3600, 0), 0), 0)</f>
        <v>0.35097600029171727</v>
      </c>
      <c r="Y138" s="50" t="e">
        <f>NA()</f>
        <v>#N/A</v>
      </c>
      <c r="Z138" s="55" t="e">
        <f>NA()</f>
        <v>#N/A</v>
      </c>
      <c r="AA138" s="8" t="e">
        <f>NA()</f>
        <v>#N/A</v>
      </c>
      <c r="AB138" s="17">
        <f>IF($U138 &gt; epsilon, $U138 + 'Input Data'!$G$11 + 'Input Data'!$E$11, IF($V138 &gt; epsilon, $V138 + 'Input Data'!$G$11, $W138)) * 5280</f>
        <v>1853.1532815402672</v>
      </c>
    </row>
    <row r="139" spans="1:28" x14ac:dyDescent="0.3">
      <c r="A139" s="38">
        <f>IF(SUM($B138:$H140)=0,NA(),LTM!$A140)</f>
        <v>1350</v>
      </c>
      <c r="B139" s="7">
        <f>LTM!$I140 / LTM!$C$1 * 3600</f>
        <v>5985</v>
      </c>
      <c r="C139" s="8">
        <f>LTM!$H140 / LTM!$C$1 * 3600</f>
        <v>0</v>
      </c>
      <c r="D139" s="8">
        <f>LTM!$T140 / LTM!$C$1 * 3600</f>
        <v>5865.3</v>
      </c>
      <c r="E139" s="33">
        <f>LTM!$S140 / LTM!$C$1 * 3600</f>
        <v>119.7</v>
      </c>
      <c r="F139" s="8">
        <f>LTM!$AE140 / LTM!$C$1 * 3600</f>
        <v>5400</v>
      </c>
      <c r="G139" s="33">
        <f>LTM!$AD140 / LTM!$C$1 * 3600</f>
        <v>0</v>
      </c>
      <c r="H139" s="18">
        <f>LTM!$AL140 / LTM!$C$1 * 3600</f>
        <v>5400</v>
      </c>
      <c r="J139" s="50">
        <f>IF(OR(LTM!$B140 * 3600 / LTM!$C$1 &gt;= 'Input Data'!$C$12 * LOOKUP(LTM!$A140,'Input Data'!$B$58:$B$62,'Input Data'!$D$58:$D$62) - epsilon, LTM!$C140 - LTM!$C139 &lt; LTM!$B139 - epsilon), (LTM!$C140 - LTM!$C139) * 3600 / LTM!$C$1 / 'Input Data'!$C$14, 'Input Data'!$C$13 - (LTM!$C140 - LTM!$C139) * 3600 / LTM!$C$1 / 'Input Data'!$C$15)</f>
        <v>99.75</v>
      </c>
      <c r="K139" s="60">
        <f>IF($B139 + $C139 &gt;= LTM!$E139 * 3600 / LTM!$C$1 - epsilon, ($B139 + $C139) / 'Input Data'!$C$14, 'Input Data'!$C$13 - ($B139 + $C139) / 'Input Data'!$C$15)</f>
        <v>99.75</v>
      </c>
      <c r="L139" s="8">
        <f>IF(OR(LTM!$M140 * 3600 / LTM!$C$1 &gt;= 'Input Data'!$E$12 * LOOKUP(LTM!$A140,'Input Data'!$B$58:$B$62,'Input Data'!$F$58:$F$62) - epsilon,$B139 &lt; LTM!$M139 * 3600 / LTM!$C$1 - epsilon), $B139 / 'Input Data'!$E$14, 'Input Data'!$E$13 - $B139 / 'Input Data'!$E$15)</f>
        <v>199.5</v>
      </c>
      <c r="M139" s="33">
        <f>IF($D139 + $E139 &gt;= LTM!$P139 * 3600 / LTM!$C$1 - epsilon, ($D139 + $E139) / 'Input Data'!$E$14, 'Input Data'!$E$13 - ($D139 + $E139) / 'Input Data'!$E$15)</f>
        <v>199.5</v>
      </c>
      <c r="N139" s="8">
        <f>IF(OR(LTM!$X140 * 3600 / LTM!$C$1 &gt;= 'Input Data'!$G$12 * LOOKUP(LTM!$A140,'Input Data'!$B$58:$B$62,'Input Data'!$H$58:$H$62) - epsilon, $D139 &lt; LTM!$X139 * 3600 / LTM!$C$1 - epsilon), $D139 / 'Input Data'!$G$14, 'Input Data'!$G$13 - $D139 / 'Input Data'!$G$15)</f>
        <v>195.51000000000002</v>
      </c>
      <c r="O139" s="17">
        <f>IF($F139 + $G139 &gt;= LTM!$AA139 * 3600 / LTM!$C$1 - epsilon, ($F139 + $G139) / 'Input Data'!$G$14, 'Input Data'!$G$13 - ($F139 + $G139) / 'Input Data'!$G$15)</f>
        <v>751.57894736842104</v>
      </c>
      <c r="Q139" s="49">
        <f>IF(ABS($J139-$K139) &gt; epsilon, -((LTM!$C140 - LTM!$C139) * 3600 / LTM!$C$1-($B139+$C139))/($J139-$K139), 0)</f>
        <v>0</v>
      </c>
      <c r="R139" s="8">
        <f t="shared" si="4"/>
        <v>0</v>
      </c>
      <c r="S139" s="17">
        <f t="shared" si="5"/>
        <v>0.83676673945203728</v>
      </c>
      <c r="U139" s="49">
        <f>MAX(U138 + Q138 * LTM!$C$1 / 3600, 0)</f>
        <v>0</v>
      </c>
      <c r="V139" s="11">
        <f>MAX(V138 + R138 * LTM!$C$1 / 3600 + IF(NOT(OR(LTM!$M140 * 3600 / LTM!$C$1 &gt;= 'Input Data'!$E$12 * LOOKUP(LTM!$A140,'Input Data'!$B$58:$B$62,'Input Data'!$F$58:$F$62) - epsilon,$B139 &lt; LTM!$M139 * 3600 / LTM!$C$1 - epsilon)), MIN(U138 + Q138 * LTM!$C$1 / 3600, 0), 0), 0)</f>
        <v>0</v>
      </c>
      <c r="W139" s="18">
        <f>MAX(W138 + S138 * LTM!$C$1 / 3600 + IF(NOT(OR(LTM!$X140 * 3600 / LTM!$C$1 &gt;= 'Input Data'!$G$12 * LOOKUP(LTM!$A140,'Input Data'!$B$58:$B$62,'Input Data'!$H$58:$H$62) - epsilon, $D139 &lt; LTM!$X139 * 3600 / LTM!$C$1 - epsilon)), MIN(V138 + R138 * LTM!$C$1 / 3600, 0), 0), 0)</f>
        <v>0.35330035234575069</v>
      </c>
      <c r="Y139" s="50" t="e">
        <f>NA()</f>
        <v>#N/A</v>
      </c>
      <c r="Z139" s="55" t="e">
        <f>NA()</f>
        <v>#N/A</v>
      </c>
      <c r="AA139" s="8" t="e">
        <f>NA()</f>
        <v>#N/A</v>
      </c>
      <c r="AB139" s="17">
        <f>IF($U139 &gt; epsilon, $U139 + 'Input Data'!$G$11 + 'Input Data'!$E$11, IF($V139 &gt; epsilon, $V139 + 'Input Data'!$G$11, $W139)) * 5280</f>
        <v>1865.4258603855637</v>
      </c>
    </row>
    <row r="140" spans="1:28" x14ac:dyDescent="0.3">
      <c r="A140" s="38">
        <f>IF(SUM($B139:$H141)=0,NA(),LTM!$A141)</f>
        <v>1360</v>
      </c>
      <c r="B140" s="7">
        <f>LTM!$I141 / LTM!$C$1 * 3600</f>
        <v>5985</v>
      </c>
      <c r="C140" s="8">
        <f>LTM!$H141 / LTM!$C$1 * 3600</f>
        <v>0</v>
      </c>
      <c r="D140" s="8">
        <f>LTM!$T141 / LTM!$C$1 * 3600</f>
        <v>5865.3</v>
      </c>
      <c r="E140" s="33">
        <f>LTM!$S141 / LTM!$C$1 * 3600</f>
        <v>119.7</v>
      </c>
      <c r="F140" s="8">
        <f>LTM!$AE141 / LTM!$C$1 * 3600</f>
        <v>5400</v>
      </c>
      <c r="G140" s="33">
        <f>LTM!$AD141 / LTM!$C$1 * 3600</f>
        <v>0</v>
      </c>
      <c r="H140" s="18">
        <f>LTM!$AL141 / LTM!$C$1 * 3600</f>
        <v>5400</v>
      </c>
      <c r="J140" s="50">
        <f>IF(OR(LTM!$B141 * 3600 / LTM!$C$1 &gt;= 'Input Data'!$C$12 * LOOKUP(LTM!$A141,'Input Data'!$B$58:$B$62,'Input Data'!$D$58:$D$62) - epsilon, LTM!$C141 - LTM!$C140 &lt; LTM!$B140 - epsilon), (LTM!$C141 - LTM!$C140) * 3600 / LTM!$C$1 / 'Input Data'!$C$14, 'Input Data'!$C$13 - (LTM!$C141 - LTM!$C140) * 3600 / LTM!$C$1 / 'Input Data'!$C$15)</f>
        <v>99.75</v>
      </c>
      <c r="K140" s="60">
        <f>IF($B140 + $C140 &gt;= LTM!$E140 * 3600 / LTM!$C$1 - epsilon, ($B140 + $C140) / 'Input Data'!$C$14, 'Input Data'!$C$13 - ($B140 + $C140) / 'Input Data'!$C$15)</f>
        <v>99.75</v>
      </c>
      <c r="L140" s="8">
        <f>IF(OR(LTM!$M141 * 3600 / LTM!$C$1 &gt;= 'Input Data'!$E$12 * LOOKUP(LTM!$A141,'Input Data'!$B$58:$B$62,'Input Data'!$F$58:$F$62) - epsilon,$B140 &lt; LTM!$M140 * 3600 / LTM!$C$1 - epsilon), $B140 / 'Input Data'!$E$14, 'Input Data'!$E$13 - $B140 / 'Input Data'!$E$15)</f>
        <v>199.5</v>
      </c>
      <c r="M140" s="33">
        <f>IF($D140 + $E140 &gt;= LTM!$P140 * 3600 / LTM!$C$1 - epsilon, ($D140 + $E140) / 'Input Data'!$E$14, 'Input Data'!$E$13 - ($D140 + $E140) / 'Input Data'!$E$15)</f>
        <v>199.5</v>
      </c>
      <c r="N140" s="8">
        <f>IF(OR(LTM!$X141 * 3600 / LTM!$C$1 &gt;= 'Input Data'!$G$12 * LOOKUP(LTM!$A141,'Input Data'!$B$58:$B$62,'Input Data'!$H$58:$H$62) - epsilon, $D140 &lt; LTM!$X140 * 3600 / LTM!$C$1 - epsilon), $D140 / 'Input Data'!$G$14, 'Input Data'!$G$13 - $D140 / 'Input Data'!$G$15)</f>
        <v>195.51000000000002</v>
      </c>
      <c r="O140" s="17">
        <f>IF($F140 + $G140 &gt;= LTM!$AA140 * 3600 / LTM!$C$1 - epsilon, ($F140 + $G140) / 'Input Data'!$G$14, 'Input Data'!$G$13 - ($F140 + $G140) / 'Input Data'!$G$15)</f>
        <v>751.57894736842104</v>
      </c>
      <c r="Q140" s="49">
        <f>IF(ABS($J140-$K140) &gt; epsilon, -((LTM!$C141 - LTM!$C140) * 3600 / LTM!$C$1-($B140+$C140))/($J140-$K140), 0)</f>
        <v>0</v>
      </c>
      <c r="R140" s="8">
        <f t="shared" si="4"/>
        <v>0</v>
      </c>
      <c r="S140" s="17">
        <f t="shared" si="5"/>
        <v>0.83676673945203728</v>
      </c>
      <c r="U140" s="49">
        <f>MAX(U139 + Q139 * LTM!$C$1 / 3600, 0)</f>
        <v>0</v>
      </c>
      <c r="V140" s="11">
        <f>MAX(V139 + R139 * LTM!$C$1 / 3600 + IF(NOT(OR(LTM!$M141 * 3600 / LTM!$C$1 &gt;= 'Input Data'!$E$12 * LOOKUP(LTM!$A141,'Input Data'!$B$58:$B$62,'Input Data'!$F$58:$F$62) - epsilon,$B140 &lt; LTM!$M140 * 3600 / LTM!$C$1 - epsilon)), MIN(U139 + Q139 * LTM!$C$1 / 3600, 0), 0), 0)</f>
        <v>0</v>
      </c>
      <c r="W140" s="18">
        <f>MAX(W139 + S139 * LTM!$C$1 / 3600 + IF(NOT(OR(LTM!$X141 * 3600 / LTM!$C$1 &gt;= 'Input Data'!$G$12 * LOOKUP(LTM!$A141,'Input Data'!$B$58:$B$62,'Input Data'!$H$58:$H$62) - epsilon, $D140 &lt; LTM!$X140 * 3600 / LTM!$C$1 - epsilon)), MIN(V139 + R139 * LTM!$C$1 / 3600, 0), 0), 0)</f>
        <v>0.35562470439978411</v>
      </c>
      <c r="Y140" s="50" t="e">
        <f>NA()</f>
        <v>#N/A</v>
      </c>
      <c r="Z140" s="55" t="e">
        <f>NA()</f>
        <v>#N/A</v>
      </c>
      <c r="AA140" s="8" t="e">
        <f>NA()</f>
        <v>#N/A</v>
      </c>
      <c r="AB140" s="17">
        <f>IF($U140 &gt; epsilon, $U140 + 'Input Data'!$G$11 + 'Input Data'!$E$11, IF($V140 &gt; epsilon, $V140 + 'Input Data'!$G$11, $W140)) * 5280</f>
        <v>1877.69843923086</v>
      </c>
    </row>
    <row r="141" spans="1:28" x14ac:dyDescent="0.3">
      <c r="A141" s="38">
        <f>IF(SUM($B140:$H142)=0,NA(),LTM!$A142)</f>
        <v>1370</v>
      </c>
      <c r="B141" s="7">
        <f>LTM!$I142 / LTM!$C$1 * 3600</f>
        <v>5985</v>
      </c>
      <c r="C141" s="8">
        <f>LTM!$H142 / LTM!$C$1 * 3600</f>
        <v>0</v>
      </c>
      <c r="D141" s="8">
        <f>LTM!$T142 / LTM!$C$1 * 3600</f>
        <v>5865.3</v>
      </c>
      <c r="E141" s="33">
        <f>LTM!$S142 / LTM!$C$1 * 3600</f>
        <v>119.7</v>
      </c>
      <c r="F141" s="8">
        <f>LTM!$AE142 / LTM!$C$1 * 3600</f>
        <v>5400</v>
      </c>
      <c r="G141" s="33">
        <f>LTM!$AD142 / LTM!$C$1 * 3600</f>
        <v>0</v>
      </c>
      <c r="H141" s="18">
        <f>LTM!$AL142 / LTM!$C$1 * 3600</f>
        <v>5400</v>
      </c>
      <c r="J141" s="50">
        <f>IF(OR(LTM!$B142 * 3600 / LTM!$C$1 &gt;= 'Input Data'!$C$12 * LOOKUP(LTM!$A142,'Input Data'!$B$58:$B$62,'Input Data'!$D$58:$D$62) - epsilon, LTM!$C142 - LTM!$C141 &lt; LTM!$B141 - epsilon), (LTM!$C142 - LTM!$C141) * 3600 / LTM!$C$1 / 'Input Data'!$C$14, 'Input Data'!$C$13 - (LTM!$C142 - LTM!$C141) * 3600 / LTM!$C$1 / 'Input Data'!$C$15)</f>
        <v>99.75</v>
      </c>
      <c r="K141" s="60">
        <f>IF($B141 + $C141 &gt;= LTM!$E141 * 3600 / LTM!$C$1 - epsilon, ($B141 + $C141) / 'Input Data'!$C$14, 'Input Data'!$C$13 - ($B141 + $C141) / 'Input Data'!$C$15)</f>
        <v>99.75</v>
      </c>
      <c r="L141" s="8">
        <f>IF(OR(LTM!$M142 * 3600 / LTM!$C$1 &gt;= 'Input Data'!$E$12 * LOOKUP(LTM!$A142,'Input Data'!$B$58:$B$62,'Input Data'!$F$58:$F$62) - epsilon,$B141 &lt; LTM!$M141 * 3600 / LTM!$C$1 - epsilon), $B141 / 'Input Data'!$E$14, 'Input Data'!$E$13 - $B141 / 'Input Data'!$E$15)</f>
        <v>199.5</v>
      </c>
      <c r="M141" s="33">
        <f>IF($D141 + $E141 &gt;= LTM!$P141 * 3600 / LTM!$C$1 - epsilon, ($D141 + $E141) / 'Input Data'!$E$14, 'Input Data'!$E$13 - ($D141 + $E141) / 'Input Data'!$E$15)</f>
        <v>199.5</v>
      </c>
      <c r="N141" s="8">
        <f>IF(OR(LTM!$X142 * 3600 / LTM!$C$1 &gt;= 'Input Data'!$G$12 * LOOKUP(LTM!$A142,'Input Data'!$B$58:$B$62,'Input Data'!$H$58:$H$62) - epsilon, $D141 &lt; LTM!$X141 * 3600 / LTM!$C$1 - epsilon), $D141 / 'Input Data'!$G$14, 'Input Data'!$G$13 - $D141 / 'Input Data'!$G$15)</f>
        <v>195.51000000000002</v>
      </c>
      <c r="O141" s="17">
        <f>IF($F141 + $G141 &gt;= LTM!$AA141 * 3600 / LTM!$C$1 - epsilon, ($F141 + $G141) / 'Input Data'!$G$14, 'Input Data'!$G$13 - ($F141 + $G141) / 'Input Data'!$G$15)</f>
        <v>751.57894736842104</v>
      </c>
      <c r="Q141" s="49">
        <f>IF(ABS($J141-$K141) &gt; epsilon, -((LTM!$C142 - LTM!$C141) * 3600 / LTM!$C$1-($B141+$C141))/($J141-$K141), 0)</f>
        <v>0</v>
      </c>
      <c r="R141" s="8">
        <f t="shared" si="4"/>
        <v>0</v>
      </c>
      <c r="S141" s="17">
        <f t="shared" si="5"/>
        <v>0.83676673945203728</v>
      </c>
      <c r="U141" s="49">
        <f>MAX(U140 + Q140 * LTM!$C$1 / 3600, 0)</f>
        <v>0</v>
      </c>
      <c r="V141" s="11">
        <f>MAX(V140 + R140 * LTM!$C$1 / 3600 + IF(NOT(OR(LTM!$M142 * 3600 / LTM!$C$1 &gt;= 'Input Data'!$E$12 * LOOKUP(LTM!$A142,'Input Data'!$B$58:$B$62,'Input Data'!$F$58:$F$62) - epsilon,$B141 &lt; LTM!$M141 * 3600 / LTM!$C$1 - epsilon)), MIN(U140 + Q140 * LTM!$C$1 / 3600, 0), 0), 0)</f>
        <v>0</v>
      </c>
      <c r="W141" s="18">
        <f>MAX(W140 + S140 * LTM!$C$1 / 3600 + IF(NOT(OR(LTM!$X142 * 3600 / LTM!$C$1 &gt;= 'Input Data'!$G$12 * LOOKUP(LTM!$A142,'Input Data'!$B$58:$B$62,'Input Data'!$H$58:$H$62) - epsilon, $D141 &lt; LTM!$X141 * 3600 / LTM!$C$1 - epsilon)), MIN(V140 + R140 * LTM!$C$1 / 3600, 0), 0), 0)</f>
        <v>0.35794905645381753</v>
      </c>
      <c r="Y141" s="50" t="e">
        <f>NA()</f>
        <v>#N/A</v>
      </c>
      <c r="Z141" s="55" t="e">
        <f>NA()</f>
        <v>#N/A</v>
      </c>
      <c r="AA141" s="8" t="e">
        <f>NA()</f>
        <v>#N/A</v>
      </c>
      <c r="AB141" s="17">
        <f>IF($U141 &gt; epsilon, $U141 + 'Input Data'!$G$11 + 'Input Data'!$E$11, IF($V141 &gt; epsilon, $V141 + 'Input Data'!$G$11, $W141)) * 5280</f>
        <v>1889.9710180761565</v>
      </c>
    </row>
    <row r="142" spans="1:28" x14ac:dyDescent="0.3">
      <c r="A142" s="38">
        <f>IF(SUM($B141:$H143)=0,NA(),LTM!$A143)</f>
        <v>1380</v>
      </c>
      <c r="B142" s="7">
        <f>LTM!$I143 / LTM!$C$1 * 3600</f>
        <v>5985</v>
      </c>
      <c r="C142" s="8">
        <f>LTM!$H143 / LTM!$C$1 * 3600</f>
        <v>0</v>
      </c>
      <c r="D142" s="8">
        <f>LTM!$T143 / LTM!$C$1 * 3600</f>
        <v>5865.3</v>
      </c>
      <c r="E142" s="33">
        <f>LTM!$S143 / LTM!$C$1 * 3600</f>
        <v>119.7</v>
      </c>
      <c r="F142" s="8">
        <f>LTM!$AE143 / LTM!$C$1 * 3600</f>
        <v>5400</v>
      </c>
      <c r="G142" s="33">
        <f>LTM!$AD143 / LTM!$C$1 * 3600</f>
        <v>0</v>
      </c>
      <c r="H142" s="18">
        <f>LTM!$AL143 / LTM!$C$1 * 3600</f>
        <v>5400</v>
      </c>
      <c r="J142" s="50">
        <f>IF(OR(LTM!$B143 * 3600 / LTM!$C$1 &gt;= 'Input Data'!$C$12 * LOOKUP(LTM!$A143,'Input Data'!$B$58:$B$62,'Input Data'!$D$58:$D$62) - epsilon, LTM!$C143 - LTM!$C142 &lt; LTM!$B142 - epsilon), (LTM!$C143 - LTM!$C142) * 3600 / LTM!$C$1 / 'Input Data'!$C$14, 'Input Data'!$C$13 - (LTM!$C143 - LTM!$C142) * 3600 / LTM!$C$1 / 'Input Data'!$C$15)</f>
        <v>99.75</v>
      </c>
      <c r="K142" s="60">
        <f>IF($B142 + $C142 &gt;= LTM!$E142 * 3600 / LTM!$C$1 - epsilon, ($B142 + $C142) / 'Input Data'!$C$14, 'Input Data'!$C$13 - ($B142 + $C142) / 'Input Data'!$C$15)</f>
        <v>99.75</v>
      </c>
      <c r="L142" s="8">
        <f>IF(OR(LTM!$M143 * 3600 / LTM!$C$1 &gt;= 'Input Data'!$E$12 * LOOKUP(LTM!$A143,'Input Data'!$B$58:$B$62,'Input Data'!$F$58:$F$62) - epsilon,$B142 &lt; LTM!$M142 * 3600 / LTM!$C$1 - epsilon), $B142 / 'Input Data'!$E$14, 'Input Data'!$E$13 - $B142 / 'Input Data'!$E$15)</f>
        <v>199.5</v>
      </c>
      <c r="M142" s="33">
        <f>IF($D142 + $E142 &gt;= LTM!$P142 * 3600 / LTM!$C$1 - epsilon, ($D142 + $E142) / 'Input Data'!$E$14, 'Input Data'!$E$13 - ($D142 + $E142) / 'Input Data'!$E$15)</f>
        <v>199.5</v>
      </c>
      <c r="N142" s="8">
        <f>IF(OR(LTM!$X143 * 3600 / LTM!$C$1 &gt;= 'Input Data'!$G$12 * LOOKUP(LTM!$A143,'Input Data'!$B$58:$B$62,'Input Data'!$H$58:$H$62) - epsilon, $D142 &lt; LTM!$X142 * 3600 / LTM!$C$1 - epsilon), $D142 / 'Input Data'!$G$14, 'Input Data'!$G$13 - $D142 / 'Input Data'!$G$15)</f>
        <v>195.51000000000002</v>
      </c>
      <c r="O142" s="17">
        <f>IF($F142 + $G142 &gt;= LTM!$AA142 * 3600 / LTM!$C$1 - epsilon, ($F142 + $G142) / 'Input Data'!$G$14, 'Input Data'!$G$13 - ($F142 + $G142) / 'Input Data'!$G$15)</f>
        <v>751.57894736842104</v>
      </c>
      <c r="Q142" s="49">
        <f>IF(ABS($J142-$K142) &gt; epsilon, -((LTM!$C143 - LTM!$C142) * 3600 / LTM!$C$1-($B142+$C142))/($J142-$K142), 0)</f>
        <v>0</v>
      </c>
      <c r="R142" s="8">
        <f t="shared" si="4"/>
        <v>0</v>
      </c>
      <c r="S142" s="17">
        <f t="shared" si="5"/>
        <v>0.83676673945203728</v>
      </c>
      <c r="U142" s="49">
        <f>MAX(U141 + Q141 * LTM!$C$1 / 3600, 0)</f>
        <v>0</v>
      </c>
      <c r="V142" s="11">
        <f>MAX(V141 + R141 * LTM!$C$1 / 3600 + IF(NOT(OR(LTM!$M143 * 3600 / LTM!$C$1 &gt;= 'Input Data'!$E$12 * LOOKUP(LTM!$A143,'Input Data'!$B$58:$B$62,'Input Data'!$F$58:$F$62) - epsilon,$B142 &lt; LTM!$M142 * 3600 / LTM!$C$1 - epsilon)), MIN(U141 + Q141 * LTM!$C$1 / 3600, 0), 0), 0)</f>
        <v>0</v>
      </c>
      <c r="W142" s="18">
        <f>MAX(W141 + S141 * LTM!$C$1 / 3600 + IF(NOT(OR(LTM!$X143 * 3600 / LTM!$C$1 &gt;= 'Input Data'!$G$12 * LOOKUP(LTM!$A143,'Input Data'!$B$58:$B$62,'Input Data'!$H$58:$H$62) - epsilon, $D142 &lt; LTM!$X142 * 3600 / LTM!$C$1 - epsilon)), MIN(V141 + R141 * LTM!$C$1 / 3600, 0), 0), 0)</f>
        <v>0.36027340850785095</v>
      </c>
      <c r="Y142" s="50" t="e">
        <f>NA()</f>
        <v>#N/A</v>
      </c>
      <c r="Z142" s="55" t="e">
        <f>NA()</f>
        <v>#N/A</v>
      </c>
      <c r="AA142" s="8" t="e">
        <f>NA()</f>
        <v>#N/A</v>
      </c>
      <c r="AB142" s="17">
        <f>IF($U142 &gt; epsilon, $U142 + 'Input Data'!$G$11 + 'Input Data'!$E$11, IF($V142 &gt; epsilon, $V142 + 'Input Data'!$G$11, $W142)) * 5280</f>
        <v>1902.243596921453</v>
      </c>
    </row>
    <row r="143" spans="1:28" x14ac:dyDescent="0.3">
      <c r="A143" s="38">
        <f>IF(SUM($B142:$H144)=0,NA(),LTM!$A144)</f>
        <v>1390</v>
      </c>
      <c r="B143" s="7">
        <f>LTM!$I144 / LTM!$C$1 * 3600</f>
        <v>5985</v>
      </c>
      <c r="C143" s="8">
        <f>LTM!$H144 / LTM!$C$1 * 3600</f>
        <v>0</v>
      </c>
      <c r="D143" s="8">
        <f>LTM!$T144 / LTM!$C$1 * 3600</f>
        <v>5865.3</v>
      </c>
      <c r="E143" s="33">
        <f>LTM!$S144 / LTM!$C$1 * 3600</f>
        <v>119.7</v>
      </c>
      <c r="F143" s="8">
        <f>LTM!$AE144 / LTM!$C$1 * 3600</f>
        <v>5400</v>
      </c>
      <c r="G143" s="33">
        <f>LTM!$AD144 / LTM!$C$1 * 3600</f>
        <v>0</v>
      </c>
      <c r="H143" s="18">
        <f>LTM!$AL144 / LTM!$C$1 * 3600</f>
        <v>5400</v>
      </c>
      <c r="J143" s="50">
        <f>IF(OR(LTM!$B144 * 3600 / LTM!$C$1 &gt;= 'Input Data'!$C$12 * LOOKUP(LTM!$A144,'Input Data'!$B$58:$B$62,'Input Data'!$D$58:$D$62) - epsilon, LTM!$C144 - LTM!$C143 &lt; LTM!$B143 - epsilon), (LTM!$C144 - LTM!$C143) * 3600 / LTM!$C$1 / 'Input Data'!$C$14, 'Input Data'!$C$13 - (LTM!$C144 - LTM!$C143) * 3600 / LTM!$C$1 / 'Input Data'!$C$15)</f>
        <v>99.75</v>
      </c>
      <c r="K143" s="60">
        <f>IF($B143 + $C143 &gt;= LTM!$E143 * 3600 / LTM!$C$1 - epsilon, ($B143 + $C143) / 'Input Data'!$C$14, 'Input Data'!$C$13 - ($B143 + $C143) / 'Input Data'!$C$15)</f>
        <v>99.75</v>
      </c>
      <c r="L143" s="8">
        <f>IF(OR(LTM!$M144 * 3600 / LTM!$C$1 &gt;= 'Input Data'!$E$12 * LOOKUP(LTM!$A144,'Input Data'!$B$58:$B$62,'Input Data'!$F$58:$F$62) - epsilon,$B143 &lt; LTM!$M143 * 3600 / LTM!$C$1 - epsilon), $B143 / 'Input Data'!$E$14, 'Input Data'!$E$13 - $B143 / 'Input Data'!$E$15)</f>
        <v>199.5</v>
      </c>
      <c r="M143" s="33">
        <f>IF($D143 + $E143 &gt;= LTM!$P143 * 3600 / LTM!$C$1 - epsilon, ($D143 + $E143) / 'Input Data'!$E$14, 'Input Data'!$E$13 - ($D143 + $E143) / 'Input Data'!$E$15)</f>
        <v>199.5</v>
      </c>
      <c r="N143" s="8">
        <f>IF(OR(LTM!$X144 * 3600 / LTM!$C$1 &gt;= 'Input Data'!$G$12 * LOOKUP(LTM!$A144,'Input Data'!$B$58:$B$62,'Input Data'!$H$58:$H$62) - epsilon, $D143 &lt; LTM!$X143 * 3600 / LTM!$C$1 - epsilon), $D143 / 'Input Data'!$G$14, 'Input Data'!$G$13 - $D143 / 'Input Data'!$G$15)</f>
        <v>195.51000000000002</v>
      </c>
      <c r="O143" s="17">
        <f>IF($F143 + $G143 &gt;= LTM!$AA143 * 3600 / LTM!$C$1 - epsilon, ($F143 + $G143) / 'Input Data'!$G$14, 'Input Data'!$G$13 - ($F143 + $G143) / 'Input Data'!$G$15)</f>
        <v>751.57894736842104</v>
      </c>
      <c r="Q143" s="49">
        <f>IF(ABS($J143-$K143) &gt; epsilon, -((LTM!$C144 - LTM!$C143) * 3600 / LTM!$C$1-($B143+$C143))/($J143-$K143), 0)</f>
        <v>0</v>
      </c>
      <c r="R143" s="8">
        <f t="shared" si="4"/>
        <v>0</v>
      </c>
      <c r="S143" s="17">
        <f t="shared" si="5"/>
        <v>0.83676673945203728</v>
      </c>
      <c r="U143" s="49">
        <f>MAX(U142 + Q142 * LTM!$C$1 / 3600, 0)</f>
        <v>0</v>
      </c>
      <c r="V143" s="11">
        <f>MAX(V142 + R142 * LTM!$C$1 / 3600 + IF(NOT(OR(LTM!$M144 * 3600 / LTM!$C$1 &gt;= 'Input Data'!$E$12 * LOOKUP(LTM!$A144,'Input Data'!$B$58:$B$62,'Input Data'!$F$58:$F$62) - epsilon,$B143 &lt; LTM!$M143 * 3600 / LTM!$C$1 - epsilon)), MIN(U142 + Q142 * LTM!$C$1 / 3600, 0), 0), 0)</f>
        <v>0</v>
      </c>
      <c r="W143" s="18">
        <f>MAX(W142 + S142 * LTM!$C$1 / 3600 + IF(NOT(OR(LTM!$X144 * 3600 / LTM!$C$1 &gt;= 'Input Data'!$G$12 * LOOKUP(LTM!$A144,'Input Data'!$B$58:$B$62,'Input Data'!$H$58:$H$62) - epsilon, $D143 &lt; LTM!$X143 * 3600 / LTM!$C$1 - epsilon)), MIN(V142 + R142 * LTM!$C$1 / 3600, 0), 0), 0)</f>
        <v>0.36259776056188436</v>
      </c>
      <c r="Y143" s="50" t="e">
        <f>NA()</f>
        <v>#N/A</v>
      </c>
      <c r="Z143" s="55" t="e">
        <f>NA()</f>
        <v>#N/A</v>
      </c>
      <c r="AA143" s="8" t="e">
        <f>NA()</f>
        <v>#N/A</v>
      </c>
      <c r="AB143" s="17">
        <f>IF($U143 &gt; epsilon, $U143 + 'Input Data'!$G$11 + 'Input Data'!$E$11, IF($V143 &gt; epsilon, $V143 + 'Input Data'!$G$11, $W143)) * 5280</f>
        <v>1914.5161757667495</v>
      </c>
    </row>
    <row r="144" spans="1:28" x14ac:dyDescent="0.3">
      <c r="A144" s="38">
        <f>IF(SUM($B143:$H145)=0,NA(),LTM!$A145)</f>
        <v>1400</v>
      </c>
      <c r="B144" s="7">
        <f>LTM!$I145 / LTM!$C$1 * 3600</f>
        <v>5985</v>
      </c>
      <c r="C144" s="8">
        <f>LTM!$H145 / LTM!$C$1 * 3600</f>
        <v>0</v>
      </c>
      <c r="D144" s="8">
        <f>LTM!$T145 / LTM!$C$1 * 3600</f>
        <v>5865.3</v>
      </c>
      <c r="E144" s="33">
        <f>LTM!$S145 / LTM!$C$1 * 3600</f>
        <v>119.7</v>
      </c>
      <c r="F144" s="8">
        <f>LTM!$AE145 / LTM!$C$1 * 3600</f>
        <v>5400</v>
      </c>
      <c r="G144" s="33">
        <f>LTM!$AD145 / LTM!$C$1 * 3600</f>
        <v>0</v>
      </c>
      <c r="H144" s="18">
        <f>LTM!$AL145 / LTM!$C$1 * 3600</f>
        <v>5400</v>
      </c>
      <c r="J144" s="50">
        <f>IF(OR(LTM!$B145 * 3600 / LTM!$C$1 &gt;= 'Input Data'!$C$12 * LOOKUP(LTM!$A145,'Input Data'!$B$58:$B$62,'Input Data'!$D$58:$D$62) - epsilon, LTM!$C145 - LTM!$C144 &lt; LTM!$B144 - epsilon), (LTM!$C145 - LTM!$C144) * 3600 / LTM!$C$1 / 'Input Data'!$C$14, 'Input Data'!$C$13 - (LTM!$C145 - LTM!$C144) * 3600 / LTM!$C$1 / 'Input Data'!$C$15)</f>
        <v>99.75</v>
      </c>
      <c r="K144" s="60">
        <f>IF($B144 + $C144 &gt;= LTM!$E144 * 3600 / LTM!$C$1 - epsilon, ($B144 + $C144) / 'Input Data'!$C$14, 'Input Data'!$C$13 - ($B144 + $C144) / 'Input Data'!$C$15)</f>
        <v>99.75</v>
      </c>
      <c r="L144" s="8">
        <f>IF(OR(LTM!$M145 * 3600 / LTM!$C$1 &gt;= 'Input Data'!$E$12 * LOOKUP(LTM!$A145,'Input Data'!$B$58:$B$62,'Input Data'!$F$58:$F$62) - epsilon,$B144 &lt; LTM!$M144 * 3600 / LTM!$C$1 - epsilon), $B144 / 'Input Data'!$E$14, 'Input Data'!$E$13 - $B144 / 'Input Data'!$E$15)</f>
        <v>199.5</v>
      </c>
      <c r="M144" s="33">
        <f>IF($D144 + $E144 &gt;= LTM!$P144 * 3600 / LTM!$C$1 - epsilon, ($D144 + $E144) / 'Input Data'!$E$14, 'Input Data'!$E$13 - ($D144 + $E144) / 'Input Data'!$E$15)</f>
        <v>199.5</v>
      </c>
      <c r="N144" s="8">
        <f>IF(OR(LTM!$X145 * 3600 / LTM!$C$1 &gt;= 'Input Data'!$G$12 * LOOKUP(LTM!$A145,'Input Data'!$B$58:$B$62,'Input Data'!$H$58:$H$62) - epsilon, $D144 &lt; LTM!$X144 * 3600 / LTM!$C$1 - epsilon), $D144 / 'Input Data'!$G$14, 'Input Data'!$G$13 - $D144 / 'Input Data'!$G$15)</f>
        <v>195.51000000000002</v>
      </c>
      <c r="O144" s="17">
        <f>IF($F144 + $G144 &gt;= LTM!$AA144 * 3600 / LTM!$C$1 - epsilon, ($F144 + $G144) / 'Input Data'!$G$14, 'Input Data'!$G$13 - ($F144 + $G144) / 'Input Data'!$G$15)</f>
        <v>751.57894736842104</v>
      </c>
      <c r="Q144" s="49">
        <f>IF(ABS($J144-$K144) &gt; epsilon, -((LTM!$C145 - LTM!$C144) * 3600 / LTM!$C$1-($B144+$C144))/($J144-$K144), 0)</f>
        <v>0</v>
      </c>
      <c r="R144" s="8">
        <f t="shared" si="4"/>
        <v>0</v>
      </c>
      <c r="S144" s="17">
        <f t="shared" si="5"/>
        <v>0.83676673945203728</v>
      </c>
      <c r="U144" s="49">
        <f>MAX(U143 + Q143 * LTM!$C$1 / 3600, 0)</f>
        <v>0</v>
      </c>
      <c r="V144" s="11">
        <f>MAX(V143 + R143 * LTM!$C$1 / 3600 + IF(NOT(OR(LTM!$M145 * 3600 / LTM!$C$1 &gt;= 'Input Data'!$E$12 * LOOKUP(LTM!$A145,'Input Data'!$B$58:$B$62,'Input Data'!$F$58:$F$62) - epsilon,$B144 &lt; LTM!$M144 * 3600 / LTM!$C$1 - epsilon)), MIN(U143 + Q143 * LTM!$C$1 / 3600, 0), 0), 0)</f>
        <v>0</v>
      </c>
      <c r="W144" s="18">
        <f>MAX(W143 + S143 * LTM!$C$1 / 3600 + IF(NOT(OR(LTM!$X145 * 3600 / LTM!$C$1 &gt;= 'Input Data'!$G$12 * LOOKUP(LTM!$A145,'Input Data'!$B$58:$B$62,'Input Data'!$H$58:$H$62) - epsilon, $D144 &lt; LTM!$X144 * 3600 / LTM!$C$1 - epsilon)), MIN(V143 + R143 * LTM!$C$1 / 3600, 0), 0), 0)</f>
        <v>0.36492211261591778</v>
      </c>
      <c r="Y144" s="50" t="e">
        <f>NA()</f>
        <v>#N/A</v>
      </c>
      <c r="Z144" s="55" t="e">
        <f>NA()</f>
        <v>#N/A</v>
      </c>
      <c r="AA144" s="8" t="e">
        <f>NA()</f>
        <v>#N/A</v>
      </c>
      <c r="AB144" s="17">
        <f>IF($U144 &gt; epsilon, $U144 + 'Input Data'!$G$11 + 'Input Data'!$E$11, IF($V144 &gt; epsilon, $V144 + 'Input Data'!$G$11, $W144)) * 5280</f>
        <v>1926.788754612046</v>
      </c>
    </row>
    <row r="145" spans="1:28" x14ac:dyDescent="0.3">
      <c r="A145" s="38">
        <f>IF(SUM($B144:$H146)=0,NA(),LTM!$A146)</f>
        <v>1410</v>
      </c>
      <c r="B145" s="7">
        <f>LTM!$I146 / LTM!$C$1 * 3600</f>
        <v>5985</v>
      </c>
      <c r="C145" s="8">
        <f>LTM!$H146 / LTM!$C$1 * 3600</f>
        <v>0</v>
      </c>
      <c r="D145" s="8">
        <f>LTM!$T146 / LTM!$C$1 * 3600</f>
        <v>5865.3</v>
      </c>
      <c r="E145" s="33">
        <f>LTM!$S146 / LTM!$C$1 * 3600</f>
        <v>119.7</v>
      </c>
      <c r="F145" s="8">
        <f>LTM!$AE146 / LTM!$C$1 * 3600</f>
        <v>5400</v>
      </c>
      <c r="G145" s="33">
        <f>LTM!$AD146 / LTM!$C$1 * 3600</f>
        <v>0</v>
      </c>
      <c r="H145" s="18">
        <f>LTM!$AL146 / LTM!$C$1 * 3600</f>
        <v>5400</v>
      </c>
      <c r="J145" s="50">
        <f>IF(OR(LTM!$B146 * 3600 / LTM!$C$1 &gt;= 'Input Data'!$C$12 * LOOKUP(LTM!$A146,'Input Data'!$B$58:$B$62,'Input Data'!$D$58:$D$62) - epsilon, LTM!$C146 - LTM!$C145 &lt; LTM!$B145 - epsilon), (LTM!$C146 - LTM!$C145) * 3600 / LTM!$C$1 / 'Input Data'!$C$14, 'Input Data'!$C$13 - (LTM!$C146 - LTM!$C145) * 3600 / LTM!$C$1 / 'Input Data'!$C$15)</f>
        <v>99.75</v>
      </c>
      <c r="K145" s="60">
        <f>IF($B145 + $C145 &gt;= LTM!$E145 * 3600 / LTM!$C$1 - epsilon, ($B145 + $C145) / 'Input Data'!$C$14, 'Input Data'!$C$13 - ($B145 + $C145) / 'Input Data'!$C$15)</f>
        <v>99.75</v>
      </c>
      <c r="L145" s="8">
        <f>IF(OR(LTM!$M146 * 3600 / LTM!$C$1 &gt;= 'Input Data'!$E$12 * LOOKUP(LTM!$A146,'Input Data'!$B$58:$B$62,'Input Data'!$F$58:$F$62) - epsilon,$B145 &lt; LTM!$M145 * 3600 / LTM!$C$1 - epsilon), $B145 / 'Input Data'!$E$14, 'Input Data'!$E$13 - $B145 / 'Input Data'!$E$15)</f>
        <v>199.5</v>
      </c>
      <c r="M145" s="33">
        <f>IF($D145 + $E145 &gt;= LTM!$P145 * 3600 / LTM!$C$1 - epsilon, ($D145 + $E145) / 'Input Data'!$E$14, 'Input Data'!$E$13 - ($D145 + $E145) / 'Input Data'!$E$15)</f>
        <v>199.5</v>
      </c>
      <c r="N145" s="8">
        <f>IF(OR(LTM!$X146 * 3600 / LTM!$C$1 &gt;= 'Input Data'!$G$12 * LOOKUP(LTM!$A146,'Input Data'!$B$58:$B$62,'Input Data'!$H$58:$H$62) - epsilon, $D145 &lt; LTM!$X145 * 3600 / LTM!$C$1 - epsilon), $D145 / 'Input Data'!$G$14, 'Input Data'!$G$13 - $D145 / 'Input Data'!$G$15)</f>
        <v>195.51000000000002</v>
      </c>
      <c r="O145" s="17">
        <f>IF($F145 + $G145 &gt;= LTM!$AA145 * 3600 / LTM!$C$1 - epsilon, ($F145 + $G145) / 'Input Data'!$G$14, 'Input Data'!$G$13 - ($F145 + $G145) / 'Input Data'!$G$15)</f>
        <v>751.57894736842104</v>
      </c>
      <c r="Q145" s="49">
        <f>IF(ABS($J145-$K145) &gt; epsilon, -((LTM!$C146 - LTM!$C145) * 3600 / LTM!$C$1-($B145+$C145))/($J145-$K145), 0)</f>
        <v>0</v>
      </c>
      <c r="R145" s="8">
        <f t="shared" si="4"/>
        <v>0</v>
      </c>
      <c r="S145" s="17">
        <f t="shared" si="5"/>
        <v>0.83676673945203728</v>
      </c>
      <c r="U145" s="49">
        <f>MAX(U144 + Q144 * LTM!$C$1 / 3600, 0)</f>
        <v>0</v>
      </c>
      <c r="V145" s="11">
        <f>MAX(V144 + R144 * LTM!$C$1 / 3600 + IF(NOT(OR(LTM!$M146 * 3600 / LTM!$C$1 &gt;= 'Input Data'!$E$12 * LOOKUP(LTM!$A146,'Input Data'!$B$58:$B$62,'Input Data'!$F$58:$F$62) - epsilon,$B145 &lt; LTM!$M145 * 3600 / LTM!$C$1 - epsilon)), MIN(U144 + Q144 * LTM!$C$1 / 3600, 0), 0), 0)</f>
        <v>0</v>
      </c>
      <c r="W145" s="18">
        <f>MAX(W144 + S144 * LTM!$C$1 / 3600 + IF(NOT(OR(LTM!$X146 * 3600 / LTM!$C$1 &gt;= 'Input Data'!$G$12 * LOOKUP(LTM!$A146,'Input Data'!$B$58:$B$62,'Input Data'!$H$58:$H$62) - epsilon, $D145 &lt; LTM!$X145 * 3600 / LTM!$C$1 - epsilon)), MIN(V144 + R144 * LTM!$C$1 / 3600, 0), 0), 0)</f>
        <v>0.3672464646699512</v>
      </c>
      <c r="Y145" s="50" t="e">
        <f>NA()</f>
        <v>#N/A</v>
      </c>
      <c r="Z145" s="55" t="e">
        <f>NA()</f>
        <v>#N/A</v>
      </c>
      <c r="AA145" s="8" t="e">
        <f>NA()</f>
        <v>#N/A</v>
      </c>
      <c r="AB145" s="17">
        <f>IF($U145 &gt; epsilon, $U145 + 'Input Data'!$G$11 + 'Input Data'!$E$11, IF($V145 &gt; epsilon, $V145 + 'Input Data'!$G$11, $W145)) * 5280</f>
        <v>1939.0613334573422</v>
      </c>
    </row>
    <row r="146" spans="1:28" x14ac:dyDescent="0.3">
      <c r="A146" s="38">
        <f>IF(SUM($B145:$H147)=0,NA(),LTM!$A147)</f>
        <v>1420</v>
      </c>
      <c r="B146" s="7">
        <f>LTM!$I147 / LTM!$C$1 * 3600</f>
        <v>5985</v>
      </c>
      <c r="C146" s="8">
        <f>LTM!$H147 / LTM!$C$1 * 3600</f>
        <v>0</v>
      </c>
      <c r="D146" s="8">
        <f>LTM!$T147 / LTM!$C$1 * 3600</f>
        <v>5865.3</v>
      </c>
      <c r="E146" s="33">
        <f>LTM!$S147 / LTM!$C$1 * 3600</f>
        <v>119.7</v>
      </c>
      <c r="F146" s="8">
        <f>LTM!$AE147 / LTM!$C$1 * 3600</f>
        <v>5400</v>
      </c>
      <c r="G146" s="33">
        <f>LTM!$AD147 / LTM!$C$1 * 3600</f>
        <v>0</v>
      </c>
      <c r="H146" s="18">
        <f>LTM!$AL147 / LTM!$C$1 * 3600</f>
        <v>5400</v>
      </c>
      <c r="J146" s="50">
        <f>IF(OR(LTM!$B147 * 3600 / LTM!$C$1 &gt;= 'Input Data'!$C$12 * LOOKUP(LTM!$A147,'Input Data'!$B$58:$B$62,'Input Data'!$D$58:$D$62) - epsilon, LTM!$C147 - LTM!$C146 &lt; LTM!$B146 - epsilon), (LTM!$C147 - LTM!$C146) * 3600 / LTM!$C$1 / 'Input Data'!$C$14, 'Input Data'!$C$13 - (LTM!$C147 - LTM!$C146) * 3600 / LTM!$C$1 / 'Input Data'!$C$15)</f>
        <v>99.75</v>
      </c>
      <c r="K146" s="60">
        <f>IF($B146 + $C146 &gt;= LTM!$E146 * 3600 / LTM!$C$1 - epsilon, ($B146 + $C146) / 'Input Data'!$C$14, 'Input Data'!$C$13 - ($B146 + $C146) / 'Input Data'!$C$15)</f>
        <v>99.75</v>
      </c>
      <c r="L146" s="8">
        <f>IF(OR(LTM!$M147 * 3600 / LTM!$C$1 &gt;= 'Input Data'!$E$12 * LOOKUP(LTM!$A147,'Input Data'!$B$58:$B$62,'Input Data'!$F$58:$F$62) - epsilon,$B146 &lt; LTM!$M146 * 3600 / LTM!$C$1 - epsilon), $B146 / 'Input Data'!$E$14, 'Input Data'!$E$13 - $B146 / 'Input Data'!$E$15)</f>
        <v>199.5</v>
      </c>
      <c r="M146" s="33">
        <f>IF($D146 + $E146 &gt;= LTM!$P146 * 3600 / LTM!$C$1 - epsilon, ($D146 + $E146) / 'Input Data'!$E$14, 'Input Data'!$E$13 - ($D146 + $E146) / 'Input Data'!$E$15)</f>
        <v>199.5</v>
      </c>
      <c r="N146" s="8">
        <f>IF(OR(LTM!$X147 * 3600 / LTM!$C$1 &gt;= 'Input Data'!$G$12 * LOOKUP(LTM!$A147,'Input Data'!$B$58:$B$62,'Input Data'!$H$58:$H$62) - epsilon, $D146 &lt; LTM!$X146 * 3600 / LTM!$C$1 - epsilon), $D146 / 'Input Data'!$G$14, 'Input Data'!$G$13 - $D146 / 'Input Data'!$G$15)</f>
        <v>195.51000000000002</v>
      </c>
      <c r="O146" s="17">
        <f>IF($F146 + $G146 &gt;= LTM!$AA146 * 3600 / LTM!$C$1 - epsilon, ($F146 + $G146) / 'Input Data'!$G$14, 'Input Data'!$G$13 - ($F146 + $G146) / 'Input Data'!$G$15)</f>
        <v>751.57894736842104</v>
      </c>
      <c r="Q146" s="49">
        <f>IF(ABS($J146-$K146) &gt; epsilon, -((LTM!$C147 - LTM!$C146) * 3600 / LTM!$C$1-($B146+$C146))/($J146-$K146), 0)</f>
        <v>0</v>
      </c>
      <c r="R146" s="8">
        <f t="shared" si="4"/>
        <v>0</v>
      </c>
      <c r="S146" s="17">
        <f t="shared" si="5"/>
        <v>0.83676673945203728</v>
      </c>
      <c r="U146" s="49">
        <f>MAX(U145 + Q145 * LTM!$C$1 / 3600, 0)</f>
        <v>0</v>
      </c>
      <c r="V146" s="11">
        <f>MAX(V145 + R145 * LTM!$C$1 / 3600 + IF(NOT(OR(LTM!$M147 * 3600 / LTM!$C$1 &gt;= 'Input Data'!$E$12 * LOOKUP(LTM!$A147,'Input Data'!$B$58:$B$62,'Input Data'!$F$58:$F$62) - epsilon,$B146 &lt; LTM!$M146 * 3600 / LTM!$C$1 - epsilon)), MIN(U145 + Q145 * LTM!$C$1 / 3600, 0), 0), 0)</f>
        <v>0</v>
      </c>
      <c r="W146" s="18">
        <f>MAX(W145 + S145 * LTM!$C$1 / 3600 + IF(NOT(OR(LTM!$X147 * 3600 / LTM!$C$1 &gt;= 'Input Data'!$G$12 * LOOKUP(LTM!$A147,'Input Data'!$B$58:$B$62,'Input Data'!$H$58:$H$62) - epsilon, $D146 &lt; LTM!$X146 * 3600 / LTM!$C$1 - epsilon)), MIN(V145 + R145 * LTM!$C$1 / 3600, 0), 0), 0)</f>
        <v>0.36957081672398462</v>
      </c>
      <c r="Y146" s="50" t="e">
        <f>NA()</f>
        <v>#N/A</v>
      </c>
      <c r="Z146" s="55" t="e">
        <f>NA()</f>
        <v>#N/A</v>
      </c>
      <c r="AA146" s="8" t="e">
        <f>NA()</f>
        <v>#N/A</v>
      </c>
      <c r="AB146" s="17">
        <f>IF($U146 &gt; epsilon, $U146 + 'Input Data'!$G$11 + 'Input Data'!$E$11, IF($V146 &gt; epsilon, $V146 + 'Input Data'!$G$11, $W146)) * 5280</f>
        <v>1951.3339123026387</v>
      </c>
    </row>
    <row r="147" spans="1:28" x14ac:dyDescent="0.3">
      <c r="A147" s="38">
        <f>IF(SUM($B146:$H148)=0,NA(),LTM!$A148)</f>
        <v>1430</v>
      </c>
      <c r="B147" s="7">
        <f>LTM!$I148 / LTM!$C$1 * 3600</f>
        <v>5985</v>
      </c>
      <c r="C147" s="8">
        <f>LTM!$H148 / LTM!$C$1 * 3600</f>
        <v>0</v>
      </c>
      <c r="D147" s="8">
        <f>LTM!$T148 / LTM!$C$1 * 3600</f>
        <v>5865.3</v>
      </c>
      <c r="E147" s="33">
        <f>LTM!$S148 / LTM!$C$1 * 3600</f>
        <v>119.7</v>
      </c>
      <c r="F147" s="8">
        <f>LTM!$AE148 / LTM!$C$1 * 3600</f>
        <v>5400</v>
      </c>
      <c r="G147" s="33">
        <f>LTM!$AD148 / LTM!$C$1 * 3600</f>
        <v>0</v>
      </c>
      <c r="H147" s="18">
        <f>LTM!$AL148 / LTM!$C$1 * 3600</f>
        <v>5400</v>
      </c>
      <c r="J147" s="50">
        <f>IF(OR(LTM!$B148 * 3600 / LTM!$C$1 &gt;= 'Input Data'!$C$12 * LOOKUP(LTM!$A148,'Input Data'!$B$58:$B$62,'Input Data'!$D$58:$D$62) - epsilon, LTM!$C148 - LTM!$C147 &lt; LTM!$B147 - epsilon), (LTM!$C148 - LTM!$C147) * 3600 / LTM!$C$1 / 'Input Data'!$C$14, 'Input Data'!$C$13 - (LTM!$C148 - LTM!$C147) * 3600 / LTM!$C$1 / 'Input Data'!$C$15)</f>
        <v>99.75</v>
      </c>
      <c r="K147" s="60">
        <f>IF($B147 + $C147 &gt;= LTM!$E147 * 3600 / LTM!$C$1 - epsilon, ($B147 + $C147) / 'Input Data'!$C$14, 'Input Data'!$C$13 - ($B147 + $C147) / 'Input Data'!$C$15)</f>
        <v>99.75</v>
      </c>
      <c r="L147" s="8">
        <f>IF(OR(LTM!$M148 * 3600 / LTM!$C$1 &gt;= 'Input Data'!$E$12 * LOOKUP(LTM!$A148,'Input Data'!$B$58:$B$62,'Input Data'!$F$58:$F$62) - epsilon,$B147 &lt; LTM!$M147 * 3600 / LTM!$C$1 - epsilon), $B147 / 'Input Data'!$E$14, 'Input Data'!$E$13 - $B147 / 'Input Data'!$E$15)</f>
        <v>199.5</v>
      </c>
      <c r="M147" s="33">
        <f>IF($D147 + $E147 &gt;= LTM!$P147 * 3600 / LTM!$C$1 - epsilon, ($D147 + $E147) / 'Input Data'!$E$14, 'Input Data'!$E$13 - ($D147 + $E147) / 'Input Data'!$E$15)</f>
        <v>199.5</v>
      </c>
      <c r="N147" s="8">
        <f>IF(OR(LTM!$X148 * 3600 / LTM!$C$1 &gt;= 'Input Data'!$G$12 * LOOKUP(LTM!$A148,'Input Data'!$B$58:$B$62,'Input Data'!$H$58:$H$62) - epsilon, $D147 &lt; LTM!$X147 * 3600 / LTM!$C$1 - epsilon), $D147 / 'Input Data'!$G$14, 'Input Data'!$G$13 - $D147 / 'Input Data'!$G$15)</f>
        <v>195.51000000000002</v>
      </c>
      <c r="O147" s="17">
        <f>IF($F147 + $G147 &gt;= LTM!$AA147 * 3600 / LTM!$C$1 - epsilon, ($F147 + $G147) / 'Input Data'!$G$14, 'Input Data'!$G$13 - ($F147 + $G147) / 'Input Data'!$G$15)</f>
        <v>751.57894736842104</v>
      </c>
      <c r="Q147" s="49">
        <f>IF(ABS($J147-$K147) &gt; epsilon, -((LTM!$C148 - LTM!$C147) * 3600 / LTM!$C$1-($B147+$C147))/($J147-$K147), 0)</f>
        <v>0</v>
      </c>
      <c r="R147" s="8">
        <f t="shared" si="4"/>
        <v>0</v>
      </c>
      <c r="S147" s="17">
        <f t="shared" si="5"/>
        <v>0.83676673945203728</v>
      </c>
      <c r="U147" s="49">
        <f>MAX(U146 + Q146 * LTM!$C$1 / 3600, 0)</f>
        <v>0</v>
      </c>
      <c r="V147" s="11">
        <f>MAX(V146 + R146 * LTM!$C$1 / 3600 + IF(NOT(OR(LTM!$M148 * 3600 / LTM!$C$1 &gt;= 'Input Data'!$E$12 * LOOKUP(LTM!$A148,'Input Data'!$B$58:$B$62,'Input Data'!$F$58:$F$62) - epsilon,$B147 &lt; LTM!$M147 * 3600 / LTM!$C$1 - epsilon)), MIN(U146 + Q146 * LTM!$C$1 / 3600, 0), 0), 0)</f>
        <v>0</v>
      </c>
      <c r="W147" s="18">
        <f>MAX(W146 + S146 * LTM!$C$1 / 3600 + IF(NOT(OR(LTM!$X148 * 3600 / LTM!$C$1 &gt;= 'Input Data'!$G$12 * LOOKUP(LTM!$A148,'Input Data'!$B$58:$B$62,'Input Data'!$H$58:$H$62) - epsilon, $D147 &lt; LTM!$X147 * 3600 / LTM!$C$1 - epsilon)), MIN(V146 + R146 * LTM!$C$1 / 3600, 0), 0), 0)</f>
        <v>0.37189516877801804</v>
      </c>
      <c r="Y147" s="50" t="e">
        <f>NA()</f>
        <v>#N/A</v>
      </c>
      <c r="Z147" s="55" t="e">
        <f>NA()</f>
        <v>#N/A</v>
      </c>
      <c r="AA147" s="8" t="e">
        <f>NA()</f>
        <v>#N/A</v>
      </c>
      <c r="AB147" s="17">
        <f>IF($U147 &gt; epsilon, $U147 + 'Input Data'!$G$11 + 'Input Data'!$E$11, IF($V147 &gt; epsilon, $V147 + 'Input Data'!$G$11, $W147)) * 5280</f>
        <v>1963.6064911479352</v>
      </c>
    </row>
    <row r="148" spans="1:28" x14ac:dyDescent="0.3">
      <c r="A148" s="38">
        <f>IF(SUM($B147:$H149)=0,NA(),LTM!$A149)</f>
        <v>1440</v>
      </c>
      <c r="B148" s="7">
        <f>LTM!$I149 / LTM!$C$1 * 3600</f>
        <v>5985</v>
      </c>
      <c r="C148" s="8">
        <f>LTM!$H149 / LTM!$C$1 * 3600</f>
        <v>0</v>
      </c>
      <c r="D148" s="8">
        <f>LTM!$T149 / LTM!$C$1 * 3600</f>
        <v>5865.3</v>
      </c>
      <c r="E148" s="33">
        <f>LTM!$S149 / LTM!$C$1 * 3600</f>
        <v>119.7</v>
      </c>
      <c r="F148" s="8">
        <f>LTM!$AE149 / LTM!$C$1 * 3600</f>
        <v>5400</v>
      </c>
      <c r="G148" s="33">
        <f>LTM!$AD149 / LTM!$C$1 * 3600</f>
        <v>0</v>
      </c>
      <c r="H148" s="18">
        <f>LTM!$AL149 / LTM!$C$1 * 3600</f>
        <v>5400</v>
      </c>
      <c r="J148" s="50">
        <f>IF(OR(LTM!$B149 * 3600 / LTM!$C$1 &gt;= 'Input Data'!$C$12 * LOOKUP(LTM!$A149,'Input Data'!$B$58:$B$62,'Input Data'!$D$58:$D$62) - epsilon, LTM!$C149 - LTM!$C148 &lt; LTM!$B148 - epsilon), (LTM!$C149 - LTM!$C148) * 3600 / LTM!$C$1 / 'Input Data'!$C$14, 'Input Data'!$C$13 - (LTM!$C149 - LTM!$C148) * 3600 / LTM!$C$1 / 'Input Data'!$C$15)</f>
        <v>99.75</v>
      </c>
      <c r="K148" s="60">
        <f>IF($B148 + $C148 &gt;= LTM!$E148 * 3600 / LTM!$C$1 - epsilon, ($B148 + $C148) / 'Input Data'!$C$14, 'Input Data'!$C$13 - ($B148 + $C148) / 'Input Data'!$C$15)</f>
        <v>99.75</v>
      </c>
      <c r="L148" s="8">
        <f>IF(OR(LTM!$M149 * 3600 / LTM!$C$1 &gt;= 'Input Data'!$E$12 * LOOKUP(LTM!$A149,'Input Data'!$B$58:$B$62,'Input Data'!$F$58:$F$62) - epsilon,$B148 &lt; LTM!$M148 * 3600 / LTM!$C$1 - epsilon), $B148 / 'Input Data'!$E$14, 'Input Data'!$E$13 - $B148 / 'Input Data'!$E$15)</f>
        <v>199.5</v>
      </c>
      <c r="M148" s="33">
        <f>IF($D148 + $E148 &gt;= LTM!$P148 * 3600 / LTM!$C$1 - epsilon, ($D148 + $E148) / 'Input Data'!$E$14, 'Input Data'!$E$13 - ($D148 + $E148) / 'Input Data'!$E$15)</f>
        <v>199.5</v>
      </c>
      <c r="N148" s="8">
        <f>IF(OR(LTM!$X149 * 3600 / LTM!$C$1 &gt;= 'Input Data'!$G$12 * LOOKUP(LTM!$A149,'Input Data'!$B$58:$B$62,'Input Data'!$H$58:$H$62) - epsilon, $D148 &lt; LTM!$X148 * 3600 / LTM!$C$1 - epsilon), $D148 / 'Input Data'!$G$14, 'Input Data'!$G$13 - $D148 / 'Input Data'!$G$15)</f>
        <v>195.51000000000002</v>
      </c>
      <c r="O148" s="17">
        <f>IF($F148 + $G148 &gt;= LTM!$AA148 * 3600 / LTM!$C$1 - epsilon, ($F148 + $G148) / 'Input Data'!$G$14, 'Input Data'!$G$13 - ($F148 + $G148) / 'Input Data'!$G$15)</f>
        <v>751.57894736842104</v>
      </c>
      <c r="Q148" s="49">
        <f>IF(ABS($J148-$K148) &gt; epsilon, -((LTM!$C149 - LTM!$C148) * 3600 / LTM!$C$1-($B148+$C148))/($J148-$K148), 0)</f>
        <v>0</v>
      </c>
      <c r="R148" s="8">
        <f t="shared" si="4"/>
        <v>0</v>
      </c>
      <c r="S148" s="17">
        <f t="shared" si="5"/>
        <v>0.83676673945203728</v>
      </c>
      <c r="U148" s="49">
        <f>MAX(U147 + Q147 * LTM!$C$1 / 3600, 0)</f>
        <v>0</v>
      </c>
      <c r="V148" s="11">
        <f>MAX(V147 + R147 * LTM!$C$1 / 3600 + IF(NOT(OR(LTM!$M149 * 3600 / LTM!$C$1 &gt;= 'Input Data'!$E$12 * LOOKUP(LTM!$A149,'Input Data'!$B$58:$B$62,'Input Data'!$F$58:$F$62) - epsilon,$B148 &lt; LTM!$M148 * 3600 / LTM!$C$1 - epsilon)), MIN(U147 + Q147 * LTM!$C$1 / 3600, 0), 0), 0)</f>
        <v>0</v>
      </c>
      <c r="W148" s="18">
        <f>MAX(W147 + S147 * LTM!$C$1 / 3600 + IF(NOT(OR(LTM!$X149 * 3600 / LTM!$C$1 &gt;= 'Input Data'!$G$12 * LOOKUP(LTM!$A149,'Input Data'!$B$58:$B$62,'Input Data'!$H$58:$H$62) - epsilon, $D148 &lt; LTM!$X148 * 3600 / LTM!$C$1 - epsilon)), MIN(V147 + R147 * LTM!$C$1 / 3600, 0), 0), 0)</f>
        <v>0.37421952083205146</v>
      </c>
      <c r="Y148" s="50" t="e">
        <f>NA()</f>
        <v>#N/A</v>
      </c>
      <c r="Z148" s="55" t="e">
        <f>NA()</f>
        <v>#N/A</v>
      </c>
      <c r="AA148" s="8" t="e">
        <f>NA()</f>
        <v>#N/A</v>
      </c>
      <c r="AB148" s="17">
        <f>IF($U148 &gt; epsilon, $U148 + 'Input Data'!$G$11 + 'Input Data'!$E$11, IF($V148 &gt; epsilon, $V148 + 'Input Data'!$G$11, $W148)) * 5280</f>
        <v>1975.8790699932317</v>
      </c>
    </row>
    <row r="149" spans="1:28" x14ac:dyDescent="0.3">
      <c r="A149" s="38">
        <f>IF(SUM($B148:$H150)=0,NA(),LTM!$A150)</f>
        <v>1450</v>
      </c>
      <c r="B149" s="7">
        <f>LTM!$I150 / LTM!$C$1 * 3600</f>
        <v>5985</v>
      </c>
      <c r="C149" s="8">
        <f>LTM!$H150 / LTM!$C$1 * 3600</f>
        <v>0</v>
      </c>
      <c r="D149" s="8">
        <f>LTM!$T150 / LTM!$C$1 * 3600</f>
        <v>5865.3</v>
      </c>
      <c r="E149" s="33">
        <f>LTM!$S150 / LTM!$C$1 * 3600</f>
        <v>119.7</v>
      </c>
      <c r="F149" s="8">
        <f>LTM!$AE150 / LTM!$C$1 * 3600</f>
        <v>5400</v>
      </c>
      <c r="G149" s="33">
        <f>LTM!$AD150 / LTM!$C$1 * 3600</f>
        <v>0</v>
      </c>
      <c r="H149" s="18">
        <f>LTM!$AL150 / LTM!$C$1 * 3600</f>
        <v>5400</v>
      </c>
      <c r="J149" s="50">
        <f>IF(OR(LTM!$B150 * 3600 / LTM!$C$1 &gt;= 'Input Data'!$C$12 * LOOKUP(LTM!$A150,'Input Data'!$B$58:$B$62,'Input Data'!$D$58:$D$62) - epsilon, LTM!$C150 - LTM!$C149 &lt; LTM!$B149 - epsilon), (LTM!$C150 - LTM!$C149) * 3600 / LTM!$C$1 / 'Input Data'!$C$14, 'Input Data'!$C$13 - (LTM!$C150 - LTM!$C149) * 3600 / LTM!$C$1 / 'Input Data'!$C$15)</f>
        <v>99.75</v>
      </c>
      <c r="K149" s="60">
        <f>IF($B149 + $C149 &gt;= LTM!$E149 * 3600 / LTM!$C$1 - epsilon, ($B149 + $C149) / 'Input Data'!$C$14, 'Input Data'!$C$13 - ($B149 + $C149) / 'Input Data'!$C$15)</f>
        <v>99.75</v>
      </c>
      <c r="L149" s="8">
        <f>IF(OR(LTM!$M150 * 3600 / LTM!$C$1 &gt;= 'Input Data'!$E$12 * LOOKUP(LTM!$A150,'Input Data'!$B$58:$B$62,'Input Data'!$F$58:$F$62) - epsilon,$B149 &lt; LTM!$M149 * 3600 / LTM!$C$1 - epsilon), $B149 / 'Input Data'!$E$14, 'Input Data'!$E$13 - $B149 / 'Input Data'!$E$15)</f>
        <v>199.5</v>
      </c>
      <c r="M149" s="33">
        <f>IF($D149 + $E149 &gt;= LTM!$P149 * 3600 / LTM!$C$1 - epsilon, ($D149 + $E149) / 'Input Data'!$E$14, 'Input Data'!$E$13 - ($D149 + $E149) / 'Input Data'!$E$15)</f>
        <v>199.5</v>
      </c>
      <c r="N149" s="8">
        <f>IF(OR(LTM!$X150 * 3600 / LTM!$C$1 &gt;= 'Input Data'!$G$12 * LOOKUP(LTM!$A150,'Input Data'!$B$58:$B$62,'Input Data'!$H$58:$H$62) - epsilon, $D149 &lt; LTM!$X149 * 3600 / LTM!$C$1 - epsilon), $D149 / 'Input Data'!$G$14, 'Input Data'!$G$13 - $D149 / 'Input Data'!$G$15)</f>
        <v>195.51000000000002</v>
      </c>
      <c r="O149" s="17">
        <f>IF($F149 + $G149 &gt;= LTM!$AA149 * 3600 / LTM!$C$1 - epsilon, ($F149 + $G149) / 'Input Data'!$G$14, 'Input Data'!$G$13 - ($F149 + $G149) / 'Input Data'!$G$15)</f>
        <v>751.57894736842104</v>
      </c>
      <c r="Q149" s="49">
        <f>IF(ABS($J149-$K149) &gt; epsilon, -((LTM!$C150 - LTM!$C149) * 3600 / LTM!$C$1-($B149+$C149))/($J149-$K149), 0)</f>
        <v>0</v>
      </c>
      <c r="R149" s="8">
        <f t="shared" si="4"/>
        <v>0</v>
      </c>
      <c r="S149" s="17">
        <f t="shared" si="5"/>
        <v>0.83676673945203728</v>
      </c>
      <c r="U149" s="49">
        <f>MAX(U148 + Q148 * LTM!$C$1 / 3600, 0)</f>
        <v>0</v>
      </c>
      <c r="V149" s="11">
        <f>MAX(V148 + R148 * LTM!$C$1 / 3600 + IF(NOT(OR(LTM!$M150 * 3600 / LTM!$C$1 &gt;= 'Input Data'!$E$12 * LOOKUP(LTM!$A150,'Input Data'!$B$58:$B$62,'Input Data'!$F$58:$F$62) - epsilon,$B149 &lt; LTM!$M149 * 3600 / LTM!$C$1 - epsilon)), MIN(U148 + Q148 * LTM!$C$1 / 3600, 0), 0), 0)</f>
        <v>0</v>
      </c>
      <c r="W149" s="18">
        <f>MAX(W148 + S148 * LTM!$C$1 / 3600 + IF(NOT(OR(LTM!$X150 * 3600 / LTM!$C$1 &gt;= 'Input Data'!$G$12 * LOOKUP(LTM!$A150,'Input Data'!$B$58:$B$62,'Input Data'!$H$58:$H$62) - epsilon, $D149 &lt; LTM!$X149 * 3600 / LTM!$C$1 - epsilon)), MIN(V148 + R148 * LTM!$C$1 / 3600, 0), 0), 0)</f>
        <v>0.37654387288608487</v>
      </c>
      <c r="Y149" s="50" t="e">
        <f>NA()</f>
        <v>#N/A</v>
      </c>
      <c r="Z149" s="55" t="e">
        <f>NA()</f>
        <v>#N/A</v>
      </c>
      <c r="AA149" s="8" t="e">
        <f>NA()</f>
        <v>#N/A</v>
      </c>
      <c r="AB149" s="17">
        <f>IF($U149 &gt; epsilon, $U149 + 'Input Data'!$G$11 + 'Input Data'!$E$11, IF($V149 &gt; epsilon, $V149 + 'Input Data'!$G$11, $W149)) * 5280</f>
        <v>1988.1516488385282</v>
      </c>
    </row>
    <row r="150" spans="1:28" x14ac:dyDescent="0.3">
      <c r="A150" s="38">
        <f>IF(SUM($B149:$H151)=0,NA(),LTM!$A151)</f>
        <v>1460</v>
      </c>
      <c r="B150" s="7">
        <f>LTM!$I151 / LTM!$C$1 * 3600</f>
        <v>5985</v>
      </c>
      <c r="C150" s="8">
        <f>LTM!$H151 / LTM!$C$1 * 3600</f>
        <v>0</v>
      </c>
      <c r="D150" s="8">
        <f>LTM!$T151 / LTM!$C$1 * 3600</f>
        <v>5865.3</v>
      </c>
      <c r="E150" s="33">
        <f>LTM!$S151 / LTM!$C$1 * 3600</f>
        <v>119.7</v>
      </c>
      <c r="F150" s="8">
        <f>LTM!$AE151 / LTM!$C$1 * 3600</f>
        <v>5400</v>
      </c>
      <c r="G150" s="33">
        <f>LTM!$AD151 / LTM!$C$1 * 3600</f>
        <v>0</v>
      </c>
      <c r="H150" s="18">
        <f>LTM!$AL151 / LTM!$C$1 * 3600</f>
        <v>5400</v>
      </c>
      <c r="J150" s="50">
        <f>IF(OR(LTM!$B151 * 3600 / LTM!$C$1 &gt;= 'Input Data'!$C$12 * LOOKUP(LTM!$A151,'Input Data'!$B$58:$B$62,'Input Data'!$D$58:$D$62) - epsilon, LTM!$C151 - LTM!$C150 &lt; LTM!$B150 - epsilon), (LTM!$C151 - LTM!$C150) * 3600 / LTM!$C$1 / 'Input Data'!$C$14, 'Input Data'!$C$13 - (LTM!$C151 - LTM!$C150) * 3600 / LTM!$C$1 / 'Input Data'!$C$15)</f>
        <v>99.75</v>
      </c>
      <c r="K150" s="60">
        <f>IF($B150 + $C150 &gt;= LTM!$E150 * 3600 / LTM!$C$1 - epsilon, ($B150 + $C150) / 'Input Data'!$C$14, 'Input Data'!$C$13 - ($B150 + $C150) / 'Input Data'!$C$15)</f>
        <v>99.75</v>
      </c>
      <c r="L150" s="8">
        <f>IF(OR(LTM!$M151 * 3600 / LTM!$C$1 &gt;= 'Input Data'!$E$12 * LOOKUP(LTM!$A151,'Input Data'!$B$58:$B$62,'Input Data'!$F$58:$F$62) - epsilon,$B150 &lt; LTM!$M150 * 3600 / LTM!$C$1 - epsilon), $B150 / 'Input Data'!$E$14, 'Input Data'!$E$13 - $B150 / 'Input Data'!$E$15)</f>
        <v>199.5</v>
      </c>
      <c r="M150" s="33">
        <f>IF($D150 + $E150 &gt;= LTM!$P150 * 3600 / LTM!$C$1 - epsilon, ($D150 + $E150) / 'Input Data'!$E$14, 'Input Data'!$E$13 - ($D150 + $E150) / 'Input Data'!$E$15)</f>
        <v>199.5</v>
      </c>
      <c r="N150" s="8">
        <f>IF(OR(LTM!$X151 * 3600 / LTM!$C$1 &gt;= 'Input Data'!$G$12 * LOOKUP(LTM!$A151,'Input Data'!$B$58:$B$62,'Input Data'!$H$58:$H$62) - epsilon, $D150 &lt; LTM!$X150 * 3600 / LTM!$C$1 - epsilon), $D150 / 'Input Data'!$G$14, 'Input Data'!$G$13 - $D150 / 'Input Data'!$G$15)</f>
        <v>195.51000000000002</v>
      </c>
      <c r="O150" s="17">
        <f>IF($F150 + $G150 &gt;= LTM!$AA150 * 3600 / LTM!$C$1 - epsilon, ($F150 + $G150) / 'Input Data'!$G$14, 'Input Data'!$G$13 - ($F150 + $G150) / 'Input Data'!$G$15)</f>
        <v>751.57894736842104</v>
      </c>
      <c r="Q150" s="49">
        <f>IF(ABS($J150-$K150) &gt; epsilon, -((LTM!$C151 - LTM!$C150) * 3600 / LTM!$C$1-($B150+$C150))/($J150-$K150), 0)</f>
        <v>0</v>
      </c>
      <c r="R150" s="8">
        <f t="shared" si="4"/>
        <v>0</v>
      </c>
      <c r="S150" s="17">
        <f t="shared" si="5"/>
        <v>0.83676673945203728</v>
      </c>
      <c r="U150" s="49">
        <f>MAX(U149 + Q149 * LTM!$C$1 / 3600, 0)</f>
        <v>0</v>
      </c>
      <c r="V150" s="11">
        <f>MAX(V149 + R149 * LTM!$C$1 / 3600 + IF(NOT(OR(LTM!$M151 * 3600 / LTM!$C$1 &gt;= 'Input Data'!$E$12 * LOOKUP(LTM!$A151,'Input Data'!$B$58:$B$62,'Input Data'!$F$58:$F$62) - epsilon,$B150 &lt; LTM!$M150 * 3600 / LTM!$C$1 - epsilon)), MIN(U149 + Q149 * LTM!$C$1 / 3600, 0), 0), 0)</f>
        <v>0</v>
      </c>
      <c r="W150" s="18">
        <f>MAX(W149 + S149 * LTM!$C$1 / 3600 + IF(NOT(OR(LTM!$X151 * 3600 / LTM!$C$1 &gt;= 'Input Data'!$G$12 * LOOKUP(LTM!$A151,'Input Data'!$B$58:$B$62,'Input Data'!$H$58:$H$62) - epsilon, $D150 &lt; LTM!$X150 * 3600 / LTM!$C$1 - epsilon)), MIN(V149 + R149 * LTM!$C$1 / 3600, 0), 0), 0)</f>
        <v>0.37886822494011829</v>
      </c>
      <c r="Y150" s="50" t="e">
        <f>NA()</f>
        <v>#N/A</v>
      </c>
      <c r="Z150" s="55" t="e">
        <f>NA()</f>
        <v>#N/A</v>
      </c>
      <c r="AA150" s="8" t="e">
        <f>NA()</f>
        <v>#N/A</v>
      </c>
      <c r="AB150" s="17">
        <f>IF($U150 &gt; epsilon, $U150 + 'Input Data'!$G$11 + 'Input Data'!$E$11, IF($V150 &gt; epsilon, $V150 + 'Input Data'!$G$11, $W150)) * 5280</f>
        <v>2000.4242276838245</v>
      </c>
    </row>
    <row r="151" spans="1:28" x14ac:dyDescent="0.3">
      <c r="A151" s="38">
        <f>IF(SUM($B150:$H152)=0,NA(),LTM!$A152)</f>
        <v>1470</v>
      </c>
      <c r="B151" s="7">
        <f>LTM!$I152 / LTM!$C$1 * 3600</f>
        <v>5985</v>
      </c>
      <c r="C151" s="8">
        <f>LTM!$H152 / LTM!$C$1 * 3600</f>
        <v>0</v>
      </c>
      <c r="D151" s="8">
        <f>LTM!$T152 / LTM!$C$1 * 3600</f>
        <v>5865.3</v>
      </c>
      <c r="E151" s="33">
        <f>LTM!$S152 / LTM!$C$1 * 3600</f>
        <v>119.7</v>
      </c>
      <c r="F151" s="8">
        <f>LTM!$AE152 / LTM!$C$1 * 3600</f>
        <v>5400</v>
      </c>
      <c r="G151" s="33">
        <f>LTM!$AD152 / LTM!$C$1 * 3600</f>
        <v>0</v>
      </c>
      <c r="H151" s="18">
        <f>LTM!$AL152 / LTM!$C$1 * 3600</f>
        <v>5400</v>
      </c>
      <c r="J151" s="50">
        <f>IF(OR(LTM!$B152 * 3600 / LTM!$C$1 &gt;= 'Input Data'!$C$12 * LOOKUP(LTM!$A152,'Input Data'!$B$58:$B$62,'Input Data'!$D$58:$D$62) - epsilon, LTM!$C152 - LTM!$C151 &lt; LTM!$B151 - epsilon), (LTM!$C152 - LTM!$C151) * 3600 / LTM!$C$1 / 'Input Data'!$C$14, 'Input Data'!$C$13 - (LTM!$C152 - LTM!$C151) * 3600 / LTM!$C$1 / 'Input Data'!$C$15)</f>
        <v>99.75</v>
      </c>
      <c r="K151" s="60">
        <f>IF($B151 + $C151 &gt;= LTM!$E151 * 3600 / LTM!$C$1 - epsilon, ($B151 + $C151) / 'Input Data'!$C$14, 'Input Data'!$C$13 - ($B151 + $C151) / 'Input Data'!$C$15)</f>
        <v>99.75</v>
      </c>
      <c r="L151" s="8">
        <f>IF(OR(LTM!$M152 * 3600 / LTM!$C$1 &gt;= 'Input Data'!$E$12 * LOOKUP(LTM!$A152,'Input Data'!$B$58:$B$62,'Input Data'!$F$58:$F$62) - epsilon,$B151 &lt; LTM!$M151 * 3600 / LTM!$C$1 - epsilon), $B151 / 'Input Data'!$E$14, 'Input Data'!$E$13 - $B151 / 'Input Data'!$E$15)</f>
        <v>199.5</v>
      </c>
      <c r="M151" s="33">
        <f>IF($D151 + $E151 &gt;= LTM!$P151 * 3600 / LTM!$C$1 - epsilon, ($D151 + $E151) / 'Input Data'!$E$14, 'Input Data'!$E$13 - ($D151 + $E151) / 'Input Data'!$E$15)</f>
        <v>199.5</v>
      </c>
      <c r="N151" s="8">
        <f>IF(OR(LTM!$X152 * 3600 / LTM!$C$1 &gt;= 'Input Data'!$G$12 * LOOKUP(LTM!$A152,'Input Data'!$B$58:$B$62,'Input Data'!$H$58:$H$62) - epsilon, $D151 &lt; LTM!$X151 * 3600 / LTM!$C$1 - epsilon), $D151 / 'Input Data'!$G$14, 'Input Data'!$G$13 - $D151 / 'Input Data'!$G$15)</f>
        <v>195.51000000000002</v>
      </c>
      <c r="O151" s="17">
        <f>IF($F151 + $G151 &gt;= LTM!$AA151 * 3600 / LTM!$C$1 - epsilon, ($F151 + $G151) / 'Input Data'!$G$14, 'Input Data'!$G$13 - ($F151 + $G151) / 'Input Data'!$G$15)</f>
        <v>751.57894736842104</v>
      </c>
      <c r="Q151" s="49">
        <f>IF(ABS($J151-$K151) &gt; epsilon, -((LTM!$C152 - LTM!$C151) * 3600 / LTM!$C$1-($B151+$C151))/($J151-$K151), 0)</f>
        <v>0</v>
      </c>
      <c r="R151" s="8">
        <f t="shared" si="4"/>
        <v>0</v>
      </c>
      <c r="S151" s="17">
        <f t="shared" si="5"/>
        <v>0.83676673945203728</v>
      </c>
      <c r="U151" s="49">
        <f>MAX(U150 + Q150 * LTM!$C$1 / 3600, 0)</f>
        <v>0</v>
      </c>
      <c r="V151" s="11">
        <f>MAX(V150 + R150 * LTM!$C$1 / 3600 + IF(NOT(OR(LTM!$M152 * 3600 / LTM!$C$1 &gt;= 'Input Data'!$E$12 * LOOKUP(LTM!$A152,'Input Data'!$B$58:$B$62,'Input Data'!$F$58:$F$62) - epsilon,$B151 &lt; LTM!$M151 * 3600 / LTM!$C$1 - epsilon)), MIN(U150 + Q150 * LTM!$C$1 / 3600, 0), 0), 0)</f>
        <v>0</v>
      </c>
      <c r="W151" s="18">
        <f>MAX(W150 + S150 * LTM!$C$1 / 3600 + IF(NOT(OR(LTM!$X152 * 3600 / LTM!$C$1 &gt;= 'Input Data'!$G$12 * LOOKUP(LTM!$A152,'Input Data'!$B$58:$B$62,'Input Data'!$H$58:$H$62) - epsilon, $D151 &lt; LTM!$X151 * 3600 / LTM!$C$1 - epsilon)), MIN(V150 + R150 * LTM!$C$1 / 3600, 0), 0), 0)</f>
        <v>0.38119257699415171</v>
      </c>
      <c r="Y151" s="50" t="e">
        <f>NA()</f>
        <v>#N/A</v>
      </c>
      <c r="Z151" s="55" t="e">
        <f>NA()</f>
        <v>#N/A</v>
      </c>
      <c r="AA151" s="8" t="e">
        <f>NA()</f>
        <v>#N/A</v>
      </c>
      <c r="AB151" s="17">
        <f>IF($U151 &gt; epsilon, $U151 + 'Input Data'!$G$11 + 'Input Data'!$E$11, IF($V151 &gt; epsilon, $V151 + 'Input Data'!$G$11, $W151)) * 5280</f>
        <v>2012.696806529121</v>
      </c>
    </row>
    <row r="152" spans="1:28" x14ac:dyDescent="0.3">
      <c r="A152" s="38">
        <f>IF(SUM($B151:$H153)=0,NA(),LTM!$A153)</f>
        <v>1480</v>
      </c>
      <c r="B152" s="7">
        <f>LTM!$I153 / LTM!$C$1 * 3600</f>
        <v>5985</v>
      </c>
      <c r="C152" s="8">
        <f>LTM!$H153 / LTM!$C$1 * 3600</f>
        <v>0</v>
      </c>
      <c r="D152" s="8">
        <f>LTM!$T153 / LTM!$C$1 * 3600</f>
        <v>5865.3</v>
      </c>
      <c r="E152" s="33">
        <f>LTM!$S153 / LTM!$C$1 * 3600</f>
        <v>119.7</v>
      </c>
      <c r="F152" s="8">
        <f>LTM!$AE153 / LTM!$C$1 * 3600</f>
        <v>5400</v>
      </c>
      <c r="G152" s="33">
        <f>LTM!$AD153 / LTM!$C$1 * 3600</f>
        <v>0</v>
      </c>
      <c r="H152" s="18">
        <f>LTM!$AL153 / LTM!$C$1 * 3600</f>
        <v>5400</v>
      </c>
      <c r="J152" s="50">
        <f>IF(OR(LTM!$B153 * 3600 / LTM!$C$1 &gt;= 'Input Data'!$C$12 * LOOKUP(LTM!$A153,'Input Data'!$B$58:$B$62,'Input Data'!$D$58:$D$62) - epsilon, LTM!$C153 - LTM!$C152 &lt; LTM!$B152 - epsilon), (LTM!$C153 - LTM!$C152) * 3600 / LTM!$C$1 / 'Input Data'!$C$14, 'Input Data'!$C$13 - (LTM!$C153 - LTM!$C152) * 3600 / LTM!$C$1 / 'Input Data'!$C$15)</f>
        <v>99.75</v>
      </c>
      <c r="K152" s="60">
        <f>IF($B152 + $C152 &gt;= LTM!$E152 * 3600 / LTM!$C$1 - epsilon, ($B152 + $C152) / 'Input Data'!$C$14, 'Input Data'!$C$13 - ($B152 + $C152) / 'Input Data'!$C$15)</f>
        <v>99.75</v>
      </c>
      <c r="L152" s="8">
        <f>IF(OR(LTM!$M153 * 3600 / LTM!$C$1 &gt;= 'Input Data'!$E$12 * LOOKUP(LTM!$A153,'Input Data'!$B$58:$B$62,'Input Data'!$F$58:$F$62) - epsilon,$B152 &lt; LTM!$M152 * 3600 / LTM!$C$1 - epsilon), $B152 / 'Input Data'!$E$14, 'Input Data'!$E$13 - $B152 / 'Input Data'!$E$15)</f>
        <v>199.5</v>
      </c>
      <c r="M152" s="33">
        <f>IF($D152 + $E152 &gt;= LTM!$P152 * 3600 / LTM!$C$1 - epsilon, ($D152 + $E152) / 'Input Data'!$E$14, 'Input Data'!$E$13 - ($D152 + $E152) / 'Input Data'!$E$15)</f>
        <v>199.5</v>
      </c>
      <c r="N152" s="8">
        <f>IF(OR(LTM!$X153 * 3600 / LTM!$C$1 &gt;= 'Input Data'!$G$12 * LOOKUP(LTM!$A153,'Input Data'!$B$58:$B$62,'Input Data'!$H$58:$H$62) - epsilon, $D152 &lt; LTM!$X152 * 3600 / LTM!$C$1 - epsilon), $D152 / 'Input Data'!$G$14, 'Input Data'!$G$13 - $D152 / 'Input Data'!$G$15)</f>
        <v>195.51000000000002</v>
      </c>
      <c r="O152" s="17">
        <f>IF($F152 + $G152 &gt;= LTM!$AA152 * 3600 / LTM!$C$1 - epsilon, ($F152 + $G152) / 'Input Data'!$G$14, 'Input Data'!$G$13 - ($F152 + $G152) / 'Input Data'!$G$15)</f>
        <v>751.57894736842104</v>
      </c>
      <c r="Q152" s="49">
        <f>IF(ABS($J152-$K152) &gt; epsilon, -((LTM!$C153 - LTM!$C152) * 3600 / LTM!$C$1-($B152+$C152))/($J152-$K152), 0)</f>
        <v>0</v>
      </c>
      <c r="R152" s="8">
        <f t="shared" si="4"/>
        <v>0</v>
      </c>
      <c r="S152" s="17">
        <f t="shared" si="5"/>
        <v>0.83676673945203728</v>
      </c>
      <c r="U152" s="49">
        <f>MAX(U151 + Q151 * LTM!$C$1 / 3600, 0)</f>
        <v>0</v>
      </c>
      <c r="V152" s="11">
        <f>MAX(V151 + R151 * LTM!$C$1 / 3600 + IF(NOT(OR(LTM!$M153 * 3600 / LTM!$C$1 &gt;= 'Input Data'!$E$12 * LOOKUP(LTM!$A153,'Input Data'!$B$58:$B$62,'Input Data'!$F$58:$F$62) - epsilon,$B152 &lt; LTM!$M152 * 3600 / LTM!$C$1 - epsilon)), MIN(U151 + Q151 * LTM!$C$1 / 3600, 0), 0), 0)</f>
        <v>0</v>
      </c>
      <c r="W152" s="18">
        <f>MAX(W151 + S151 * LTM!$C$1 / 3600 + IF(NOT(OR(LTM!$X153 * 3600 / LTM!$C$1 &gt;= 'Input Data'!$G$12 * LOOKUP(LTM!$A153,'Input Data'!$B$58:$B$62,'Input Data'!$H$58:$H$62) - epsilon, $D152 &lt; LTM!$X152 * 3600 / LTM!$C$1 - epsilon)), MIN(V151 + R151 * LTM!$C$1 / 3600, 0), 0), 0)</f>
        <v>0.38351692904818513</v>
      </c>
      <c r="Y152" s="50" t="e">
        <f>NA()</f>
        <v>#N/A</v>
      </c>
      <c r="Z152" s="55" t="e">
        <f>NA()</f>
        <v>#N/A</v>
      </c>
      <c r="AA152" s="8" t="e">
        <f>NA()</f>
        <v>#N/A</v>
      </c>
      <c r="AB152" s="17">
        <f>IF($U152 &gt; epsilon, $U152 + 'Input Data'!$G$11 + 'Input Data'!$E$11, IF($V152 &gt; epsilon, $V152 + 'Input Data'!$G$11, $W152)) * 5280</f>
        <v>2024.9693853744175</v>
      </c>
    </row>
    <row r="153" spans="1:28" x14ac:dyDescent="0.3">
      <c r="A153" s="38">
        <f>IF(SUM($B152:$H154)=0,NA(),LTM!$A154)</f>
        <v>1490</v>
      </c>
      <c r="B153" s="7">
        <f>LTM!$I154 / LTM!$C$1 * 3600</f>
        <v>5985</v>
      </c>
      <c r="C153" s="8">
        <f>LTM!$H154 / LTM!$C$1 * 3600</f>
        <v>0</v>
      </c>
      <c r="D153" s="8">
        <f>LTM!$T154 / LTM!$C$1 * 3600</f>
        <v>5865.3</v>
      </c>
      <c r="E153" s="33">
        <f>LTM!$S154 / LTM!$C$1 * 3600</f>
        <v>119.7</v>
      </c>
      <c r="F153" s="8">
        <f>LTM!$AE154 / LTM!$C$1 * 3600</f>
        <v>5400</v>
      </c>
      <c r="G153" s="33">
        <f>LTM!$AD154 / LTM!$C$1 * 3600</f>
        <v>0</v>
      </c>
      <c r="H153" s="18">
        <f>LTM!$AL154 / LTM!$C$1 * 3600</f>
        <v>5400</v>
      </c>
      <c r="J153" s="50">
        <f>IF(OR(LTM!$B154 * 3600 / LTM!$C$1 &gt;= 'Input Data'!$C$12 * LOOKUP(LTM!$A154,'Input Data'!$B$58:$B$62,'Input Data'!$D$58:$D$62) - epsilon, LTM!$C154 - LTM!$C153 &lt; LTM!$B153 - epsilon), (LTM!$C154 - LTM!$C153) * 3600 / LTM!$C$1 / 'Input Data'!$C$14, 'Input Data'!$C$13 - (LTM!$C154 - LTM!$C153) * 3600 / LTM!$C$1 / 'Input Data'!$C$15)</f>
        <v>99.75</v>
      </c>
      <c r="K153" s="60">
        <f>IF($B153 + $C153 &gt;= LTM!$E153 * 3600 / LTM!$C$1 - epsilon, ($B153 + $C153) / 'Input Data'!$C$14, 'Input Data'!$C$13 - ($B153 + $C153) / 'Input Data'!$C$15)</f>
        <v>99.75</v>
      </c>
      <c r="L153" s="8">
        <f>IF(OR(LTM!$M154 * 3600 / LTM!$C$1 &gt;= 'Input Data'!$E$12 * LOOKUP(LTM!$A154,'Input Data'!$B$58:$B$62,'Input Data'!$F$58:$F$62) - epsilon,$B153 &lt; LTM!$M153 * 3600 / LTM!$C$1 - epsilon), $B153 / 'Input Data'!$E$14, 'Input Data'!$E$13 - $B153 / 'Input Data'!$E$15)</f>
        <v>199.5</v>
      </c>
      <c r="M153" s="33">
        <f>IF($D153 + $E153 &gt;= LTM!$P153 * 3600 / LTM!$C$1 - epsilon, ($D153 + $E153) / 'Input Data'!$E$14, 'Input Data'!$E$13 - ($D153 + $E153) / 'Input Data'!$E$15)</f>
        <v>199.5</v>
      </c>
      <c r="N153" s="8">
        <f>IF(OR(LTM!$X154 * 3600 / LTM!$C$1 &gt;= 'Input Data'!$G$12 * LOOKUP(LTM!$A154,'Input Data'!$B$58:$B$62,'Input Data'!$H$58:$H$62) - epsilon, $D153 &lt; LTM!$X153 * 3600 / LTM!$C$1 - epsilon), $D153 / 'Input Data'!$G$14, 'Input Data'!$G$13 - $D153 / 'Input Data'!$G$15)</f>
        <v>195.51000000000002</v>
      </c>
      <c r="O153" s="17">
        <f>IF($F153 + $G153 &gt;= LTM!$AA153 * 3600 / LTM!$C$1 - epsilon, ($F153 + $G153) / 'Input Data'!$G$14, 'Input Data'!$G$13 - ($F153 + $G153) / 'Input Data'!$G$15)</f>
        <v>751.57894736842104</v>
      </c>
      <c r="Q153" s="49">
        <f>IF(ABS($J153-$K153) &gt; epsilon, -((LTM!$C154 - LTM!$C153) * 3600 / LTM!$C$1-($B153+$C153))/($J153-$K153), 0)</f>
        <v>0</v>
      </c>
      <c r="R153" s="8">
        <f t="shared" si="4"/>
        <v>0</v>
      </c>
      <c r="S153" s="17">
        <f t="shared" si="5"/>
        <v>0.83676673945203728</v>
      </c>
      <c r="U153" s="49">
        <f>MAX(U152 + Q152 * LTM!$C$1 / 3600, 0)</f>
        <v>0</v>
      </c>
      <c r="V153" s="11">
        <f>MAX(V152 + R152 * LTM!$C$1 / 3600 + IF(NOT(OR(LTM!$M154 * 3600 / LTM!$C$1 &gt;= 'Input Data'!$E$12 * LOOKUP(LTM!$A154,'Input Data'!$B$58:$B$62,'Input Data'!$F$58:$F$62) - epsilon,$B153 &lt; LTM!$M153 * 3600 / LTM!$C$1 - epsilon)), MIN(U152 + Q152 * LTM!$C$1 / 3600, 0), 0), 0)</f>
        <v>0</v>
      </c>
      <c r="W153" s="18">
        <f>MAX(W152 + S152 * LTM!$C$1 / 3600 + IF(NOT(OR(LTM!$X154 * 3600 / LTM!$C$1 &gt;= 'Input Data'!$G$12 * LOOKUP(LTM!$A154,'Input Data'!$B$58:$B$62,'Input Data'!$H$58:$H$62) - epsilon, $D153 &lt; LTM!$X153 * 3600 / LTM!$C$1 - epsilon)), MIN(V152 + R152 * LTM!$C$1 / 3600, 0), 0), 0)</f>
        <v>0.38584128110221855</v>
      </c>
      <c r="Y153" s="50" t="e">
        <f>NA()</f>
        <v>#N/A</v>
      </c>
      <c r="Z153" s="55" t="e">
        <f>NA()</f>
        <v>#N/A</v>
      </c>
      <c r="AA153" s="8" t="e">
        <f>NA()</f>
        <v>#N/A</v>
      </c>
      <c r="AB153" s="17">
        <f>IF($U153 &gt; epsilon, $U153 + 'Input Data'!$G$11 + 'Input Data'!$E$11, IF($V153 &gt; epsilon, $V153 + 'Input Data'!$G$11, $W153)) * 5280</f>
        <v>2037.241964219714</v>
      </c>
    </row>
    <row r="154" spans="1:28" x14ac:dyDescent="0.3">
      <c r="A154" s="38">
        <f>IF(SUM($B153:$H155)=0,NA(),LTM!$A155)</f>
        <v>1500</v>
      </c>
      <c r="B154" s="7">
        <f>LTM!$I155 / LTM!$C$1 * 3600</f>
        <v>5985</v>
      </c>
      <c r="C154" s="8">
        <f>LTM!$H155 / LTM!$C$1 * 3600</f>
        <v>0</v>
      </c>
      <c r="D154" s="8">
        <f>LTM!$T155 / LTM!$C$1 * 3600</f>
        <v>5865.3</v>
      </c>
      <c r="E154" s="33">
        <f>LTM!$S155 / LTM!$C$1 * 3600</f>
        <v>119.7</v>
      </c>
      <c r="F154" s="8">
        <f>LTM!$AE155 / LTM!$C$1 * 3600</f>
        <v>5400</v>
      </c>
      <c r="G154" s="33">
        <f>LTM!$AD155 / LTM!$C$1 * 3600</f>
        <v>0</v>
      </c>
      <c r="H154" s="18">
        <f>LTM!$AL155 / LTM!$C$1 * 3600</f>
        <v>5400</v>
      </c>
      <c r="J154" s="50">
        <f>IF(OR(LTM!$B155 * 3600 / LTM!$C$1 &gt;= 'Input Data'!$C$12 * LOOKUP(LTM!$A155,'Input Data'!$B$58:$B$62,'Input Data'!$D$58:$D$62) - epsilon, LTM!$C155 - LTM!$C154 &lt; LTM!$B154 - epsilon), (LTM!$C155 - LTM!$C154) * 3600 / LTM!$C$1 / 'Input Data'!$C$14, 'Input Data'!$C$13 - (LTM!$C155 - LTM!$C154) * 3600 / LTM!$C$1 / 'Input Data'!$C$15)</f>
        <v>99.75</v>
      </c>
      <c r="K154" s="60">
        <f>IF($B154 + $C154 &gt;= LTM!$E154 * 3600 / LTM!$C$1 - epsilon, ($B154 + $C154) / 'Input Data'!$C$14, 'Input Data'!$C$13 - ($B154 + $C154) / 'Input Data'!$C$15)</f>
        <v>99.75</v>
      </c>
      <c r="L154" s="8">
        <f>IF(OR(LTM!$M155 * 3600 / LTM!$C$1 &gt;= 'Input Data'!$E$12 * LOOKUP(LTM!$A155,'Input Data'!$B$58:$B$62,'Input Data'!$F$58:$F$62) - epsilon,$B154 &lt; LTM!$M154 * 3600 / LTM!$C$1 - epsilon), $B154 / 'Input Data'!$E$14, 'Input Data'!$E$13 - $B154 / 'Input Data'!$E$15)</f>
        <v>199.5</v>
      </c>
      <c r="M154" s="33">
        <f>IF($D154 + $E154 &gt;= LTM!$P154 * 3600 / LTM!$C$1 - epsilon, ($D154 + $E154) / 'Input Data'!$E$14, 'Input Data'!$E$13 - ($D154 + $E154) / 'Input Data'!$E$15)</f>
        <v>199.5</v>
      </c>
      <c r="N154" s="8">
        <f>IF(OR(LTM!$X155 * 3600 / LTM!$C$1 &gt;= 'Input Data'!$G$12 * LOOKUP(LTM!$A155,'Input Data'!$B$58:$B$62,'Input Data'!$H$58:$H$62) - epsilon, $D154 &lt; LTM!$X154 * 3600 / LTM!$C$1 - epsilon), $D154 / 'Input Data'!$G$14, 'Input Data'!$G$13 - $D154 / 'Input Data'!$G$15)</f>
        <v>195.51000000000002</v>
      </c>
      <c r="O154" s="17">
        <f>IF($F154 + $G154 &gt;= LTM!$AA154 * 3600 / LTM!$C$1 - epsilon, ($F154 + $G154) / 'Input Data'!$G$14, 'Input Data'!$G$13 - ($F154 + $G154) / 'Input Data'!$G$15)</f>
        <v>751.57894736842104</v>
      </c>
      <c r="Q154" s="49">
        <f>IF(ABS($J154-$K154) &gt; epsilon, -((LTM!$C155 - LTM!$C154) * 3600 / LTM!$C$1-($B154+$C154))/($J154-$K154), 0)</f>
        <v>0</v>
      </c>
      <c r="R154" s="8">
        <f t="shared" si="4"/>
        <v>0</v>
      </c>
      <c r="S154" s="17">
        <f t="shared" si="5"/>
        <v>0.83676673945203728</v>
      </c>
      <c r="U154" s="49">
        <f>MAX(U153 + Q153 * LTM!$C$1 / 3600, 0)</f>
        <v>0</v>
      </c>
      <c r="V154" s="11">
        <f>MAX(V153 + R153 * LTM!$C$1 / 3600 + IF(NOT(OR(LTM!$M155 * 3600 / LTM!$C$1 &gt;= 'Input Data'!$E$12 * LOOKUP(LTM!$A155,'Input Data'!$B$58:$B$62,'Input Data'!$F$58:$F$62) - epsilon,$B154 &lt; LTM!$M154 * 3600 / LTM!$C$1 - epsilon)), MIN(U153 + Q153 * LTM!$C$1 / 3600, 0), 0), 0)</f>
        <v>0</v>
      </c>
      <c r="W154" s="18">
        <f>MAX(W153 + S153 * LTM!$C$1 / 3600 + IF(NOT(OR(LTM!$X155 * 3600 / LTM!$C$1 &gt;= 'Input Data'!$G$12 * LOOKUP(LTM!$A155,'Input Data'!$B$58:$B$62,'Input Data'!$H$58:$H$62) - epsilon, $D154 &lt; LTM!$X154 * 3600 / LTM!$C$1 - epsilon)), MIN(V153 + R153 * LTM!$C$1 / 3600, 0), 0), 0)</f>
        <v>0.38816563315625197</v>
      </c>
      <c r="Y154" s="50" t="e">
        <f>NA()</f>
        <v>#N/A</v>
      </c>
      <c r="Z154" s="55" t="e">
        <f>NA()</f>
        <v>#N/A</v>
      </c>
      <c r="AA154" s="8" t="e">
        <f>NA()</f>
        <v>#N/A</v>
      </c>
      <c r="AB154" s="17">
        <f>IF($U154 &gt; epsilon, $U154 + 'Input Data'!$G$11 + 'Input Data'!$E$11, IF($V154 &gt; epsilon, $V154 + 'Input Data'!$G$11, $W154)) * 5280</f>
        <v>2049.5145430650105</v>
      </c>
    </row>
    <row r="155" spans="1:28" x14ac:dyDescent="0.3">
      <c r="A155" s="38">
        <f>IF(SUM($B154:$H156)=0,NA(),LTM!$A156)</f>
        <v>1510</v>
      </c>
      <c r="B155" s="7">
        <f>LTM!$I156 / LTM!$C$1 * 3600</f>
        <v>5985</v>
      </c>
      <c r="C155" s="8">
        <f>LTM!$H156 / LTM!$C$1 * 3600</f>
        <v>0</v>
      </c>
      <c r="D155" s="8">
        <f>LTM!$T156 / LTM!$C$1 * 3600</f>
        <v>5865.3</v>
      </c>
      <c r="E155" s="33">
        <f>LTM!$S156 / LTM!$C$1 * 3600</f>
        <v>119.7</v>
      </c>
      <c r="F155" s="8">
        <f>LTM!$AE156 / LTM!$C$1 * 3600</f>
        <v>5400</v>
      </c>
      <c r="G155" s="33">
        <f>LTM!$AD156 / LTM!$C$1 * 3600</f>
        <v>0</v>
      </c>
      <c r="H155" s="18">
        <f>LTM!$AL156 / LTM!$C$1 * 3600</f>
        <v>5400</v>
      </c>
      <c r="J155" s="50">
        <f>IF(OR(LTM!$B156 * 3600 / LTM!$C$1 &gt;= 'Input Data'!$C$12 * LOOKUP(LTM!$A156,'Input Data'!$B$58:$B$62,'Input Data'!$D$58:$D$62) - epsilon, LTM!$C156 - LTM!$C155 &lt; LTM!$B155 - epsilon), (LTM!$C156 - LTM!$C155) * 3600 / LTM!$C$1 / 'Input Data'!$C$14, 'Input Data'!$C$13 - (LTM!$C156 - LTM!$C155) * 3600 / LTM!$C$1 / 'Input Data'!$C$15)</f>
        <v>99.75</v>
      </c>
      <c r="K155" s="60">
        <f>IF($B155 + $C155 &gt;= LTM!$E155 * 3600 / LTM!$C$1 - epsilon, ($B155 + $C155) / 'Input Data'!$C$14, 'Input Data'!$C$13 - ($B155 + $C155) / 'Input Data'!$C$15)</f>
        <v>99.75</v>
      </c>
      <c r="L155" s="8">
        <f>IF(OR(LTM!$M156 * 3600 / LTM!$C$1 &gt;= 'Input Data'!$E$12 * LOOKUP(LTM!$A156,'Input Data'!$B$58:$B$62,'Input Data'!$F$58:$F$62) - epsilon,$B155 &lt; LTM!$M155 * 3600 / LTM!$C$1 - epsilon), $B155 / 'Input Data'!$E$14, 'Input Data'!$E$13 - $B155 / 'Input Data'!$E$15)</f>
        <v>199.5</v>
      </c>
      <c r="M155" s="33">
        <f>IF($D155 + $E155 &gt;= LTM!$P155 * 3600 / LTM!$C$1 - epsilon, ($D155 + $E155) / 'Input Data'!$E$14, 'Input Data'!$E$13 - ($D155 + $E155) / 'Input Data'!$E$15)</f>
        <v>199.5</v>
      </c>
      <c r="N155" s="8">
        <f>IF(OR(LTM!$X156 * 3600 / LTM!$C$1 &gt;= 'Input Data'!$G$12 * LOOKUP(LTM!$A156,'Input Data'!$B$58:$B$62,'Input Data'!$H$58:$H$62) - epsilon, $D155 &lt; LTM!$X155 * 3600 / LTM!$C$1 - epsilon), $D155 / 'Input Data'!$G$14, 'Input Data'!$G$13 - $D155 / 'Input Data'!$G$15)</f>
        <v>195.51000000000002</v>
      </c>
      <c r="O155" s="17">
        <f>IF($F155 + $G155 &gt;= LTM!$AA155 * 3600 / LTM!$C$1 - epsilon, ($F155 + $G155) / 'Input Data'!$G$14, 'Input Data'!$G$13 - ($F155 + $G155) / 'Input Data'!$G$15)</f>
        <v>751.57894736842104</v>
      </c>
      <c r="Q155" s="49">
        <f>IF(ABS($J155-$K155) &gt; epsilon, -((LTM!$C156 - LTM!$C155) * 3600 / LTM!$C$1-($B155+$C155))/($J155-$K155), 0)</f>
        <v>0</v>
      </c>
      <c r="R155" s="8">
        <f t="shared" si="4"/>
        <v>0</v>
      </c>
      <c r="S155" s="17">
        <f t="shared" si="5"/>
        <v>0.83676673945203728</v>
      </c>
      <c r="U155" s="49">
        <f>MAX(U154 + Q154 * LTM!$C$1 / 3600, 0)</f>
        <v>0</v>
      </c>
      <c r="V155" s="11">
        <f>MAX(V154 + R154 * LTM!$C$1 / 3600 + IF(NOT(OR(LTM!$M156 * 3600 / LTM!$C$1 &gt;= 'Input Data'!$E$12 * LOOKUP(LTM!$A156,'Input Data'!$B$58:$B$62,'Input Data'!$F$58:$F$62) - epsilon,$B155 &lt; LTM!$M155 * 3600 / LTM!$C$1 - epsilon)), MIN(U154 + Q154 * LTM!$C$1 / 3600, 0), 0), 0)</f>
        <v>0</v>
      </c>
      <c r="W155" s="18">
        <f>MAX(W154 + S154 * LTM!$C$1 / 3600 + IF(NOT(OR(LTM!$X156 * 3600 / LTM!$C$1 &gt;= 'Input Data'!$G$12 * LOOKUP(LTM!$A156,'Input Data'!$B$58:$B$62,'Input Data'!$H$58:$H$62) - epsilon, $D155 &lt; LTM!$X155 * 3600 / LTM!$C$1 - epsilon)), MIN(V154 + R154 * LTM!$C$1 / 3600, 0), 0), 0)</f>
        <v>0.39048998521028538</v>
      </c>
      <c r="Y155" s="50" t="e">
        <f>NA()</f>
        <v>#N/A</v>
      </c>
      <c r="Z155" s="55" t="e">
        <f>NA()</f>
        <v>#N/A</v>
      </c>
      <c r="AA155" s="8" t="e">
        <f>NA()</f>
        <v>#N/A</v>
      </c>
      <c r="AB155" s="17">
        <f>IF($U155 &gt; epsilon, $U155 + 'Input Data'!$G$11 + 'Input Data'!$E$11, IF($V155 &gt; epsilon, $V155 + 'Input Data'!$G$11, $W155)) * 5280</f>
        <v>2061.7871219103067</v>
      </c>
    </row>
    <row r="156" spans="1:28" x14ac:dyDescent="0.3">
      <c r="A156" s="38">
        <f>IF(SUM($B155:$H157)=0,NA(),LTM!$A157)</f>
        <v>1520</v>
      </c>
      <c r="B156" s="7">
        <f>LTM!$I157 / LTM!$C$1 * 3600</f>
        <v>5985</v>
      </c>
      <c r="C156" s="8">
        <f>LTM!$H157 / LTM!$C$1 * 3600</f>
        <v>0</v>
      </c>
      <c r="D156" s="8">
        <f>LTM!$T157 / LTM!$C$1 * 3600</f>
        <v>5865.3</v>
      </c>
      <c r="E156" s="33">
        <f>LTM!$S157 / LTM!$C$1 * 3600</f>
        <v>119.7</v>
      </c>
      <c r="F156" s="8">
        <f>LTM!$AE157 / LTM!$C$1 * 3600</f>
        <v>5400</v>
      </c>
      <c r="G156" s="33">
        <f>LTM!$AD157 / LTM!$C$1 * 3600</f>
        <v>0</v>
      </c>
      <c r="H156" s="18">
        <f>LTM!$AL157 / LTM!$C$1 * 3600</f>
        <v>5400</v>
      </c>
      <c r="J156" s="50">
        <f>IF(OR(LTM!$B157 * 3600 / LTM!$C$1 &gt;= 'Input Data'!$C$12 * LOOKUP(LTM!$A157,'Input Data'!$B$58:$B$62,'Input Data'!$D$58:$D$62) - epsilon, LTM!$C157 - LTM!$C156 &lt; LTM!$B156 - epsilon), (LTM!$C157 - LTM!$C156) * 3600 / LTM!$C$1 / 'Input Data'!$C$14, 'Input Data'!$C$13 - (LTM!$C157 - LTM!$C156) * 3600 / LTM!$C$1 / 'Input Data'!$C$15)</f>
        <v>99.75</v>
      </c>
      <c r="K156" s="60">
        <f>IF($B156 + $C156 &gt;= LTM!$E156 * 3600 / LTM!$C$1 - epsilon, ($B156 + $C156) / 'Input Data'!$C$14, 'Input Data'!$C$13 - ($B156 + $C156) / 'Input Data'!$C$15)</f>
        <v>99.75</v>
      </c>
      <c r="L156" s="8">
        <f>IF(OR(LTM!$M157 * 3600 / LTM!$C$1 &gt;= 'Input Data'!$E$12 * LOOKUP(LTM!$A157,'Input Data'!$B$58:$B$62,'Input Data'!$F$58:$F$62) - epsilon,$B156 &lt; LTM!$M156 * 3600 / LTM!$C$1 - epsilon), $B156 / 'Input Data'!$E$14, 'Input Data'!$E$13 - $B156 / 'Input Data'!$E$15)</f>
        <v>199.5</v>
      </c>
      <c r="M156" s="33">
        <f>IF($D156 + $E156 &gt;= LTM!$P156 * 3600 / LTM!$C$1 - epsilon, ($D156 + $E156) / 'Input Data'!$E$14, 'Input Data'!$E$13 - ($D156 + $E156) / 'Input Data'!$E$15)</f>
        <v>199.5</v>
      </c>
      <c r="N156" s="8">
        <f>IF(OR(LTM!$X157 * 3600 / LTM!$C$1 &gt;= 'Input Data'!$G$12 * LOOKUP(LTM!$A157,'Input Data'!$B$58:$B$62,'Input Data'!$H$58:$H$62) - epsilon, $D156 &lt; LTM!$X156 * 3600 / LTM!$C$1 - epsilon), $D156 / 'Input Data'!$G$14, 'Input Data'!$G$13 - $D156 / 'Input Data'!$G$15)</f>
        <v>195.51000000000002</v>
      </c>
      <c r="O156" s="17">
        <f>IF($F156 + $G156 &gt;= LTM!$AA156 * 3600 / LTM!$C$1 - epsilon, ($F156 + $G156) / 'Input Data'!$G$14, 'Input Data'!$G$13 - ($F156 + $G156) / 'Input Data'!$G$15)</f>
        <v>751.57894736842104</v>
      </c>
      <c r="Q156" s="49">
        <f>IF(ABS($J156-$K156) &gt; epsilon, -((LTM!$C157 - LTM!$C156) * 3600 / LTM!$C$1-($B156+$C156))/($J156-$K156), 0)</f>
        <v>0</v>
      </c>
      <c r="R156" s="8">
        <f t="shared" si="4"/>
        <v>0</v>
      </c>
      <c r="S156" s="17">
        <f t="shared" si="5"/>
        <v>0.83676673945203728</v>
      </c>
      <c r="U156" s="49">
        <f>MAX(U155 + Q155 * LTM!$C$1 / 3600, 0)</f>
        <v>0</v>
      </c>
      <c r="V156" s="11">
        <f>MAX(V155 + R155 * LTM!$C$1 / 3600 + IF(NOT(OR(LTM!$M157 * 3600 / LTM!$C$1 &gt;= 'Input Data'!$E$12 * LOOKUP(LTM!$A157,'Input Data'!$B$58:$B$62,'Input Data'!$F$58:$F$62) - epsilon,$B156 &lt; LTM!$M156 * 3600 / LTM!$C$1 - epsilon)), MIN(U155 + Q155 * LTM!$C$1 / 3600, 0), 0), 0)</f>
        <v>0</v>
      </c>
      <c r="W156" s="18">
        <f>MAX(W155 + S155 * LTM!$C$1 / 3600 + IF(NOT(OR(LTM!$X157 * 3600 / LTM!$C$1 &gt;= 'Input Data'!$G$12 * LOOKUP(LTM!$A157,'Input Data'!$B$58:$B$62,'Input Data'!$H$58:$H$62) - epsilon, $D156 &lt; LTM!$X156 * 3600 / LTM!$C$1 - epsilon)), MIN(V155 + R155 * LTM!$C$1 / 3600, 0), 0), 0)</f>
        <v>0.3928143372643188</v>
      </c>
      <c r="Y156" s="50" t="e">
        <f>NA()</f>
        <v>#N/A</v>
      </c>
      <c r="Z156" s="55" t="e">
        <f>NA()</f>
        <v>#N/A</v>
      </c>
      <c r="AA156" s="8" t="e">
        <f>NA()</f>
        <v>#N/A</v>
      </c>
      <c r="AB156" s="17">
        <f>IF($U156 &gt; epsilon, $U156 + 'Input Data'!$G$11 + 'Input Data'!$E$11, IF($V156 &gt; epsilon, $V156 + 'Input Data'!$G$11, $W156)) * 5280</f>
        <v>2074.0597007556034</v>
      </c>
    </row>
    <row r="157" spans="1:28" x14ac:dyDescent="0.3">
      <c r="A157" s="38">
        <f>IF(SUM($B156:$H158)=0,NA(),LTM!$A158)</f>
        <v>1530</v>
      </c>
      <c r="B157" s="7">
        <f>LTM!$I158 / LTM!$C$1 * 3600</f>
        <v>5985</v>
      </c>
      <c r="C157" s="8">
        <f>LTM!$H158 / LTM!$C$1 * 3600</f>
        <v>0</v>
      </c>
      <c r="D157" s="8">
        <f>LTM!$T158 / LTM!$C$1 * 3600</f>
        <v>5865.3</v>
      </c>
      <c r="E157" s="33">
        <f>LTM!$S158 / LTM!$C$1 * 3600</f>
        <v>119.7</v>
      </c>
      <c r="F157" s="8">
        <f>LTM!$AE158 / LTM!$C$1 * 3600</f>
        <v>5400</v>
      </c>
      <c r="G157" s="33">
        <f>LTM!$AD158 / LTM!$C$1 * 3600</f>
        <v>0</v>
      </c>
      <c r="H157" s="18">
        <f>LTM!$AL158 / LTM!$C$1 * 3600</f>
        <v>5400</v>
      </c>
      <c r="J157" s="50">
        <f>IF(OR(LTM!$B158 * 3600 / LTM!$C$1 &gt;= 'Input Data'!$C$12 * LOOKUP(LTM!$A158,'Input Data'!$B$58:$B$62,'Input Data'!$D$58:$D$62) - epsilon, LTM!$C158 - LTM!$C157 &lt; LTM!$B157 - epsilon), (LTM!$C158 - LTM!$C157) * 3600 / LTM!$C$1 / 'Input Data'!$C$14, 'Input Data'!$C$13 - (LTM!$C158 - LTM!$C157) * 3600 / LTM!$C$1 / 'Input Data'!$C$15)</f>
        <v>99.75</v>
      </c>
      <c r="K157" s="60">
        <f>IF($B157 + $C157 &gt;= LTM!$E157 * 3600 / LTM!$C$1 - epsilon, ($B157 + $C157) / 'Input Data'!$C$14, 'Input Data'!$C$13 - ($B157 + $C157) / 'Input Data'!$C$15)</f>
        <v>99.75</v>
      </c>
      <c r="L157" s="8">
        <f>IF(OR(LTM!$M158 * 3600 / LTM!$C$1 &gt;= 'Input Data'!$E$12 * LOOKUP(LTM!$A158,'Input Data'!$B$58:$B$62,'Input Data'!$F$58:$F$62) - epsilon,$B157 &lt; LTM!$M157 * 3600 / LTM!$C$1 - epsilon), $B157 / 'Input Data'!$E$14, 'Input Data'!$E$13 - $B157 / 'Input Data'!$E$15)</f>
        <v>199.5</v>
      </c>
      <c r="M157" s="33">
        <f>IF($D157 + $E157 &gt;= LTM!$P157 * 3600 / LTM!$C$1 - epsilon, ($D157 + $E157) / 'Input Data'!$E$14, 'Input Data'!$E$13 - ($D157 + $E157) / 'Input Data'!$E$15)</f>
        <v>199.5</v>
      </c>
      <c r="N157" s="8">
        <f>IF(OR(LTM!$X158 * 3600 / LTM!$C$1 &gt;= 'Input Data'!$G$12 * LOOKUP(LTM!$A158,'Input Data'!$B$58:$B$62,'Input Data'!$H$58:$H$62) - epsilon, $D157 &lt; LTM!$X157 * 3600 / LTM!$C$1 - epsilon), $D157 / 'Input Data'!$G$14, 'Input Data'!$G$13 - $D157 / 'Input Data'!$G$15)</f>
        <v>195.51000000000002</v>
      </c>
      <c r="O157" s="17">
        <f>IF($F157 + $G157 &gt;= LTM!$AA157 * 3600 / LTM!$C$1 - epsilon, ($F157 + $G157) / 'Input Data'!$G$14, 'Input Data'!$G$13 - ($F157 + $G157) / 'Input Data'!$G$15)</f>
        <v>751.57894736842104</v>
      </c>
      <c r="Q157" s="49">
        <f>IF(ABS($J157-$K157) &gt; epsilon, -((LTM!$C158 - LTM!$C157) * 3600 / LTM!$C$1-($B157+$C157))/($J157-$K157), 0)</f>
        <v>0</v>
      </c>
      <c r="R157" s="8">
        <f t="shared" si="4"/>
        <v>0</v>
      </c>
      <c r="S157" s="17">
        <f t="shared" si="5"/>
        <v>0.83676673945203728</v>
      </c>
      <c r="U157" s="49">
        <f>MAX(U156 + Q156 * LTM!$C$1 / 3600, 0)</f>
        <v>0</v>
      </c>
      <c r="V157" s="11">
        <f>MAX(V156 + R156 * LTM!$C$1 / 3600 + IF(NOT(OR(LTM!$M158 * 3600 / LTM!$C$1 &gt;= 'Input Data'!$E$12 * LOOKUP(LTM!$A158,'Input Data'!$B$58:$B$62,'Input Data'!$F$58:$F$62) - epsilon,$B157 &lt; LTM!$M157 * 3600 / LTM!$C$1 - epsilon)), MIN(U156 + Q156 * LTM!$C$1 / 3600, 0), 0), 0)</f>
        <v>0</v>
      </c>
      <c r="W157" s="18">
        <f>MAX(W156 + S156 * LTM!$C$1 / 3600 + IF(NOT(OR(LTM!$X158 * 3600 / LTM!$C$1 &gt;= 'Input Data'!$G$12 * LOOKUP(LTM!$A158,'Input Data'!$B$58:$B$62,'Input Data'!$H$58:$H$62) - epsilon, $D157 &lt; LTM!$X157 * 3600 / LTM!$C$1 - epsilon)), MIN(V156 + R156 * LTM!$C$1 / 3600, 0), 0), 0)</f>
        <v>0.39513868931835222</v>
      </c>
      <c r="Y157" s="50" t="e">
        <f>NA()</f>
        <v>#N/A</v>
      </c>
      <c r="Z157" s="55" t="e">
        <f>NA()</f>
        <v>#N/A</v>
      </c>
      <c r="AA157" s="8" t="e">
        <f>NA()</f>
        <v>#N/A</v>
      </c>
      <c r="AB157" s="17">
        <f>IF($U157 &gt; epsilon, $U157 + 'Input Data'!$G$11 + 'Input Data'!$E$11, IF($V157 &gt; epsilon, $V157 + 'Input Data'!$G$11, $W157)) * 5280</f>
        <v>2086.3322796008997</v>
      </c>
    </row>
    <row r="158" spans="1:28" x14ac:dyDescent="0.3">
      <c r="A158" s="38">
        <f>IF(SUM($B157:$H159)=0,NA(),LTM!$A159)</f>
        <v>1540</v>
      </c>
      <c r="B158" s="7">
        <f>LTM!$I159 / LTM!$C$1 * 3600</f>
        <v>5985</v>
      </c>
      <c r="C158" s="8">
        <f>LTM!$H159 / LTM!$C$1 * 3600</f>
        <v>0</v>
      </c>
      <c r="D158" s="8">
        <f>LTM!$T159 / LTM!$C$1 * 3600</f>
        <v>5865.3</v>
      </c>
      <c r="E158" s="33">
        <f>LTM!$S159 / LTM!$C$1 * 3600</f>
        <v>119.7</v>
      </c>
      <c r="F158" s="8">
        <f>LTM!$AE159 / LTM!$C$1 * 3600</f>
        <v>5400</v>
      </c>
      <c r="G158" s="33">
        <f>LTM!$AD159 / LTM!$C$1 * 3600</f>
        <v>0</v>
      </c>
      <c r="H158" s="18">
        <f>LTM!$AL159 / LTM!$C$1 * 3600</f>
        <v>5400</v>
      </c>
      <c r="J158" s="50">
        <f>IF(OR(LTM!$B159 * 3600 / LTM!$C$1 &gt;= 'Input Data'!$C$12 * LOOKUP(LTM!$A159,'Input Data'!$B$58:$B$62,'Input Data'!$D$58:$D$62) - epsilon, LTM!$C159 - LTM!$C158 &lt; LTM!$B158 - epsilon), (LTM!$C159 - LTM!$C158) * 3600 / LTM!$C$1 / 'Input Data'!$C$14, 'Input Data'!$C$13 - (LTM!$C159 - LTM!$C158) * 3600 / LTM!$C$1 / 'Input Data'!$C$15)</f>
        <v>99.75</v>
      </c>
      <c r="K158" s="60">
        <f>IF($B158 + $C158 &gt;= LTM!$E158 * 3600 / LTM!$C$1 - epsilon, ($B158 + $C158) / 'Input Data'!$C$14, 'Input Data'!$C$13 - ($B158 + $C158) / 'Input Data'!$C$15)</f>
        <v>99.75</v>
      </c>
      <c r="L158" s="8">
        <f>IF(OR(LTM!$M159 * 3600 / LTM!$C$1 &gt;= 'Input Data'!$E$12 * LOOKUP(LTM!$A159,'Input Data'!$B$58:$B$62,'Input Data'!$F$58:$F$62) - epsilon,$B158 &lt; LTM!$M158 * 3600 / LTM!$C$1 - epsilon), $B158 / 'Input Data'!$E$14, 'Input Data'!$E$13 - $B158 / 'Input Data'!$E$15)</f>
        <v>199.5</v>
      </c>
      <c r="M158" s="33">
        <f>IF($D158 + $E158 &gt;= LTM!$P158 * 3600 / LTM!$C$1 - epsilon, ($D158 + $E158) / 'Input Data'!$E$14, 'Input Data'!$E$13 - ($D158 + $E158) / 'Input Data'!$E$15)</f>
        <v>199.5</v>
      </c>
      <c r="N158" s="8">
        <f>IF(OR(LTM!$X159 * 3600 / LTM!$C$1 &gt;= 'Input Data'!$G$12 * LOOKUP(LTM!$A159,'Input Data'!$B$58:$B$62,'Input Data'!$H$58:$H$62) - epsilon, $D158 &lt; LTM!$X158 * 3600 / LTM!$C$1 - epsilon), $D158 / 'Input Data'!$G$14, 'Input Data'!$G$13 - $D158 / 'Input Data'!$G$15)</f>
        <v>195.51000000000002</v>
      </c>
      <c r="O158" s="17">
        <f>IF($F158 + $G158 &gt;= LTM!$AA158 * 3600 / LTM!$C$1 - epsilon, ($F158 + $G158) / 'Input Data'!$G$14, 'Input Data'!$G$13 - ($F158 + $G158) / 'Input Data'!$G$15)</f>
        <v>751.57894736842104</v>
      </c>
      <c r="Q158" s="49">
        <f>IF(ABS($J158-$K158) &gt; epsilon, -((LTM!$C159 - LTM!$C158) * 3600 / LTM!$C$1-($B158+$C158))/($J158-$K158), 0)</f>
        <v>0</v>
      </c>
      <c r="R158" s="8">
        <f t="shared" si="4"/>
        <v>0</v>
      </c>
      <c r="S158" s="17">
        <f t="shared" si="5"/>
        <v>0.83676673945203728</v>
      </c>
      <c r="U158" s="49">
        <f>MAX(U157 + Q157 * LTM!$C$1 / 3600, 0)</f>
        <v>0</v>
      </c>
      <c r="V158" s="11">
        <f>MAX(V157 + R157 * LTM!$C$1 / 3600 + IF(NOT(OR(LTM!$M159 * 3600 / LTM!$C$1 &gt;= 'Input Data'!$E$12 * LOOKUP(LTM!$A159,'Input Data'!$B$58:$B$62,'Input Data'!$F$58:$F$62) - epsilon,$B158 &lt; LTM!$M158 * 3600 / LTM!$C$1 - epsilon)), MIN(U157 + Q157 * LTM!$C$1 / 3600, 0), 0), 0)</f>
        <v>0</v>
      </c>
      <c r="W158" s="18">
        <f>MAX(W157 + S157 * LTM!$C$1 / 3600 + IF(NOT(OR(LTM!$X159 * 3600 / LTM!$C$1 &gt;= 'Input Data'!$G$12 * LOOKUP(LTM!$A159,'Input Data'!$B$58:$B$62,'Input Data'!$H$58:$H$62) - epsilon, $D158 &lt; LTM!$X158 * 3600 / LTM!$C$1 - epsilon)), MIN(V157 + R157 * LTM!$C$1 / 3600, 0), 0), 0)</f>
        <v>0.39746304137238564</v>
      </c>
      <c r="Y158" s="50" t="e">
        <f>NA()</f>
        <v>#N/A</v>
      </c>
      <c r="Z158" s="55" t="e">
        <f>NA()</f>
        <v>#N/A</v>
      </c>
      <c r="AA158" s="8" t="e">
        <f>NA()</f>
        <v>#N/A</v>
      </c>
      <c r="AB158" s="17">
        <f>IF($U158 &gt; epsilon, $U158 + 'Input Data'!$G$11 + 'Input Data'!$E$11, IF($V158 &gt; epsilon, $V158 + 'Input Data'!$G$11, $W158)) * 5280</f>
        <v>2098.604858446196</v>
      </c>
    </row>
    <row r="159" spans="1:28" x14ac:dyDescent="0.3">
      <c r="A159" s="38">
        <f>IF(SUM($B158:$H160)=0,NA(),LTM!$A160)</f>
        <v>1550</v>
      </c>
      <c r="B159" s="7">
        <f>LTM!$I160 / LTM!$C$1 * 3600</f>
        <v>5985</v>
      </c>
      <c r="C159" s="8">
        <f>LTM!$H160 / LTM!$C$1 * 3600</f>
        <v>0</v>
      </c>
      <c r="D159" s="8">
        <f>LTM!$T160 / LTM!$C$1 * 3600</f>
        <v>5865.3</v>
      </c>
      <c r="E159" s="33">
        <f>LTM!$S160 / LTM!$C$1 * 3600</f>
        <v>119.7</v>
      </c>
      <c r="F159" s="8">
        <f>LTM!$AE160 / LTM!$C$1 * 3600</f>
        <v>5400</v>
      </c>
      <c r="G159" s="33">
        <f>LTM!$AD160 / LTM!$C$1 * 3600</f>
        <v>0</v>
      </c>
      <c r="H159" s="18">
        <f>LTM!$AL160 / LTM!$C$1 * 3600</f>
        <v>5400</v>
      </c>
      <c r="J159" s="50">
        <f>IF(OR(LTM!$B160 * 3600 / LTM!$C$1 &gt;= 'Input Data'!$C$12 * LOOKUP(LTM!$A160,'Input Data'!$B$58:$B$62,'Input Data'!$D$58:$D$62) - epsilon, LTM!$C160 - LTM!$C159 &lt; LTM!$B159 - epsilon), (LTM!$C160 - LTM!$C159) * 3600 / LTM!$C$1 / 'Input Data'!$C$14, 'Input Data'!$C$13 - (LTM!$C160 - LTM!$C159) * 3600 / LTM!$C$1 / 'Input Data'!$C$15)</f>
        <v>99.75</v>
      </c>
      <c r="K159" s="60">
        <f>IF($B159 + $C159 &gt;= LTM!$E159 * 3600 / LTM!$C$1 - epsilon, ($B159 + $C159) / 'Input Data'!$C$14, 'Input Data'!$C$13 - ($B159 + $C159) / 'Input Data'!$C$15)</f>
        <v>99.75</v>
      </c>
      <c r="L159" s="8">
        <f>IF(OR(LTM!$M160 * 3600 / LTM!$C$1 &gt;= 'Input Data'!$E$12 * LOOKUP(LTM!$A160,'Input Data'!$B$58:$B$62,'Input Data'!$F$58:$F$62) - epsilon,$B159 &lt; LTM!$M159 * 3600 / LTM!$C$1 - epsilon), $B159 / 'Input Data'!$E$14, 'Input Data'!$E$13 - $B159 / 'Input Data'!$E$15)</f>
        <v>199.5</v>
      </c>
      <c r="M159" s="33">
        <f>IF($D159 + $E159 &gt;= LTM!$P159 * 3600 / LTM!$C$1 - epsilon, ($D159 + $E159) / 'Input Data'!$E$14, 'Input Data'!$E$13 - ($D159 + $E159) / 'Input Data'!$E$15)</f>
        <v>199.5</v>
      </c>
      <c r="N159" s="8">
        <f>IF(OR(LTM!$X160 * 3600 / LTM!$C$1 &gt;= 'Input Data'!$G$12 * LOOKUP(LTM!$A160,'Input Data'!$B$58:$B$62,'Input Data'!$H$58:$H$62) - epsilon, $D159 &lt; LTM!$X159 * 3600 / LTM!$C$1 - epsilon), $D159 / 'Input Data'!$G$14, 'Input Data'!$G$13 - $D159 / 'Input Data'!$G$15)</f>
        <v>195.51000000000002</v>
      </c>
      <c r="O159" s="17">
        <f>IF($F159 + $G159 &gt;= LTM!$AA159 * 3600 / LTM!$C$1 - epsilon, ($F159 + $G159) / 'Input Data'!$G$14, 'Input Data'!$G$13 - ($F159 + $G159) / 'Input Data'!$G$15)</f>
        <v>751.57894736842104</v>
      </c>
      <c r="Q159" s="49">
        <f>IF(ABS($J159-$K159) &gt; epsilon, -((LTM!$C160 - LTM!$C159) * 3600 / LTM!$C$1-($B159+$C159))/($J159-$K159), 0)</f>
        <v>0</v>
      </c>
      <c r="R159" s="8">
        <f t="shared" si="4"/>
        <v>0</v>
      </c>
      <c r="S159" s="17">
        <f t="shared" si="5"/>
        <v>0.83676673945203728</v>
      </c>
      <c r="U159" s="49">
        <f>MAX(U158 + Q158 * LTM!$C$1 / 3600, 0)</f>
        <v>0</v>
      </c>
      <c r="V159" s="11">
        <f>MAX(V158 + R158 * LTM!$C$1 / 3600 + IF(NOT(OR(LTM!$M160 * 3600 / LTM!$C$1 &gt;= 'Input Data'!$E$12 * LOOKUP(LTM!$A160,'Input Data'!$B$58:$B$62,'Input Data'!$F$58:$F$62) - epsilon,$B159 &lt; LTM!$M159 * 3600 / LTM!$C$1 - epsilon)), MIN(U158 + Q158 * LTM!$C$1 / 3600, 0), 0), 0)</f>
        <v>0</v>
      </c>
      <c r="W159" s="18">
        <f>MAX(W158 + S158 * LTM!$C$1 / 3600 + IF(NOT(OR(LTM!$X160 * 3600 / LTM!$C$1 &gt;= 'Input Data'!$G$12 * LOOKUP(LTM!$A160,'Input Data'!$B$58:$B$62,'Input Data'!$H$58:$H$62) - epsilon, $D159 &lt; LTM!$X159 * 3600 / LTM!$C$1 - epsilon)), MIN(V158 + R158 * LTM!$C$1 / 3600, 0), 0), 0)</f>
        <v>0.39978739342641906</v>
      </c>
      <c r="Y159" s="50" t="e">
        <f>NA()</f>
        <v>#N/A</v>
      </c>
      <c r="Z159" s="55" t="e">
        <f>NA()</f>
        <v>#N/A</v>
      </c>
      <c r="AA159" s="8" t="e">
        <f>NA()</f>
        <v>#N/A</v>
      </c>
      <c r="AB159" s="17">
        <f>IF($U159 &gt; epsilon, $U159 + 'Input Data'!$G$11 + 'Input Data'!$E$11, IF($V159 &gt; epsilon, $V159 + 'Input Data'!$G$11, $W159)) * 5280</f>
        <v>2110.8774372914927</v>
      </c>
    </row>
    <row r="160" spans="1:28" x14ac:dyDescent="0.3">
      <c r="A160" s="38">
        <f>IF(SUM($B159:$H161)=0,NA(),LTM!$A161)</f>
        <v>1560</v>
      </c>
      <c r="B160" s="7">
        <f>LTM!$I161 / LTM!$C$1 * 3600</f>
        <v>5985</v>
      </c>
      <c r="C160" s="8">
        <f>LTM!$H161 / LTM!$C$1 * 3600</f>
        <v>0</v>
      </c>
      <c r="D160" s="8">
        <f>LTM!$T161 / LTM!$C$1 * 3600</f>
        <v>5865.3</v>
      </c>
      <c r="E160" s="33">
        <f>LTM!$S161 / LTM!$C$1 * 3600</f>
        <v>119.7</v>
      </c>
      <c r="F160" s="8">
        <f>LTM!$AE161 / LTM!$C$1 * 3600</f>
        <v>5400</v>
      </c>
      <c r="G160" s="33">
        <f>LTM!$AD161 / LTM!$C$1 * 3600</f>
        <v>0</v>
      </c>
      <c r="H160" s="18">
        <f>LTM!$AL161 / LTM!$C$1 * 3600</f>
        <v>5400</v>
      </c>
      <c r="J160" s="50">
        <f>IF(OR(LTM!$B161 * 3600 / LTM!$C$1 &gt;= 'Input Data'!$C$12 * LOOKUP(LTM!$A161,'Input Data'!$B$58:$B$62,'Input Data'!$D$58:$D$62) - epsilon, LTM!$C161 - LTM!$C160 &lt; LTM!$B160 - epsilon), (LTM!$C161 - LTM!$C160) * 3600 / LTM!$C$1 / 'Input Data'!$C$14, 'Input Data'!$C$13 - (LTM!$C161 - LTM!$C160) * 3600 / LTM!$C$1 / 'Input Data'!$C$15)</f>
        <v>99.75</v>
      </c>
      <c r="K160" s="60">
        <f>IF($B160 + $C160 &gt;= LTM!$E160 * 3600 / LTM!$C$1 - epsilon, ($B160 + $C160) / 'Input Data'!$C$14, 'Input Data'!$C$13 - ($B160 + $C160) / 'Input Data'!$C$15)</f>
        <v>99.75</v>
      </c>
      <c r="L160" s="8">
        <f>IF(OR(LTM!$M161 * 3600 / LTM!$C$1 &gt;= 'Input Data'!$E$12 * LOOKUP(LTM!$A161,'Input Data'!$B$58:$B$62,'Input Data'!$F$58:$F$62) - epsilon,$B160 &lt; LTM!$M160 * 3600 / LTM!$C$1 - epsilon), $B160 / 'Input Data'!$E$14, 'Input Data'!$E$13 - $B160 / 'Input Data'!$E$15)</f>
        <v>199.5</v>
      </c>
      <c r="M160" s="33">
        <f>IF($D160 + $E160 &gt;= LTM!$P160 * 3600 / LTM!$C$1 - epsilon, ($D160 + $E160) / 'Input Data'!$E$14, 'Input Data'!$E$13 - ($D160 + $E160) / 'Input Data'!$E$15)</f>
        <v>199.5</v>
      </c>
      <c r="N160" s="8">
        <f>IF(OR(LTM!$X161 * 3600 / LTM!$C$1 &gt;= 'Input Data'!$G$12 * LOOKUP(LTM!$A161,'Input Data'!$B$58:$B$62,'Input Data'!$H$58:$H$62) - epsilon, $D160 &lt; LTM!$X160 * 3600 / LTM!$C$1 - epsilon), $D160 / 'Input Data'!$G$14, 'Input Data'!$G$13 - $D160 / 'Input Data'!$G$15)</f>
        <v>195.51000000000002</v>
      </c>
      <c r="O160" s="17">
        <f>IF($F160 + $G160 &gt;= LTM!$AA160 * 3600 / LTM!$C$1 - epsilon, ($F160 + $G160) / 'Input Data'!$G$14, 'Input Data'!$G$13 - ($F160 + $G160) / 'Input Data'!$G$15)</f>
        <v>751.57894736842104</v>
      </c>
      <c r="Q160" s="49">
        <f>IF(ABS($J160-$K160) &gt; epsilon, -((LTM!$C161 - LTM!$C160) * 3600 / LTM!$C$1-($B160+$C160))/($J160-$K160), 0)</f>
        <v>0</v>
      </c>
      <c r="R160" s="8">
        <f t="shared" si="4"/>
        <v>0</v>
      </c>
      <c r="S160" s="17">
        <f t="shared" si="5"/>
        <v>0.83676673945203728</v>
      </c>
      <c r="U160" s="49">
        <f>MAX(U159 + Q159 * LTM!$C$1 / 3600, 0)</f>
        <v>0</v>
      </c>
      <c r="V160" s="11">
        <f>MAX(V159 + R159 * LTM!$C$1 / 3600 + IF(NOT(OR(LTM!$M161 * 3600 / LTM!$C$1 &gt;= 'Input Data'!$E$12 * LOOKUP(LTM!$A161,'Input Data'!$B$58:$B$62,'Input Data'!$F$58:$F$62) - epsilon,$B160 &lt; LTM!$M160 * 3600 / LTM!$C$1 - epsilon)), MIN(U159 + Q159 * LTM!$C$1 / 3600, 0), 0), 0)</f>
        <v>0</v>
      </c>
      <c r="W160" s="18">
        <f>MAX(W159 + S159 * LTM!$C$1 / 3600 + IF(NOT(OR(LTM!$X161 * 3600 / LTM!$C$1 &gt;= 'Input Data'!$G$12 * LOOKUP(LTM!$A161,'Input Data'!$B$58:$B$62,'Input Data'!$H$58:$H$62) - epsilon, $D160 &lt; LTM!$X160 * 3600 / LTM!$C$1 - epsilon)), MIN(V159 + R159 * LTM!$C$1 / 3600, 0), 0), 0)</f>
        <v>0.40211174548045248</v>
      </c>
      <c r="Y160" s="50" t="e">
        <f>NA()</f>
        <v>#N/A</v>
      </c>
      <c r="Z160" s="55" t="e">
        <f>NA()</f>
        <v>#N/A</v>
      </c>
      <c r="AA160" s="8" t="e">
        <f>NA()</f>
        <v>#N/A</v>
      </c>
      <c r="AB160" s="17">
        <f>IF($U160 &gt; epsilon, $U160 + 'Input Data'!$G$11 + 'Input Data'!$E$11, IF($V160 &gt; epsilon, $V160 + 'Input Data'!$G$11, $W160)) * 5280</f>
        <v>2123.150016136789</v>
      </c>
    </row>
    <row r="161" spans="1:28" x14ac:dyDescent="0.3">
      <c r="A161" s="38">
        <f>IF(SUM($B160:$H162)=0,NA(),LTM!$A162)</f>
        <v>1570</v>
      </c>
      <c r="B161" s="7">
        <f>LTM!$I162 / LTM!$C$1 * 3600</f>
        <v>5985</v>
      </c>
      <c r="C161" s="8">
        <f>LTM!$H162 / LTM!$C$1 * 3600</f>
        <v>0</v>
      </c>
      <c r="D161" s="8">
        <f>LTM!$T162 / LTM!$C$1 * 3600</f>
        <v>5865.3</v>
      </c>
      <c r="E161" s="33">
        <f>LTM!$S162 / LTM!$C$1 * 3600</f>
        <v>119.7</v>
      </c>
      <c r="F161" s="8">
        <f>LTM!$AE162 / LTM!$C$1 * 3600</f>
        <v>5400</v>
      </c>
      <c r="G161" s="33">
        <f>LTM!$AD162 / LTM!$C$1 * 3600</f>
        <v>0</v>
      </c>
      <c r="H161" s="18">
        <f>LTM!$AL162 / LTM!$C$1 * 3600</f>
        <v>5400</v>
      </c>
      <c r="J161" s="50">
        <f>IF(OR(LTM!$B162 * 3600 / LTM!$C$1 &gt;= 'Input Data'!$C$12 * LOOKUP(LTM!$A162,'Input Data'!$B$58:$B$62,'Input Data'!$D$58:$D$62) - epsilon, LTM!$C162 - LTM!$C161 &lt; LTM!$B161 - epsilon), (LTM!$C162 - LTM!$C161) * 3600 / LTM!$C$1 / 'Input Data'!$C$14, 'Input Data'!$C$13 - (LTM!$C162 - LTM!$C161) * 3600 / LTM!$C$1 / 'Input Data'!$C$15)</f>
        <v>99.75</v>
      </c>
      <c r="K161" s="60">
        <f>IF($B161 + $C161 &gt;= LTM!$E161 * 3600 / LTM!$C$1 - epsilon, ($B161 + $C161) / 'Input Data'!$C$14, 'Input Data'!$C$13 - ($B161 + $C161) / 'Input Data'!$C$15)</f>
        <v>99.75</v>
      </c>
      <c r="L161" s="8">
        <f>IF(OR(LTM!$M162 * 3600 / LTM!$C$1 &gt;= 'Input Data'!$E$12 * LOOKUP(LTM!$A162,'Input Data'!$B$58:$B$62,'Input Data'!$F$58:$F$62) - epsilon,$B161 &lt; LTM!$M161 * 3600 / LTM!$C$1 - epsilon), $B161 / 'Input Data'!$E$14, 'Input Data'!$E$13 - $B161 / 'Input Data'!$E$15)</f>
        <v>199.5</v>
      </c>
      <c r="M161" s="33">
        <f>IF($D161 + $E161 &gt;= LTM!$P161 * 3600 / LTM!$C$1 - epsilon, ($D161 + $E161) / 'Input Data'!$E$14, 'Input Data'!$E$13 - ($D161 + $E161) / 'Input Data'!$E$15)</f>
        <v>199.5</v>
      </c>
      <c r="N161" s="8">
        <f>IF(OR(LTM!$X162 * 3600 / LTM!$C$1 &gt;= 'Input Data'!$G$12 * LOOKUP(LTM!$A162,'Input Data'!$B$58:$B$62,'Input Data'!$H$58:$H$62) - epsilon, $D161 &lt; LTM!$X161 * 3600 / LTM!$C$1 - epsilon), $D161 / 'Input Data'!$G$14, 'Input Data'!$G$13 - $D161 / 'Input Data'!$G$15)</f>
        <v>195.51000000000002</v>
      </c>
      <c r="O161" s="17">
        <f>IF($F161 + $G161 &gt;= LTM!$AA161 * 3600 / LTM!$C$1 - epsilon, ($F161 + $G161) / 'Input Data'!$G$14, 'Input Data'!$G$13 - ($F161 + $G161) / 'Input Data'!$G$15)</f>
        <v>751.57894736842104</v>
      </c>
      <c r="Q161" s="49">
        <f>IF(ABS($J161-$K161) &gt; epsilon, -((LTM!$C162 - LTM!$C161) * 3600 / LTM!$C$1-($B161+$C161))/($J161-$K161), 0)</f>
        <v>0</v>
      </c>
      <c r="R161" s="8">
        <f t="shared" si="4"/>
        <v>0</v>
      </c>
      <c r="S161" s="17">
        <f t="shared" si="5"/>
        <v>0.83676673945203728</v>
      </c>
      <c r="U161" s="49">
        <f>MAX(U160 + Q160 * LTM!$C$1 / 3600, 0)</f>
        <v>0</v>
      </c>
      <c r="V161" s="11">
        <f>MAX(V160 + R160 * LTM!$C$1 / 3600 + IF(NOT(OR(LTM!$M162 * 3600 / LTM!$C$1 &gt;= 'Input Data'!$E$12 * LOOKUP(LTM!$A162,'Input Data'!$B$58:$B$62,'Input Data'!$F$58:$F$62) - epsilon,$B161 &lt; LTM!$M161 * 3600 / LTM!$C$1 - epsilon)), MIN(U160 + Q160 * LTM!$C$1 / 3600, 0), 0), 0)</f>
        <v>0</v>
      </c>
      <c r="W161" s="18">
        <f>MAX(W160 + S160 * LTM!$C$1 / 3600 + IF(NOT(OR(LTM!$X162 * 3600 / LTM!$C$1 &gt;= 'Input Data'!$G$12 * LOOKUP(LTM!$A162,'Input Data'!$B$58:$B$62,'Input Data'!$H$58:$H$62) - epsilon, $D161 &lt; LTM!$X161 * 3600 / LTM!$C$1 - epsilon)), MIN(V160 + R160 * LTM!$C$1 / 3600, 0), 0), 0)</f>
        <v>0.40443609753448589</v>
      </c>
      <c r="Y161" s="50" t="e">
        <f>NA()</f>
        <v>#N/A</v>
      </c>
      <c r="Z161" s="55" t="e">
        <f>NA()</f>
        <v>#N/A</v>
      </c>
      <c r="AA161" s="8" t="e">
        <f>NA()</f>
        <v>#N/A</v>
      </c>
      <c r="AB161" s="17">
        <f>IF($U161 &gt; epsilon, $U161 + 'Input Data'!$G$11 + 'Input Data'!$E$11, IF($V161 &gt; epsilon, $V161 + 'Input Data'!$G$11, $W161)) * 5280</f>
        <v>2135.4225949820857</v>
      </c>
    </row>
    <row r="162" spans="1:28" x14ac:dyDescent="0.3">
      <c r="A162" s="38">
        <f>IF(SUM($B161:$H163)=0,NA(),LTM!$A163)</f>
        <v>1580</v>
      </c>
      <c r="B162" s="7">
        <f>LTM!$I163 / LTM!$C$1 * 3600</f>
        <v>5985</v>
      </c>
      <c r="C162" s="8">
        <f>LTM!$H163 / LTM!$C$1 * 3600</f>
        <v>0</v>
      </c>
      <c r="D162" s="8">
        <f>LTM!$T163 / LTM!$C$1 * 3600</f>
        <v>5865.3</v>
      </c>
      <c r="E162" s="33">
        <f>LTM!$S163 / LTM!$C$1 * 3600</f>
        <v>119.7</v>
      </c>
      <c r="F162" s="8">
        <f>LTM!$AE163 / LTM!$C$1 * 3600</f>
        <v>5400</v>
      </c>
      <c r="G162" s="33">
        <f>LTM!$AD163 / LTM!$C$1 * 3600</f>
        <v>0</v>
      </c>
      <c r="H162" s="18">
        <f>LTM!$AL163 / LTM!$C$1 * 3600</f>
        <v>5400</v>
      </c>
      <c r="J162" s="50">
        <f>IF(OR(LTM!$B163 * 3600 / LTM!$C$1 &gt;= 'Input Data'!$C$12 * LOOKUP(LTM!$A163,'Input Data'!$B$58:$B$62,'Input Data'!$D$58:$D$62) - epsilon, LTM!$C163 - LTM!$C162 &lt; LTM!$B162 - epsilon), (LTM!$C163 - LTM!$C162) * 3600 / LTM!$C$1 / 'Input Data'!$C$14, 'Input Data'!$C$13 - (LTM!$C163 - LTM!$C162) * 3600 / LTM!$C$1 / 'Input Data'!$C$15)</f>
        <v>99.75</v>
      </c>
      <c r="K162" s="60">
        <f>IF($B162 + $C162 &gt;= LTM!$E162 * 3600 / LTM!$C$1 - epsilon, ($B162 + $C162) / 'Input Data'!$C$14, 'Input Data'!$C$13 - ($B162 + $C162) / 'Input Data'!$C$15)</f>
        <v>99.75</v>
      </c>
      <c r="L162" s="8">
        <f>IF(OR(LTM!$M163 * 3600 / LTM!$C$1 &gt;= 'Input Data'!$E$12 * LOOKUP(LTM!$A163,'Input Data'!$B$58:$B$62,'Input Data'!$F$58:$F$62) - epsilon,$B162 &lt; LTM!$M162 * 3600 / LTM!$C$1 - epsilon), $B162 / 'Input Data'!$E$14, 'Input Data'!$E$13 - $B162 / 'Input Data'!$E$15)</f>
        <v>199.5</v>
      </c>
      <c r="M162" s="33">
        <f>IF($D162 + $E162 &gt;= LTM!$P162 * 3600 / LTM!$C$1 - epsilon, ($D162 + $E162) / 'Input Data'!$E$14, 'Input Data'!$E$13 - ($D162 + $E162) / 'Input Data'!$E$15)</f>
        <v>199.5</v>
      </c>
      <c r="N162" s="8">
        <f>IF(OR(LTM!$X163 * 3600 / LTM!$C$1 &gt;= 'Input Data'!$G$12 * LOOKUP(LTM!$A163,'Input Data'!$B$58:$B$62,'Input Data'!$H$58:$H$62) - epsilon, $D162 &lt; LTM!$X162 * 3600 / LTM!$C$1 - epsilon), $D162 / 'Input Data'!$G$14, 'Input Data'!$G$13 - $D162 / 'Input Data'!$G$15)</f>
        <v>195.51000000000002</v>
      </c>
      <c r="O162" s="17">
        <f>IF($F162 + $G162 &gt;= LTM!$AA162 * 3600 / LTM!$C$1 - epsilon, ($F162 + $G162) / 'Input Data'!$G$14, 'Input Data'!$G$13 - ($F162 + $G162) / 'Input Data'!$G$15)</f>
        <v>751.57894736842104</v>
      </c>
      <c r="Q162" s="49">
        <f>IF(ABS($J162-$K162) &gt; epsilon, -((LTM!$C163 - LTM!$C162) * 3600 / LTM!$C$1-($B162+$C162))/($J162-$K162), 0)</f>
        <v>0</v>
      </c>
      <c r="R162" s="8">
        <f t="shared" si="4"/>
        <v>0</v>
      </c>
      <c r="S162" s="17">
        <f t="shared" si="5"/>
        <v>0.83676673945203728</v>
      </c>
      <c r="U162" s="49">
        <f>MAX(U161 + Q161 * LTM!$C$1 / 3600, 0)</f>
        <v>0</v>
      </c>
      <c r="V162" s="11">
        <f>MAX(V161 + R161 * LTM!$C$1 / 3600 + IF(NOT(OR(LTM!$M163 * 3600 / LTM!$C$1 &gt;= 'Input Data'!$E$12 * LOOKUP(LTM!$A163,'Input Data'!$B$58:$B$62,'Input Data'!$F$58:$F$62) - epsilon,$B162 &lt; LTM!$M162 * 3600 / LTM!$C$1 - epsilon)), MIN(U161 + Q161 * LTM!$C$1 / 3600, 0), 0), 0)</f>
        <v>0</v>
      </c>
      <c r="W162" s="18">
        <f>MAX(W161 + S161 * LTM!$C$1 / 3600 + IF(NOT(OR(LTM!$X163 * 3600 / LTM!$C$1 &gt;= 'Input Data'!$G$12 * LOOKUP(LTM!$A163,'Input Data'!$B$58:$B$62,'Input Data'!$H$58:$H$62) - epsilon, $D162 &lt; LTM!$X162 * 3600 / LTM!$C$1 - epsilon)), MIN(V161 + R161 * LTM!$C$1 / 3600, 0), 0), 0)</f>
        <v>0.40676044958851931</v>
      </c>
      <c r="Y162" s="50" t="e">
        <f>NA()</f>
        <v>#N/A</v>
      </c>
      <c r="Z162" s="55" t="e">
        <f>NA()</f>
        <v>#N/A</v>
      </c>
      <c r="AA162" s="8" t="e">
        <f>NA()</f>
        <v>#N/A</v>
      </c>
      <c r="AB162" s="17">
        <f>IF($U162 &gt; epsilon, $U162 + 'Input Data'!$G$11 + 'Input Data'!$E$11, IF($V162 &gt; epsilon, $V162 + 'Input Data'!$G$11, $W162)) * 5280</f>
        <v>2147.695173827382</v>
      </c>
    </row>
    <row r="163" spans="1:28" x14ac:dyDescent="0.3">
      <c r="A163" s="38">
        <f>IF(SUM($B162:$H164)=0,NA(),LTM!$A164)</f>
        <v>1590</v>
      </c>
      <c r="B163" s="7">
        <f>LTM!$I164 / LTM!$C$1 * 3600</f>
        <v>5985</v>
      </c>
      <c r="C163" s="8">
        <f>LTM!$H164 / LTM!$C$1 * 3600</f>
        <v>0</v>
      </c>
      <c r="D163" s="8">
        <f>LTM!$T164 / LTM!$C$1 * 3600</f>
        <v>5865.3</v>
      </c>
      <c r="E163" s="33">
        <f>LTM!$S164 / LTM!$C$1 * 3600</f>
        <v>119.7</v>
      </c>
      <c r="F163" s="8">
        <f>LTM!$AE164 / LTM!$C$1 * 3600</f>
        <v>5400</v>
      </c>
      <c r="G163" s="33">
        <f>LTM!$AD164 / LTM!$C$1 * 3600</f>
        <v>0</v>
      </c>
      <c r="H163" s="18">
        <f>LTM!$AL164 / LTM!$C$1 * 3600</f>
        <v>5400</v>
      </c>
      <c r="J163" s="50">
        <f>IF(OR(LTM!$B164 * 3600 / LTM!$C$1 &gt;= 'Input Data'!$C$12 * LOOKUP(LTM!$A164,'Input Data'!$B$58:$B$62,'Input Data'!$D$58:$D$62) - epsilon, LTM!$C164 - LTM!$C163 &lt; LTM!$B163 - epsilon), (LTM!$C164 - LTM!$C163) * 3600 / LTM!$C$1 / 'Input Data'!$C$14, 'Input Data'!$C$13 - (LTM!$C164 - LTM!$C163) * 3600 / LTM!$C$1 / 'Input Data'!$C$15)</f>
        <v>99.75</v>
      </c>
      <c r="K163" s="60">
        <f>IF($B163 + $C163 &gt;= LTM!$E163 * 3600 / LTM!$C$1 - epsilon, ($B163 + $C163) / 'Input Data'!$C$14, 'Input Data'!$C$13 - ($B163 + $C163) / 'Input Data'!$C$15)</f>
        <v>99.75</v>
      </c>
      <c r="L163" s="8">
        <f>IF(OR(LTM!$M164 * 3600 / LTM!$C$1 &gt;= 'Input Data'!$E$12 * LOOKUP(LTM!$A164,'Input Data'!$B$58:$B$62,'Input Data'!$F$58:$F$62) - epsilon,$B163 &lt; LTM!$M163 * 3600 / LTM!$C$1 - epsilon), $B163 / 'Input Data'!$E$14, 'Input Data'!$E$13 - $B163 / 'Input Data'!$E$15)</f>
        <v>199.5</v>
      </c>
      <c r="M163" s="33">
        <f>IF($D163 + $E163 &gt;= LTM!$P163 * 3600 / LTM!$C$1 - epsilon, ($D163 + $E163) / 'Input Data'!$E$14, 'Input Data'!$E$13 - ($D163 + $E163) / 'Input Data'!$E$15)</f>
        <v>199.5</v>
      </c>
      <c r="N163" s="8">
        <f>IF(OR(LTM!$X164 * 3600 / LTM!$C$1 &gt;= 'Input Data'!$G$12 * LOOKUP(LTM!$A164,'Input Data'!$B$58:$B$62,'Input Data'!$H$58:$H$62) - epsilon, $D163 &lt; LTM!$X163 * 3600 / LTM!$C$1 - epsilon), $D163 / 'Input Data'!$G$14, 'Input Data'!$G$13 - $D163 / 'Input Data'!$G$15)</f>
        <v>195.51000000000002</v>
      </c>
      <c r="O163" s="17">
        <f>IF($F163 + $G163 &gt;= LTM!$AA163 * 3600 / LTM!$C$1 - epsilon, ($F163 + $G163) / 'Input Data'!$G$14, 'Input Data'!$G$13 - ($F163 + $G163) / 'Input Data'!$G$15)</f>
        <v>751.57894736842104</v>
      </c>
      <c r="Q163" s="49">
        <f>IF(ABS($J163-$K163) &gt; epsilon, -((LTM!$C164 - LTM!$C163) * 3600 / LTM!$C$1-($B163+$C163))/($J163-$K163), 0)</f>
        <v>0</v>
      </c>
      <c r="R163" s="8">
        <f t="shared" si="4"/>
        <v>0</v>
      </c>
      <c r="S163" s="17">
        <f t="shared" si="5"/>
        <v>0.83676673945203728</v>
      </c>
      <c r="U163" s="49">
        <f>MAX(U162 + Q162 * LTM!$C$1 / 3600, 0)</f>
        <v>0</v>
      </c>
      <c r="V163" s="11">
        <f>MAX(V162 + R162 * LTM!$C$1 / 3600 + IF(NOT(OR(LTM!$M164 * 3600 / LTM!$C$1 &gt;= 'Input Data'!$E$12 * LOOKUP(LTM!$A164,'Input Data'!$B$58:$B$62,'Input Data'!$F$58:$F$62) - epsilon,$B163 &lt; LTM!$M163 * 3600 / LTM!$C$1 - epsilon)), MIN(U162 + Q162 * LTM!$C$1 / 3600, 0), 0), 0)</f>
        <v>0</v>
      </c>
      <c r="W163" s="18">
        <f>MAX(W162 + S162 * LTM!$C$1 / 3600 + IF(NOT(OR(LTM!$X164 * 3600 / LTM!$C$1 &gt;= 'Input Data'!$G$12 * LOOKUP(LTM!$A164,'Input Data'!$B$58:$B$62,'Input Data'!$H$58:$H$62) - epsilon, $D163 &lt; LTM!$X163 * 3600 / LTM!$C$1 - epsilon)), MIN(V162 + R162 * LTM!$C$1 / 3600, 0), 0), 0)</f>
        <v>0.40908480164255273</v>
      </c>
      <c r="Y163" s="50" t="e">
        <f>NA()</f>
        <v>#N/A</v>
      </c>
      <c r="Z163" s="55" t="e">
        <f>NA()</f>
        <v>#N/A</v>
      </c>
      <c r="AA163" s="8" t="e">
        <f>NA()</f>
        <v>#N/A</v>
      </c>
      <c r="AB163" s="17">
        <f>IF($U163 &gt; epsilon, $U163 + 'Input Data'!$G$11 + 'Input Data'!$E$11, IF($V163 &gt; epsilon, $V163 + 'Input Data'!$G$11, $W163)) * 5280</f>
        <v>2159.9677526726782</v>
      </c>
    </row>
    <row r="164" spans="1:28" x14ac:dyDescent="0.3">
      <c r="A164" s="38">
        <f>IF(SUM($B163:$H165)=0,NA(),LTM!$A165)</f>
        <v>1600</v>
      </c>
      <c r="B164" s="7">
        <f>LTM!$I165 / LTM!$C$1 * 3600</f>
        <v>5985</v>
      </c>
      <c r="C164" s="8">
        <f>LTM!$H165 / LTM!$C$1 * 3600</f>
        <v>0</v>
      </c>
      <c r="D164" s="8">
        <f>LTM!$T165 / LTM!$C$1 * 3600</f>
        <v>5865.3</v>
      </c>
      <c r="E164" s="33">
        <f>LTM!$S165 / LTM!$C$1 * 3600</f>
        <v>119.7</v>
      </c>
      <c r="F164" s="8">
        <f>LTM!$AE165 / LTM!$C$1 * 3600</f>
        <v>5400</v>
      </c>
      <c r="G164" s="33">
        <f>LTM!$AD165 / LTM!$C$1 * 3600</f>
        <v>0</v>
      </c>
      <c r="H164" s="18">
        <f>LTM!$AL165 / LTM!$C$1 * 3600</f>
        <v>5400</v>
      </c>
      <c r="J164" s="50">
        <f>IF(OR(LTM!$B165 * 3600 / LTM!$C$1 &gt;= 'Input Data'!$C$12 * LOOKUP(LTM!$A165,'Input Data'!$B$58:$B$62,'Input Data'!$D$58:$D$62) - epsilon, LTM!$C165 - LTM!$C164 &lt; LTM!$B164 - epsilon), (LTM!$C165 - LTM!$C164) * 3600 / LTM!$C$1 / 'Input Data'!$C$14, 'Input Data'!$C$13 - (LTM!$C165 - LTM!$C164) * 3600 / LTM!$C$1 / 'Input Data'!$C$15)</f>
        <v>99.75</v>
      </c>
      <c r="K164" s="60">
        <f>IF($B164 + $C164 &gt;= LTM!$E164 * 3600 / LTM!$C$1 - epsilon, ($B164 + $C164) / 'Input Data'!$C$14, 'Input Data'!$C$13 - ($B164 + $C164) / 'Input Data'!$C$15)</f>
        <v>99.75</v>
      </c>
      <c r="L164" s="8">
        <f>IF(OR(LTM!$M165 * 3600 / LTM!$C$1 &gt;= 'Input Data'!$E$12 * LOOKUP(LTM!$A165,'Input Data'!$B$58:$B$62,'Input Data'!$F$58:$F$62) - epsilon,$B164 &lt; LTM!$M164 * 3600 / LTM!$C$1 - epsilon), $B164 / 'Input Data'!$E$14, 'Input Data'!$E$13 - $B164 / 'Input Data'!$E$15)</f>
        <v>199.5</v>
      </c>
      <c r="M164" s="33">
        <f>IF($D164 + $E164 &gt;= LTM!$P164 * 3600 / LTM!$C$1 - epsilon, ($D164 + $E164) / 'Input Data'!$E$14, 'Input Data'!$E$13 - ($D164 + $E164) / 'Input Data'!$E$15)</f>
        <v>199.5</v>
      </c>
      <c r="N164" s="8">
        <f>IF(OR(LTM!$X165 * 3600 / LTM!$C$1 &gt;= 'Input Data'!$G$12 * LOOKUP(LTM!$A165,'Input Data'!$B$58:$B$62,'Input Data'!$H$58:$H$62) - epsilon, $D164 &lt; LTM!$X164 * 3600 / LTM!$C$1 - epsilon), $D164 / 'Input Data'!$G$14, 'Input Data'!$G$13 - $D164 / 'Input Data'!$G$15)</f>
        <v>195.51000000000002</v>
      </c>
      <c r="O164" s="17">
        <f>IF($F164 + $G164 &gt;= LTM!$AA164 * 3600 / LTM!$C$1 - epsilon, ($F164 + $G164) / 'Input Data'!$G$14, 'Input Data'!$G$13 - ($F164 + $G164) / 'Input Data'!$G$15)</f>
        <v>751.57894736842104</v>
      </c>
      <c r="Q164" s="49">
        <f>IF(ABS($J164-$K164) &gt; epsilon, -((LTM!$C165 - LTM!$C164) * 3600 / LTM!$C$1-($B164+$C164))/($J164-$K164), 0)</f>
        <v>0</v>
      </c>
      <c r="R164" s="8">
        <f t="shared" si="4"/>
        <v>0</v>
      </c>
      <c r="S164" s="17">
        <f t="shared" si="5"/>
        <v>0.83676673945203728</v>
      </c>
      <c r="U164" s="49">
        <f>MAX(U163 + Q163 * LTM!$C$1 / 3600, 0)</f>
        <v>0</v>
      </c>
      <c r="V164" s="11">
        <f>MAX(V163 + R163 * LTM!$C$1 / 3600 + IF(NOT(OR(LTM!$M165 * 3600 / LTM!$C$1 &gt;= 'Input Data'!$E$12 * LOOKUP(LTM!$A165,'Input Data'!$B$58:$B$62,'Input Data'!$F$58:$F$62) - epsilon,$B164 &lt; LTM!$M164 * 3600 / LTM!$C$1 - epsilon)), MIN(U163 + Q163 * LTM!$C$1 / 3600, 0), 0), 0)</f>
        <v>0</v>
      </c>
      <c r="W164" s="18">
        <f>MAX(W163 + S163 * LTM!$C$1 / 3600 + IF(NOT(OR(LTM!$X165 * 3600 / LTM!$C$1 &gt;= 'Input Data'!$G$12 * LOOKUP(LTM!$A165,'Input Data'!$B$58:$B$62,'Input Data'!$H$58:$H$62) - epsilon, $D164 &lt; LTM!$X164 * 3600 / LTM!$C$1 - epsilon)), MIN(V163 + R163 * LTM!$C$1 / 3600, 0), 0), 0)</f>
        <v>0.41140915369658615</v>
      </c>
      <c r="Y164" s="50" t="e">
        <f>NA()</f>
        <v>#N/A</v>
      </c>
      <c r="Z164" s="55" t="e">
        <f>NA()</f>
        <v>#N/A</v>
      </c>
      <c r="AA164" s="8" t="e">
        <f>NA()</f>
        <v>#N/A</v>
      </c>
      <c r="AB164" s="17">
        <f>IF($U164 &gt; epsilon, $U164 + 'Input Data'!$G$11 + 'Input Data'!$E$11, IF($V164 &gt; epsilon, $V164 + 'Input Data'!$G$11, $W164)) * 5280</f>
        <v>2172.2403315179749</v>
      </c>
    </row>
    <row r="165" spans="1:28" x14ac:dyDescent="0.3">
      <c r="A165" s="38">
        <f>IF(SUM($B164:$H166)=0,NA(),LTM!$A166)</f>
        <v>1610</v>
      </c>
      <c r="B165" s="7">
        <f>LTM!$I166 / LTM!$C$1 * 3600</f>
        <v>5985</v>
      </c>
      <c r="C165" s="8">
        <f>LTM!$H166 / LTM!$C$1 * 3600</f>
        <v>0</v>
      </c>
      <c r="D165" s="8">
        <f>LTM!$T166 / LTM!$C$1 * 3600</f>
        <v>5865.3</v>
      </c>
      <c r="E165" s="33">
        <f>LTM!$S166 / LTM!$C$1 * 3600</f>
        <v>119.7</v>
      </c>
      <c r="F165" s="8">
        <f>LTM!$AE166 / LTM!$C$1 * 3600</f>
        <v>5400</v>
      </c>
      <c r="G165" s="33">
        <f>LTM!$AD166 / LTM!$C$1 * 3600</f>
        <v>0</v>
      </c>
      <c r="H165" s="18">
        <f>LTM!$AL166 / LTM!$C$1 * 3600</f>
        <v>5400</v>
      </c>
      <c r="J165" s="50">
        <f>IF(OR(LTM!$B166 * 3600 / LTM!$C$1 &gt;= 'Input Data'!$C$12 * LOOKUP(LTM!$A166,'Input Data'!$B$58:$B$62,'Input Data'!$D$58:$D$62) - epsilon, LTM!$C166 - LTM!$C165 &lt; LTM!$B165 - epsilon), (LTM!$C166 - LTM!$C165) * 3600 / LTM!$C$1 / 'Input Data'!$C$14, 'Input Data'!$C$13 - (LTM!$C166 - LTM!$C165) * 3600 / LTM!$C$1 / 'Input Data'!$C$15)</f>
        <v>99.75</v>
      </c>
      <c r="K165" s="60">
        <f>IF($B165 + $C165 &gt;= LTM!$E165 * 3600 / LTM!$C$1 - epsilon, ($B165 + $C165) / 'Input Data'!$C$14, 'Input Data'!$C$13 - ($B165 + $C165) / 'Input Data'!$C$15)</f>
        <v>99.75</v>
      </c>
      <c r="L165" s="8">
        <f>IF(OR(LTM!$M166 * 3600 / LTM!$C$1 &gt;= 'Input Data'!$E$12 * LOOKUP(LTM!$A166,'Input Data'!$B$58:$B$62,'Input Data'!$F$58:$F$62) - epsilon,$B165 &lt; LTM!$M165 * 3600 / LTM!$C$1 - epsilon), $B165 / 'Input Data'!$E$14, 'Input Data'!$E$13 - $B165 / 'Input Data'!$E$15)</f>
        <v>199.5</v>
      </c>
      <c r="M165" s="33">
        <f>IF($D165 + $E165 &gt;= LTM!$P165 * 3600 / LTM!$C$1 - epsilon, ($D165 + $E165) / 'Input Data'!$E$14, 'Input Data'!$E$13 - ($D165 + $E165) / 'Input Data'!$E$15)</f>
        <v>199.5</v>
      </c>
      <c r="N165" s="8">
        <f>IF(OR(LTM!$X166 * 3600 / LTM!$C$1 &gt;= 'Input Data'!$G$12 * LOOKUP(LTM!$A166,'Input Data'!$B$58:$B$62,'Input Data'!$H$58:$H$62) - epsilon, $D165 &lt; LTM!$X165 * 3600 / LTM!$C$1 - epsilon), $D165 / 'Input Data'!$G$14, 'Input Data'!$G$13 - $D165 / 'Input Data'!$G$15)</f>
        <v>195.51000000000002</v>
      </c>
      <c r="O165" s="17">
        <f>IF($F165 + $G165 &gt;= LTM!$AA165 * 3600 / LTM!$C$1 - epsilon, ($F165 + $G165) / 'Input Data'!$G$14, 'Input Data'!$G$13 - ($F165 + $G165) / 'Input Data'!$G$15)</f>
        <v>751.57894736842104</v>
      </c>
      <c r="Q165" s="49">
        <f>IF(ABS($J165-$K165) &gt; epsilon, -((LTM!$C166 - LTM!$C165) * 3600 / LTM!$C$1-($B165+$C165))/($J165-$K165), 0)</f>
        <v>0</v>
      </c>
      <c r="R165" s="8">
        <f t="shared" si="4"/>
        <v>0</v>
      </c>
      <c r="S165" s="17">
        <f t="shared" si="5"/>
        <v>0.83676673945203728</v>
      </c>
      <c r="U165" s="49">
        <f>MAX(U164 + Q164 * LTM!$C$1 / 3600, 0)</f>
        <v>0</v>
      </c>
      <c r="V165" s="11">
        <f>MAX(V164 + R164 * LTM!$C$1 / 3600 + IF(NOT(OR(LTM!$M166 * 3600 / LTM!$C$1 &gt;= 'Input Data'!$E$12 * LOOKUP(LTM!$A166,'Input Data'!$B$58:$B$62,'Input Data'!$F$58:$F$62) - epsilon,$B165 &lt; LTM!$M165 * 3600 / LTM!$C$1 - epsilon)), MIN(U164 + Q164 * LTM!$C$1 / 3600, 0), 0), 0)</f>
        <v>0</v>
      </c>
      <c r="W165" s="18">
        <f>MAX(W164 + S164 * LTM!$C$1 / 3600 + IF(NOT(OR(LTM!$X166 * 3600 / LTM!$C$1 &gt;= 'Input Data'!$G$12 * LOOKUP(LTM!$A166,'Input Data'!$B$58:$B$62,'Input Data'!$H$58:$H$62) - epsilon, $D165 &lt; LTM!$X165 * 3600 / LTM!$C$1 - epsilon)), MIN(V164 + R164 * LTM!$C$1 / 3600, 0), 0), 0)</f>
        <v>0.41373350575061957</v>
      </c>
      <c r="Y165" s="50" t="e">
        <f>NA()</f>
        <v>#N/A</v>
      </c>
      <c r="Z165" s="55" t="e">
        <f>NA()</f>
        <v>#N/A</v>
      </c>
      <c r="AA165" s="8" t="e">
        <f>NA()</f>
        <v>#N/A</v>
      </c>
      <c r="AB165" s="17">
        <f>IF($U165 &gt; epsilon, $U165 + 'Input Data'!$G$11 + 'Input Data'!$E$11, IF($V165 &gt; epsilon, $V165 + 'Input Data'!$G$11, $W165)) * 5280</f>
        <v>2184.5129103632712</v>
      </c>
    </row>
    <row r="166" spans="1:28" x14ac:dyDescent="0.3">
      <c r="A166" s="38">
        <f>IF(SUM($B165:$H167)=0,NA(),LTM!$A167)</f>
        <v>1620</v>
      </c>
      <c r="B166" s="7">
        <f>LTM!$I167 / LTM!$C$1 * 3600</f>
        <v>5985</v>
      </c>
      <c r="C166" s="8">
        <f>LTM!$H167 / LTM!$C$1 * 3600</f>
        <v>0</v>
      </c>
      <c r="D166" s="8">
        <f>LTM!$T167 / LTM!$C$1 * 3600</f>
        <v>5865.3</v>
      </c>
      <c r="E166" s="33">
        <f>LTM!$S167 / LTM!$C$1 * 3600</f>
        <v>119.7</v>
      </c>
      <c r="F166" s="8">
        <f>LTM!$AE167 / LTM!$C$1 * 3600</f>
        <v>5400</v>
      </c>
      <c r="G166" s="33">
        <f>LTM!$AD167 / LTM!$C$1 * 3600</f>
        <v>0</v>
      </c>
      <c r="H166" s="18">
        <f>LTM!$AL167 / LTM!$C$1 * 3600</f>
        <v>5400</v>
      </c>
      <c r="J166" s="50">
        <f>IF(OR(LTM!$B167 * 3600 / LTM!$C$1 &gt;= 'Input Data'!$C$12 * LOOKUP(LTM!$A167,'Input Data'!$B$58:$B$62,'Input Data'!$D$58:$D$62) - epsilon, LTM!$C167 - LTM!$C166 &lt; LTM!$B166 - epsilon), (LTM!$C167 - LTM!$C166) * 3600 / LTM!$C$1 / 'Input Data'!$C$14, 'Input Data'!$C$13 - (LTM!$C167 - LTM!$C166) * 3600 / LTM!$C$1 / 'Input Data'!$C$15)</f>
        <v>99.75</v>
      </c>
      <c r="K166" s="60">
        <f>IF($B166 + $C166 &gt;= LTM!$E166 * 3600 / LTM!$C$1 - epsilon, ($B166 + $C166) / 'Input Data'!$C$14, 'Input Data'!$C$13 - ($B166 + $C166) / 'Input Data'!$C$15)</f>
        <v>99.75</v>
      </c>
      <c r="L166" s="8">
        <f>IF(OR(LTM!$M167 * 3600 / LTM!$C$1 &gt;= 'Input Data'!$E$12 * LOOKUP(LTM!$A167,'Input Data'!$B$58:$B$62,'Input Data'!$F$58:$F$62) - epsilon,$B166 &lt; LTM!$M166 * 3600 / LTM!$C$1 - epsilon), $B166 / 'Input Data'!$E$14, 'Input Data'!$E$13 - $B166 / 'Input Data'!$E$15)</f>
        <v>199.5</v>
      </c>
      <c r="M166" s="33">
        <f>IF($D166 + $E166 &gt;= LTM!$P166 * 3600 / LTM!$C$1 - epsilon, ($D166 + $E166) / 'Input Data'!$E$14, 'Input Data'!$E$13 - ($D166 + $E166) / 'Input Data'!$E$15)</f>
        <v>199.5</v>
      </c>
      <c r="N166" s="8">
        <f>IF(OR(LTM!$X167 * 3600 / LTM!$C$1 &gt;= 'Input Data'!$G$12 * LOOKUP(LTM!$A167,'Input Data'!$B$58:$B$62,'Input Data'!$H$58:$H$62) - epsilon, $D166 &lt; LTM!$X166 * 3600 / LTM!$C$1 - epsilon), $D166 / 'Input Data'!$G$14, 'Input Data'!$G$13 - $D166 / 'Input Data'!$G$15)</f>
        <v>195.51000000000002</v>
      </c>
      <c r="O166" s="17">
        <f>IF($F166 + $G166 &gt;= LTM!$AA166 * 3600 / LTM!$C$1 - epsilon, ($F166 + $G166) / 'Input Data'!$G$14, 'Input Data'!$G$13 - ($F166 + $G166) / 'Input Data'!$G$15)</f>
        <v>751.57894736842104</v>
      </c>
      <c r="Q166" s="49">
        <f>IF(ABS($J166-$K166) &gt; epsilon, -((LTM!$C167 - LTM!$C166) * 3600 / LTM!$C$1-($B166+$C166))/($J166-$K166), 0)</f>
        <v>0</v>
      </c>
      <c r="R166" s="8">
        <f t="shared" si="4"/>
        <v>0</v>
      </c>
      <c r="S166" s="17">
        <f t="shared" si="5"/>
        <v>0.83676673945203728</v>
      </c>
      <c r="U166" s="49">
        <f>MAX(U165 + Q165 * LTM!$C$1 / 3600, 0)</f>
        <v>0</v>
      </c>
      <c r="V166" s="11">
        <f>MAX(V165 + R165 * LTM!$C$1 / 3600 + IF(NOT(OR(LTM!$M167 * 3600 / LTM!$C$1 &gt;= 'Input Data'!$E$12 * LOOKUP(LTM!$A167,'Input Data'!$B$58:$B$62,'Input Data'!$F$58:$F$62) - epsilon,$B166 &lt; LTM!$M166 * 3600 / LTM!$C$1 - epsilon)), MIN(U165 + Q165 * LTM!$C$1 / 3600, 0), 0), 0)</f>
        <v>0</v>
      </c>
      <c r="W166" s="18">
        <f>MAX(W165 + S165 * LTM!$C$1 / 3600 + IF(NOT(OR(LTM!$X167 * 3600 / LTM!$C$1 &gt;= 'Input Data'!$G$12 * LOOKUP(LTM!$A167,'Input Data'!$B$58:$B$62,'Input Data'!$H$58:$H$62) - epsilon, $D166 &lt; LTM!$X166 * 3600 / LTM!$C$1 - epsilon)), MIN(V165 + R165 * LTM!$C$1 / 3600, 0), 0), 0)</f>
        <v>0.41605785780465299</v>
      </c>
      <c r="Y166" s="50" t="e">
        <f>NA()</f>
        <v>#N/A</v>
      </c>
      <c r="Z166" s="55" t="e">
        <f>NA()</f>
        <v>#N/A</v>
      </c>
      <c r="AA166" s="8" t="e">
        <f>NA()</f>
        <v>#N/A</v>
      </c>
      <c r="AB166" s="17">
        <f>IF($U166 &gt; epsilon, $U166 + 'Input Data'!$G$11 + 'Input Data'!$E$11, IF($V166 &gt; epsilon, $V166 + 'Input Data'!$G$11, $W166)) * 5280</f>
        <v>2196.7854892085679</v>
      </c>
    </row>
    <row r="167" spans="1:28" x14ac:dyDescent="0.3">
      <c r="A167" s="38">
        <f>IF(SUM($B166:$H168)=0,NA(),LTM!$A168)</f>
        <v>1630</v>
      </c>
      <c r="B167" s="7">
        <f>LTM!$I168 / LTM!$C$1 * 3600</f>
        <v>5985</v>
      </c>
      <c r="C167" s="8">
        <f>LTM!$H168 / LTM!$C$1 * 3600</f>
        <v>0</v>
      </c>
      <c r="D167" s="8">
        <f>LTM!$T168 / LTM!$C$1 * 3600</f>
        <v>5865.3</v>
      </c>
      <c r="E167" s="33">
        <f>LTM!$S168 / LTM!$C$1 * 3600</f>
        <v>119.7</v>
      </c>
      <c r="F167" s="8">
        <f>LTM!$AE168 / LTM!$C$1 * 3600</f>
        <v>5400</v>
      </c>
      <c r="G167" s="33">
        <f>LTM!$AD168 / LTM!$C$1 * 3600</f>
        <v>0</v>
      </c>
      <c r="H167" s="18">
        <f>LTM!$AL168 / LTM!$C$1 * 3600</f>
        <v>5400</v>
      </c>
      <c r="J167" s="50">
        <f>IF(OR(LTM!$B168 * 3600 / LTM!$C$1 &gt;= 'Input Data'!$C$12 * LOOKUP(LTM!$A168,'Input Data'!$B$58:$B$62,'Input Data'!$D$58:$D$62) - epsilon, LTM!$C168 - LTM!$C167 &lt; LTM!$B167 - epsilon), (LTM!$C168 - LTM!$C167) * 3600 / LTM!$C$1 / 'Input Data'!$C$14, 'Input Data'!$C$13 - (LTM!$C168 - LTM!$C167) * 3600 / LTM!$C$1 / 'Input Data'!$C$15)</f>
        <v>99.75</v>
      </c>
      <c r="K167" s="60">
        <f>IF($B167 + $C167 &gt;= LTM!$E167 * 3600 / LTM!$C$1 - epsilon, ($B167 + $C167) / 'Input Data'!$C$14, 'Input Data'!$C$13 - ($B167 + $C167) / 'Input Data'!$C$15)</f>
        <v>99.75</v>
      </c>
      <c r="L167" s="8">
        <f>IF(OR(LTM!$M168 * 3600 / LTM!$C$1 &gt;= 'Input Data'!$E$12 * LOOKUP(LTM!$A168,'Input Data'!$B$58:$B$62,'Input Data'!$F$58:$F$62) - epsilon,$B167 &lt; LTM!$M167 * 3600 / LTM!$C$1 - epsilon), $B167 / 'Input Data'!$E$14, 'Input Data'!$E$13 - $B167 / 'Input Data'!$E$15)</f>
        <v>199.5</v>
      </c>
      <c r="M167" s="33">
        <f>IF($D167 + $E167 &gt;= LTM!$P167 * 3600 / LTM!$C$1 - epsilon, ($D167 + $E167) / 'Input Data'!$E$14, 'Input Data'!$E$13 - ($D167 + $E167) / 'Input Data'!$E$15)</f>
        <v>199.5</v>
      </c>
      <c r="N167" s="8">
        <f>IF(OR(LTM!$X168 * 3600 / LTM!$C$1 &gt;= 'Input Data'!$G$12 * LOOKUP(LTM!$A168,'Input Data'!$B$58:$B$62,'Input Data'!$H$58:$H$62) - epsilon, $D167 &lt; LTM!$X167 * 3600 / LTM!$C$1 - epsilon), $D167 / 'Input Data'!$G$14, 'Input Data'!$G$13 - $D167 / 'Input Data'!$G$15)</f>
        <v>195.51000000000002</v>
      </c>
      <c r="O167" s="17">
        <f>IF($F167 + $G167 &gt;= LTM!$AA167 * 3600 / LTM!$C$1 - epsilon, ($F167 + $G167) / 'Input Data'!$G$14, 'Input Data'!$G$13 - ($F167 + $G167) / 'Input Data'!$G$15)</f>
        <v>751.57894736842104</v>
      </c>
      <c r="Q167" s="49">
        <f>IF(ABS($J167-$K167) &gt; epsilon, -((LTM!$C168 - LTM!$C167) * 3600 / LTM!$C$1-($B167+$C167))/($J167-$K167), 0)</f>
        <v>0</v>
      </c>
      <c r="R167" s="8">
        <f t="shared" si="4"/>
        <v>0</v>
      </c>
      <c r="S167" s="17">
        <f t="shared" si="5"/>
        <v>0.83676673945203728</v>
      </c>
      <c r="U167" s="49">
        <f>MAX(U166 + Q166 * LTM!$C$1 / 3600, 0)</f>
        <v>0</v>
      </c>
      <c r="V167" s="11">
        <f>MAX(V166 + R166 * LTM!$C$1 / 3600 + IF(NOT(OR(LTM!$M168 * 3600 / LTM!$C$1 &gt;= 'Input Data'!$E$12 * LOOKUP(LTM!$A168,'Input Data'!$B$58:$B$62,'Input Data'!$F$58:$F$62) - epsilon,$B167 &lt; LTM!$M167 * 3600 / LTM!$C$1 - epsilon)), MIN(U166 + Q166 * LTM!$C$1 / 3600, 0), 0), 0)</f>
        <v>0</v>
      </c>
      <c r="W167" s="18">
        <f>MAX(W166 + S166 * LTM!$C$1 / 3600 + IF(NOT(OR(LTM!$X168 * 3600 / LTM!$C$1 &gt;= 'Input Data'!$G$12 * LOOKUP(LTM!$A168,'Input Data'!$B$58:$B$62,'Input Data'!$H$58:$H$62) - epsilon, $D167 &lt; LTM!$X167 * 3600 / LTM!$C$1 - epsilon)), MIN(V166 + R166 * LTM!$C$1 / 3600, 0), 0), 0)</f>
        <v>0.4183822098586864</v>
      </c>
      <c r="Y167" s="50" t="e">
        <f>NA()</f>
        <v>#N/A</v>
      </c>
      <c r="Z167" s="55" t="e">
        <f>NA()</f>
        <v>#N/A</v>
      </c>
      <c r="AA167" s="8" t="e">
        <f>NA()</f>
        <v>#N/A</v>
      </c>
      <c r="AB167" s="17">
        <f>IF($U167 &gt; epsilon, $U167 + 'Input Data'!$G$11 + 'Input Data'!$E$11, IF($V167 &gt; epsilon, $V167 + 'Input Data'!$G$11, $W167)) * 5280</f>
        <v>2209.0580680538642</v>
      </c>
    </row>
    <row r="168" spans="1:28" x14ac:dyDescent="0.3">
      <c r="A168" s="38">
        <f>IF(SUM($B167:$H169)=0,NA(),LTM!$A169)</f>
        <v>1640</v>
      </c>
      <c r="B168" s="7">
        <f>LTM!$I169 / LTM!$C$1 * 3600</f>
        <v>5985</v>
      </c>
      <c r="C168" s="8">
        <f>LTM!$H169 / LTM!$C$1 * 3600</f>
        <v>0</v>
      </c>
      <c r="D168" s="8">
        <f>LTM!$T169 / LTM!$C$1 * 3600</f>
        <v>5865.3</v>
      </c>
      <c r="E168" s="33">
        <f>LTM!$S169 / LTM!$C$1 * 3600</f>
        <v>119.7</v>
      </c>
      <c r="F168" s="8">
        <f>LTM!$AE169 / LTM!$C$1 * 3600</f>
        <v>5400</v>
      </c>
      <c r="G168" s="33">
        <f>LTM!$AD169 / LTM!$C$1 * 3600</f>
        <v>0</v>
      </c>
      <c r="H168" s="18">
        <f>LTM!$AL169 / LTM!$C$1 * 3600</f>
        <v>5400</v>
      </c>
      <c r="J168" s="50">
        <f>IF(OR(LTM!$B169 * 3600 / LTM!$C$1 &gt;= 'Input Data'!$C$12 * LOOKUP(LTM!$A169,'Input Data'!$B$58:$B$62,'Input Data'!$D$58:$D$62) - epsilon, LTM!$C169 - LTM!$C168 &lt; LTM!$B168 - epsilon), (LTM!$C169 - LTM!$C168) * 3600 / LTM!$C$1 / 'Input Data'!$C$14, 'Input Data'!$C$13 - (LTM!$C169 - LTM!$C168) * 3600 / LTM!$C$1 / 'Input Data'!$C$15)</f>
        <v>99.75</v>
      </c>
      <c r="K168" s="60">
        <f>IF($B168 + $C168 &gt;= LTM!$E168 * 3600 / LTM!$C$1 - epsilon, ($B168 + $C168) / 'Input Data'!$C$14, 'Input Data'!$C$13 - ($B168 + $C168) / 'Input Data'!$C$15)</f>
        <v>99.75</v>
      </c>
      <c r="L168" s="8">
        <f>IF(OR(LTM!$M169 * 3600 / LTM!$C$1 &gt;= 'Input Data'!$E$12 * LOOKUP(LTM!$A169,'Input Data'!$B$58:$B$62,'Input Data'!$F$58:$F$62) - epsilon,$B168 &lt; LTM!$M168 * 3600 / LTM!$C$1 - epsilon), $B168 / 'Input Data'!$E$14, 'Input Data'!$E$13 - $B168 / 'Input Data'!$E$15)</f>
        <v>199.5</v>
      </c>
      <c r="M168" s="33">
        <f>IF($D168 + $E168 &gt;= LTM!$P168 * 3600 / LTM!$C$1 - epsilon, ($D168 + $E168) / 'Input Data'!$E$14, 'Input Data'!$E$13 - ($D168 + $E168) / 'Input Data'!$E$15)</f>
        <v>199.5</v>
      </c>
      <c r="N168" s="8">
        <f>IF(OR(LTM!$X169 * 3600 / LTM!$C$1 &gt;= 'Input Data'!$G$12 * LOOKUP(LTM!$A169,'Input Data'!$B$58:$B$62,'Input Data'!$H$58:$H$62) - epsilon, $D168 &lt; LTM!$X168 * 3600 / LTM!$C$1 - epsilon), $D168 / 'Input Data'!$G$14, 'Input Data'!$G$13 - $D168 / 'Input Data'!$G$15)</f>
        <v>195.51000000000002</v>
      </c>
      <c r="O168" s="17">
        <f>IF($F168 + $G168 &gt;= LTM!$AA168 * 3600 / LTM!$C$1 - epsilon, ($F168 + $G168) / 'Input Data'!$G$14, 'Input Data'!$G$13 - ($F168 + $G168) / 'Input Data'!$G$15)</f>
        <v>751.57894736842104</v>
      </c>
      <c r="Q168" s="49">
        <f>IF(ABS($J168-$K168) &gt; epsilon, -((LTM!$C169 - LTM!$C168) * 3600 / LTM!$C$1-($B168+$C168))/($J168-$K168), 0)</f>
        <v>0</v>
      </c>
      <c r="R168" s="8">
        <f t="shared" si="4"/>
        <v>0</v>
      </c>
      <c r="S168" s="17">
        <f t="shared" si="5"/>
        <v>0.83676673945203728</v>
      </c>
      <c r="U168" s="49">
        <f>MAX(U167 + Q167 * LTM!$C$1 / 3600, 0)</f>
        <v>0</v>
      </c>
      <c r="V168" s="11">
        <f>MAX(V167 + R167 * LTM!$C$1 / 3600 + IF(NOT(OR(LTM!$M169 * 3600 / LTM!$C$1 &gt;= 'Input Data'!$E$12 * LOOKUP(LTM!$A169,'Input Data'!$B$58:$B$62,'Input Data'!$F$58:$F$62) - epsilon,$B168 &lt; LTM!$M168 * 3600 / LTM!$C$1 - epsilon)), MIN(U167 + Q167 * LTM!$C$1 / 3600, 0), 0), 0)</f>
        <v>0</v>
      </c>
      <c r="W168" s="18">
        <f>MAX(W167 + S167 * LTM!$C$1 / 3600 + IF(NOT(OR(LTM!$X169 * 3600 / LTM!$C$1 &gt;= 'Input Data'!$G$12 * LOOKUP(LTM!$A169,'Input Data'!$B$58:$B$62,'Input Data'!$H$58:$H$62) - epsilon, $D168 &lt; LTM!$X168 * 3600 / LTM!$C$1 - epsilon)), MIN(V167 + R167 * LTM!$C$1 / 3600, 0), 0), 0)</f>
        <v>0.42070656191271982</v>
      </c>
      <c r="Y168" s="50" t="e">
        <f>NA()</f>
        <v>#N/A</v>
      </c>
      <c r="Z168" s="55" t="e">
        <f>NA()</f>
        <v>#N/A</v>
      </c>
      <c r="AA168" s="8" t="e">
        <f>NA()</f>
        <v>#N/A</v>
      </c>
      <c r="AB168" s="17">
        <f>IF($U168 &gt; epsilon, $U168 + 'Input Data'!$G$11 + 'Input Data'!$E$11, IF($V168 &gt; epsilon, $V168 + 'Input Data'!$G$11, $W168)) * 5280</f>
        <v>2221.3306468991605</v>
      </c>
    </row>
    <row r="169" spans="1:28" x14ac:dyDescent="0.3">
      <c r="A169" s="38">
        <f>IF(SUM($B168:$H170)=0,NA(),LTM!$A170)</f>
        <v>1650</v>
      </c>
      <c r="B169" s="7">
        <f>LTM!$I170 / LTM!$C$1 * 3600</f>
        <v>5985</v>
      </c>
      <c r="C169" s="8">
        <f>LTM!$H170 / LTM!$C$1 * 3600</f>
        <v>0</v>
      </c>
      <c r="D169" s="8">
        <f>LTM!$T170 / LTM!$C$1 * 3600</f>
        <v>5865.3</v>
      </c>
      <c r="E169" s="33">
        <f>LTM!$S170 / LTM!$C$1 * 3600</f>
        <v>119.7</v>
      </c>
      <c r="F169" s="8">
        <f>LTM!$AE170 / LTM!$C$1 * 3600</f>
        <v>5400</v>
      </c>
      <c r="G169" s="33">
        <f>LTM!$AD170 / LTM!$C$1 * 3600</f>
        <v>0</v>
      </c>
      <c r="H169" s="18">
        <f>LTM!$AL170 / LTM!$C$1 * 3600</f>
        <v>5400</v>
      </c>
      <c r="J169" s="50">
        <f>IF(OR(LTM!$B170 * 3600 / LTM!$C$1 &gt;= 'Input Data'!$C$12 * LOOKUP(LTM!$A170,'Input Data'!$B$58:$B$62,'Input Data'!$D$58:$D$62) - epsilon, LTM!$C170 - LTM!$C169 &lt; LTM!$B169 - epsilon), (LTM!$C170 - LTM!$C169) * 3600 / LTM!$C$1 / 'Input Data'!$C$14, 'Input Data'!$C$13 - (LTM!$C170 - LTM!$C169) * 3600 / LTM!$C$1 / 'Input Data'!$C$15)</f>
        <v>99.75</v>
      </c>
      <c r="K169" s="60">
        <f>IF($B169 + $C169 &gt;= LTM!$E169 * 3600 / LTM!$C$1 - epsilon, ($B169 + $C169) / 'Input Data'!$C$14, 'Input Data'!$C$13 - ($B169 + $C169) / 'Input Data'!$C$15)</f>
        <v>99.75</v>
      </c>
      <c r="L169" s="8">
        <f>IF(OR(LTM!$M170 * 3600 / LTM!$C$1 &gt;= 'Input Data'!$E$12 * LOOKUP(LTM!$A170,'Input Data'!$B$58:$B$62,'Input Data'!$F$58:$F$62) - epsilon,$B169 &lt; LTM!$M169 * 3600 / LTM!$C$1 - epsilon), $B169 / 'Input Data'!$E$14, 'Input Data'!$E$13 - $B169 / 'Input Data'!$E$15)</f>
        <v>199.5</v>
      </c>
      <c r="M169" s="33">
        <f>IF($D169 + $E169 &gt;= LTM!$P169 * 3600 / LTM!$C$1 - epsilon, ($D169 + $E169) / 'Input Data'!$E$14, 'Input Data'!$E$13 - ($D169 + $E169) / 'Input Data'!$E$15)</f>
        <v>199.5</v>
      </c>
      <c r="N169" s="8">
        <f>IF(OR(LTM!$X170 * 3600 / LTM!$C$1 &gt;= 'Input Data'!$G$12 * LOOKUP(LTM!$A170,'Input Data'!$B$58:$B$62,'Input Data'!$H$58:$H$62) - epsilon, $D169 &lt; LTM!$X169 * 3600 / LTM!$C$1 - epsilon), $D169 / 'Input Data'!$G$14, 'Input Data'!$G$13 - $D169 / 'Input Data'!$G$15)</f>
        <v>195.51000000000002</v>
      </c>
      <c r="O169" s="17">
        <f>IF($F169 + $G169 &gt;= LTM!$AA169 * 3600 / LTM!$C$1 - epsilon, ($F169 + $G169) / 'Input Data'!$G$14, 'Input Data'!$G$13 - ($F169 + $G169) / 'Input Data'!$G$15)</f>
        <v>751.57894736842104</v>
      </c>
      <c r="Q169" s="49">
        <f>IF(ABS($J169-$K169) &gt; epsilon, -((LTM!$C170 - LTM!$C169) * 3600 / LTM!$C$1-($B169+$C169))/($J169-$K169), 0)</f>
        <v>0</v>
      </c>
      <c r="R169" s="8">
        <f t="shared" si="4"/>
        <v>0</v>
      </c>
      <c r="S169" s="17">
        <f t="shared" si="5"/>
        <v>0.83676673945203728</v>
      </c>
      <c r="U169" s="49">
        <f>MAX(U168 + Q168 * LTM!$C$1 / 3600, 0)</f>
        <v>0</v>
      </c>
      <c r="V169" s="11">
        <f>MAX(V168 + R168 * LTM!$C$1 / 3600 + IF(NOT(OR(LTM!$M170 * 3600 / LTM!$C$1 &gt;= 'Input Data'!$E$12 * LOOKUP(LTM!$A170,'Input Data'!$B$58:$B$62,'Input Data'!$F$58:$F$62) - epsilon,$B169 &lt; LTM!$M169 * 3600 / LTM!$C$1 - epsilon)), MIN(U168 + Q168 * LTM!$C$1 / 3600, 0), 0), 0)</f>
        <v>0</v>
      </c>
      <c r="W169" s="18">
        <f>MAX(W168 + S168 * LTM!$C$1 / 3600 + IF(NOT(OR(LTM!$X170 * 3600 / LTM!$C$1 &gt;= 'Input Data'!$G$12 * LOOKUP(LTM!$A170,'Input Data'!$B$58:$B$62,'Input Data'!$H$58:$H$62) - epsilon, $D169 &lt; LTM!$X169 * 3600 / LTM!$C$1 - epsilon)), MIN(V168 + R168 * LTM!$C$1 / 3600, 0), 0), 0)</f>
        <v>0.42303091396675324</v>
      </c>
      <c r="Y169" s="50" t="e">
        <f>NA()</f>
        <v>#N/A</v>
      </c>
      <c r="Z169" s="55" t="e">
        <f>NA()</f>
        <v>#N/A</v>
      </c>
      <c r="AA169" s="8" t="e">
        <f>NA()</f>
        <v>#N/A</v>
      </c>
      <c r="AB169" s="17">
        <f>IF($U169 &gt; epsilon, $U169 + 'Input Data'!$G$11 + 'Input Data'!$E$11, IF($V169 &gt; epsilon, $V169 + 'Input Data'!$G$11, $W169)) * 5280</f>
        <v>2233.6032257444572</v>
      </c>
    </row>
    <row r="170" spans="1:28" x14ac:dyDescent="0.3">
      <c r="A170" s="38">
        <f>IF(SUM($B169:$H171)=0,NA(),LTM!$A171)</f>
        <v>1660</v>
      </c>
      <c r="B170" s="7">
        <f>LTM!$I171 / LTM!$C$1 * 3600</f>
        <v>5985</v>
      </c>
      <c r="C170" s="8">
        <f>LTM!$H171 / LTM!$C$1 * 3600</f>
        <v>0</v>
      </c>
      <c r="D170" s="8">
        <f>LTM!$T171 / LTM!$C$1 * 3600</f>
        <v>5865.3</v>
      </c>
      <c r="E170" s="33">
        <f>LTM!$S171 / LTM!$C$1 * 3600</f>
        <v>119.7</v>
      </c>
      <c r="F170" s="8">
        <f>LTM!$AE171 / LTM!$C$1 * 3600</f>
        <v>5400</v>
      </c>
      <c r="G170" s="33">
        <f>LTM!$AD171 / LTM!$C$1 * 3600</f>
        <v>0</v>
      </c>
      <c r="H170" s="18">
        <f>LTM!$AL171 / LTM!$C$1 * 3600</f>
        <v>5400</v>
      </c>
      <c r="J170" s="50">
        <f>IF(OR(LTM!$B171 * 3600 / LTM!$C$1 &gt;= 'Input Data'!$C$12 * LOOKUP(LTM!$A171,'Input Data'!$B$58:$B$62,'Input Data'!$D$58:$D$62) - epsilon, LTM!$C171 - LTM!$C170 &lt; LTM!$B170 - epsilon), (LTM!$C171 - LTM!$C170) * 3600 / LTM!$C$1 / 'Input Data'!$C$14, 'Input Data'!$C$13 - (LTM!$C171 - LTM!$C170) * 3600 / LTM!$C$1 / 'Input Data'!$C$15)</f>
        <v>99.75</v>
      </c>
      <c r="K170" s="60">
        <f>IF($B170 + $C170 &gt;= LTM!$E170 * 3600 / LTM!$C$1 - epsilon, ($B170 + $C170) / 'Input Data'!$C$14, 'Input Data'!$C$13 - ($B170 + $C170) / 'Input Data'!$C$15)</f>
        <v>99.75</v>
      </c>
      <c r="L170" s="8">
        <f>IF(OR(LTM!$M171 * 3600 / LTM!$C$1 &gt;= 'Input Data'!$E$12 * LOOKUP(LTM!$A171,'Input Data'!$B$58:$B$62,'Input Data'!$F$58:$F$62) - epsilon,$B170 &lt; LTM!$M170 * 3600 / LTM!$C$1 - epsilon), $B170 / 'Input Data'!$E$14, 'Input Data'!$E$13 - $B170 / 'Input Data'!$E$15)</f>
        <v>199.5</v>
      </c>
      <c r="M170" s="33">
        <f>IF($D170 + $E170 &gt;= LTM!$P170 * 3600 / LTM!$C$1 - epsilon, ($D170 + $E170) / 'Input Data'!$E$14, 'Input Data'!$E$13 - ($D170 + $E170) / 'Input Data'!$E$15)</f>
        <v>199.5</v>
      </c>
      <c r="N170" s="8">
        <f>IF(OR(LTM!$X171 * 3600 / LTM!$C$1 &gt;= 'Input Data'!$G$12 * LOOKUP(LTM!$A171,'Input Data'!$B$58:$B$62,'Input Data'!$H$58:$H$62) - epsilon, $D170 &lt; LTM!$X170 * 3600 / LTM!$C$1 - epsilon), $D170 / 'Input Data'!$G$14, 'Input Data'!$G$13 - $D170 / 'Input Data'!$G$15)</f>
        <v>195.51000000000002</v>
      </c>
      <c r="O170" s="17">
        <f>IF($F170 + $G170 &gt;= LTM!$AA170 * 3600 / LTM!$C$1 - epsilon, ($F170 + $G170) / 'Input Data'!$G$14, 'Input Data'!$G$13 - ($F170 + $G170) / 'Input Data'!$G$15)</f>
        <v>751.57894736842104</v>
      </c>
      <c r="Q170" s="49">
        <f>IF(ABS($J170-$K170) &gt; epsilon, -((LTM!$C171 - LTM!$C170) * 3600 / LTM!$C$1-($B170+$C170))/($J170-$K170), 0)</f>
        <v>0</v>
      </c>
      <c r="R170" s="8">
        <f t="shared" si="4"/>
        <v>0</v>
      </c>
      <c r="S170" s="17">
        <f t="shared" si="5"/>
        <v>0.83676673945203728</v>
      </c>
      <c r="U170" s="49">
        <f>MAX(U169 + Q169 * LTM!$C$1 / 3600, 0)</f>
        <v>0</v>
      </c>
      <c r="V170" s="11">
        <f>MAX(V169 + R169 * LTM!$C$1 / 3600 + IF(NOT(OR(LTM!$M171 * 3600 / LTM!$C$1 &gt;= 'Input Data'!$E$12 * LOOKUP(LTM!$A171,'Input Data'!$B$58:$B$62,'Input Data'!$F$58:$F$62) - epsilon,$B170 &lt; LTM!$M170 * 3600 / LTM!$C$1 - epsilon)), MIN(U169 + Q169 * LTM!$C$1 / 3600, 0), 0), 0)</f>
        <v>0</v>
      </c>
      <c r="W170" s="18">
        <f>MAX(W169 + S169 * LTM!$C$1 / 3600 + IF(NOT(OR(LTM!$X171 * 3600 / LTM!$C$1 &gt;= 'Input Data'!$G$12 * LOOKUP(LTM!$A171,'Input Data'!$B$58:$B$62,'Input Data'!$H$58:$H$62) - epsilon, $D170 &lt; LTM!$X170 * 3600 / LTM!$C$1 - epsilon)), MIN(V169 + R169 * LTM!$C$1 / 3600, 0), 0), 0)</f>
        <v>0.42535526602078666</v>
      </c>
      <c r="Y170" s="50" t="e">
        <f>NA()</f>
        <v>#N/A</v>
      </c>
      <c r="Z170" s="55" t="e">
        <f>NA()</f>
        <v>#N/A</v>
      </c>
      <c r="AA170" s="8" t="e">
        <f>NA()</f>
        <v>#N/A</v>
      </c>
      <c r="AB170" s="17">
        <f>IF($U170 &gt; epsilon, $U170 + 'Input Data'!$G$11 + 'Input Data'!$E$11, IF($V170 &gt; epsilon, $V170 + 'Input Data'!$G$11, $W170)) * 5280</f>
        <v>2245.8758045897534</v>
      </c>
    </row>
    <row r="171" spans="1:28" x14ac:dyDescent="0.3">
      <c r="A171" s="38">
        <f>IF(SUM($B170:$H172)=0,NA(),LTM!$A172)</f>
        <v>1670</v>
      </c>
      <c r="B171" s="7">
        <f>LTM!$I172 / LTM!$C$1 * 3600</f>
        <v>5985</v>
      </c>
      <c r="C171" s="8">
        <f>LTM!$H172 / LTM!$C$1 * 3600</f>
        <v>0</v>
      </c>
      <c r="D171" s="8">
        <f>LTM!$T172 / LTM!$C$1 * 3600</f>
        <v>5865.3</v>
      </c>
      <c r="E171" s="33">
        <f>LTM!$S172 / LTM!$C$1 * 3600</f>
        <v>119.7</v>
      </c>
      <c r="F171" s="8">
        <f>LTM!$AE172 / LTM!$C$1 * 3600</f>
        <v>5400</v>
      </c>
      <c r="G171" s="33">
        <f>LTM!$AD172 / LTM!$C$1 * 3600</f>
        <v>0</v>
      </c>
      <c r="H171" s="18">
        <f>LTM!$AL172 / LTM!$C$1 * 3600</f>
        <v>5400</v>
      </c>
      <c r="J171" s="50">
        <f>IF(OR(LTM!$B172 * 3600 / LTM!$C$1 &gt;= 'Input Data'!$C$12 * LOOKUP(LTM!$A172,'Input Data'!$B$58:$B$62,'Input Data'!$D$58:$D$62) - epsilon, LTM!$C172 - LTM!$C171 &lt; LTM!$B171 - epsilon), (LTM!$C172 - LTM!$C171) * 3600 / LTM!$C$1 / 'Input Data'!$C$14, 'Input Data'!$C$13 - (LTM!$C172 - LTM!$C171) * 3600 / LTM!$C$1 / 'Input Data'!$C$15)</f>
        <v>99.75</v>
      </c>
      <c r="K171" s="60">
        <f>IF($B171 + $C171 &gt;= LTM!$E171 * 3600 / LTM!$C$1 - epsilon, ($B171 + $C171) / 'Input Data'!$C$14, 'Input Data'!$C$13 - ($B171 + $C171) / 'Input Data'!$C$15)</f>
        <v>99.75</v>
      </c>
      <c r="L171" s="8">
        <f>IF(OR(LTM!$M172 * 3600 / LTM!$C$1 &gt;= 'Input Data'!$E$12 * LOOKUP(LTM!$A172,'Input Data'!$B$58:$B$62,'Input Data'!$F$58:$F$62) - epsilon,$B171 &lt; LTM!$M171 * 3600 / LTM!$C$1 - epsilon), $B171 / 'Input Data'!$E$14, 'Input Data'!$E$13 - $B171 / 'Input Data'!$E$15)</f>
        <v>199.5</v>
      </c>
      <c r="M171" s="33">
        <f>IF($D171 + $E171 &gt;= LTM!$P171 * 3600 / LTM!$C$1 - epsilon, ($D171 + $E171) / 'Input Data'!$E$14, 'Input Data'!$E$13 - ($D171 + $E171) / 'Input Data'!$E$15)</f>
        <v>199.5</v>
      </c>
      <c r="N171" s="8">
        <f>IF(OR(LTM!$X172 * 3600 / LTM!$C$1 &gt;= 'Input Data'!$G$12 * LOOKUP(LTM!$A172,'Input Data'!$B$58:$B$62,'Input Data'!$H$58:$H$62) - epsilon, $D171 &lt; LTM!$X171 * 3600 / LTM!$C$1 - epsilon), $D171 / 'Input Data'!$G$14, 'Input Data'!$G$13 - $D171 / 'Input Data'!$G$15)</f>
        <v>195.51000000000002</v>
      </c>
      <c r="O171" s="17">
        <f>IF($F171 + $G171 &gt;= LTM!$AA171 * 3600 / LTM!$C$1 - epsilon, ($F171 + $G171) / 'Input Data'!$G$14, 'Input Data'!$G$13 - ($F171 + $G171) / 'Input Data'!$G$15)</f>
        <v>751.57894736842104</v>
      </c>
      <c r="Q171" s="49">
        <f>IF(ABS($J171-$K171) &gt; epsilon, -((LTM!$C172 - LTM!$C171) * 3600 / LTM!$C$1-($B171+$C171))/($J171-$K171), 0)</f>
        <v>0</v>
      </c>
      <c r="R171" s="8">
        <f t="shared" si="4"/>
        <v>0</v>
      </c>
      <c r="S171" s="17">
        <f t="shared" si="5"/>
        <v>0.83676673945203728</v>
      </c>
      <c r="U171" s="49">
        <f>MAX(U170 + Q170 * LTM!$C$1 / 3600, 0)</f>
        <v>0</v>
      </c>
      <c r="V171" s="11">
        <f>MAX(V170 + R170 * LTM!$C$1 / 3600 + IF(NOT(OR(LTM!$M172 * 3600 / LTM!$C$1 &gt;= 'Input Data'!$E$12 * LOOKUP(LTM!$A172,'Input Data'!$B$58:$B$62,'Input Data'!$F$58:$F$62) - epsilon,$B171 &lt; LTM!$M171 * 3600 / LTM!$C$1 - epsilon)), MIN(U170 + Q170 * LTM!$C$1 / 3600, 0), 0), 0)</f>
        <v>0</v>
      </c>
      <c r="W171" s="18">
        <f>MAX(W170 + S170 * LTM!$C$1 / 3600 + IF(NOT(OR(LTM!$X172 * 3600 / LTM!$C$1 &gt;= 'Input Data'!$G$12 * LOOKUP(LTM!$A172,'Input Data'!$B$58:$B$62,'Input Data'!$H$58:$H$62) - epsilon, $D171 &lt; LTM!$X171 * 3600 / LTM!$C$1 - epsilon)), MIN(V170 + R170 * LTM!$C$1 / 3600, 0), 0), 0)</f>
        <v>0.42767961807482008</v>
      </c>
      <c r="Y171" s="50" t="e">
        <f>NA()</f>
        <v>#N/A</v>
      </c>
      <c r="Z171" s="55" t="e">
        <f>NA()</f>
        <v>#N/A</v>
      </c>
      <c r="AA171" s="8" t="e">
        <f>NA()</f>
        <v>#N/A</v>
      </c>
      <c r="AB171" s="17">
        <f>IF($U171 &gt; epsilon, $U171 + 'Input Data'!$G$11 + 'Input Data'!$E$11, IF($V171 &gt; epsilon, $V171 + 'Input Data'!$G$11, $W171)) * 5280</f>
        <v>2258.1483834350502</v>
      </c>
    </row>
    <row r="172" spans="1:28" x14ac:dyDescent="0.3">
      <c r="A172" s="38">
        <f>IF(SUM($B171:$H173)=0,NA(),LTM!$A173)</f>
        <v>1680</v>
      </c>
      <c r="B172" s="7">
        <f>LTM!$I173 / LTM!$C$1 * 3600</f>
        <v>5985</v>
      </c>
      <c r="C172" s="8">
        <f>LTM!$H173 / LTM!$C$1 * 3600</f>
        <v>0</v>
      </c>
      <c r="D172" s="8">
        <f>LTM!$T173 / LTM!$C$1 * 3600</f>
        <v>5865.3</v>
      </c>
      <c r="E172" s="33">
        <f>LTM!$S173 / LTM!$C$1 * 3600</f>
        <v>119.7</v>
      </c>
      <c r="F172" s="8">
        <f>LTM!$AE173 / LTM!$C$1 * 3600</f>
        <v>5400</v>
      </c>
      <c r="G172" s="33">
        <f>LTM!$AD173 / LTM!$C$1 * 3600</f>
        <v>0</v>
      </c>
      <c r="H172" s="18">
        <f>LTM!$AL173 / LTM!$C$1 * 3600</f>
        <v>5400</v>
      </c>
      <c r="J172" s="50">
        <f>IF(OR(LTM!$B173 * 3600 / LTM!$C$1 &gt;= 'Input Data'!$C$12 * LOOKUP(LTM!$A173,'Input Data'!$B$58:$B$62,'Input Data'!$D$58:$D$62) - epsilon, LTM!$C173 - LTM!$C172 &lt; LTM!$B172 - epsilon), (LTM!$C173 - LTM!$C172) * 3600 / LTM!$C$1 / 'Input Data'!$C$14, 'Input Data'!$C$13 - (LTM!$C173 - LTM!$C172) * 3600 / LTM!$C$1 / 'Input Data'!$C$15)</f>
        <v>99.75</v>
      </c>
      <c r="K172" s="60">
        <f>IF($B172 + $C172 &gt;= LTM!$E172 * 3600 / LTM!$C$1 - epsilon, ($B172 + $C172) / 'Input Data'!$C$14, 'Input Data'!$C$13 - ($B172 + $C172) / 'Input Data'!$C$15)</f>
        <v>99.75</v>
      </c>
      <c r="L172" s="8">
        <f>IF(OR(LTM!$M173 * 3600 / LTM!$C$1 &gt;= 'Input Data'!$E$12 * LOOKUP(LTM!$A173,'Input Data'!$B$58:$B$62,'Input Data'!$F$58:$F$62) - epsilon,$B172 &lt; LTM!$M172 * 3600 / LTM!$C$1 - epsilon), $B172 / 'Input Data'!$E$14, 'Input Data'!$E$13 - $B172 / 'Input Data'!$E$15)</f>
        <v>199.5</v>
      </c>
      <c r="M172" s="33">
        <f>IF($D172 + $E172 &gt;= LTM!$P172 * 3600 / LTM!$C$1 - epsilon, ($D172 + $E172) / 'Input Data'!$E$14, 'Input Data'!$E$13 - ($D172 + $E172) / 'Input Data'!$E$15)</f>
        <v>199.5</v>
      </c>
      <c r="N172" s="8">
        <f>IF(OR(LTM!$X173 * 3600 / LTM!$C$1 &gt;= 'Input Data'!$G$12 * LOOKUP(LTM!$A173,'Input Data'!$B$58:$B$62,'Input Data'!$H$58:$H$62) - epsilon, $D172 &lt; LTM!$X172 * 3600 / LTM!$C$1 - epsilon), $D172 / 'Input Data'!$G$14, 'Input Data'!$G$13 - $D172 / 'Input Data'!$G$15)</f>
        <v>195.51000000000002</v>
      </c>
      <c r="O172" s="17">
        <f>IF($F172 + $G172 &gt;= LTM!$AA172 * 3600 / LTM!$C$1 - epsilon, ($F172 + $G172) / 'Input Data'!$G$14, 'Input Data'!$G$13 - ($F172 + $G172) / 'Input Data'!$G$15)</f>
        <v>751.57894736842104</v>
      </c>
      <c r="Q172" s="49">
        <f>IF(ABS($J172-$K172) &gt; epsilon, -((LTM!$C173 - LTM!$C172) * 3600 / LTM!$C$1-($B172+$C172))/($J172-$K172), 0)</f>
        <v>0</v>
      </c>
      <c r="R172" s="8">
        <f t="shared" si="4"/>
        <v>0</v>
      </c>
      <c r="S172" s="17">
        <f t="shared" si="5"/>
        <v>0.83676673945203728</v>
      </c>
      <c r="U172" s="49">
        <f>MAX(U171 + Q171 * LTM!$C$1 / 3600, 0)</f>
        <v>0</v>
      </c>
      <c r="V172" s="11">
        <f>MAX(V171 + R171 * LTM!$C$1 / 3600 + IF(NOT(OR(LTM!$M173 * 3600 / LTM!$C$1 &gt;= 'Input Data'!$E$12 * LOOKUP(LTM!$A173,'Input Data'!$B$58:$B$62,'Input Data'!$F$58:$F$62) - epsilon,$B172 &lt; LTM!$M172 * 3600 / LTM!$C$1 - epsilon)), MIN(U171 + Q171 * LTM!$C$1 / 3600, 0), 0), 0)</f>
        <v>0</v>
      </c>
      <c r="W172" s="18">
        <f>MAX(W171 + S171 * LTM!$C$1 / 3600 + IF(NOT(OR(LTM!$X173 * 3600 / LTM!$C$1 &gt;= 'Input Data'!$G$12 * LOOKUP(LTM!$A173,'Input Data'!$B$58:$B$62,'Input Data'!$H$58:$H$62) - epsilon, $D172 &lt; LTM!$X172 * 3600 / LTM!$C$1 - epsilon)), MIN(V171 + R171 * LTM!$C$1 / 3600, 0), 0), 0)</f>
        <v>0.4300039701288535</v>
      </c>
      <c r="Y172" s="50" t="e">
        <f>NA()</f>
        <v>#N/A</v>
      </c>
      <c r="Z172" s="55" t="e">
        <f>NA()</f>
        <v>#N/A</v>
      </c>
      <c r="AA172" s="8" t="e">
        <f>NA()</f>
        <v>#N/A</v>
      </c>
      <c r="AB172" s="17">
        <f>IF($U172 &gt; epsilon, $U172 + 'Input Data'!$G$11 + 'Input Data'!$E$11, IF($V172 &gt; epsilon, $V172 + 'Input Data'!$G$11, $W172)) * 5280</f>
        <v>2270.4209622803464</v>
      </c>
    </row>
    <row r="173" spans="1:28" x14ac:dyDescent="0.3">
      <c r="A173" s="38">
        <f>IF(SUM($B172:$H174)=0,NA(),LTM!$A174)</f>
        <v>1690</v>
      </c>
      <c r="B173" s="7">
        <f>LTM!$I174 / LTM!$C$1 * 3600</f>
        <v>5985</v>
      </c>
      <c r="C173" s="8">
        <f>LTM!$H174 / LTM!$C$1 * 3600</f>
        <v>0</v>
      </c>
      <c r="D173" s="8">
        <f>LTM!$T174 / LTM!$C$1 * 3600</f>
        <v>5865.3</v>
      </c>
      <c r="E173" s="33">
        <f>LTM!$S174 / LTM!$C$1 * 3600</f>
        <v>119.7</v>
      </c>
      <c r="F173" s="8">
        <f>LTM!$AE174 / LTM!$C$1 * 3600</f>
        <v>5400</v>
      </c>
      <c r="G173" s="33">
        <f>LTM!$AD174 / LTM!$C$1 * 3600</f>
        <v>0</v>
      </c>
      <c r="H173" s="18">
        <f>LTM!$AL174 / LTM!$C$1 * 3600</f>
        <v>5400</v>
      </c>
      <c r="J173" s="50">
        <f>IF(OR(LTM!$B174 * 3600 / LTM!$C$1 &gt;= 'Input Data'!$C$12 * LOOKUP(LTM!$A174,'Input Data'!$B$58:$B$62,'Input Data'!$D$58:$D$62) - epsilon, LTM!$C174 - LTM!$C173 &lt; LTM!$B173 - epsilon), (LTM!$C174 - LTM!$C173) * 3600 / LTM!$C$1 / 'Input Data'!$C$14, 'Input Data'!$C$13 - (LTM!$C174 - LTM!$C173) * 3600 / LTM!$C$1 / 'Input Data'!$C$15)</f>
        <v>99.75</v>
      </c>
      <c r="K173" s="60">
        <f>IF($B173 + $C173 &gt;= LTM!$E173 * 3600 / LTM!$C$1 - epsilon, ($B173 + $C173) / 'Input Data'!$C$14, 'Input Data'!$C$13 - ($B173 + $C173) / 'Input Data'!$C$15)</f>
        <v>99.75</v>
      </c>
      <c r="L173" s="8">
        <f>IF(OR(LTM!$M174 * 3600 / LTM!$C$1 &gt;= 'Input Data'!$E$12 * LOOKUP(LTM!$A174,'Input Data'!$B$58:$B$62,'Input Data'!$F$58:$F$62) - epsilon,$B173 &lt; LTM!$M173 * 3600 / LTM!$C$1 - epsilon), $B173 / 'Input Data'!$E$14, 'Input Data'!$E$13 - $B173 / 'Input Data'!$E$15)</f>
        <v>199.5</v>
      </c>
      <c r="M173" s="33">
        <f>IF($D173 + $E173 &gt;= LTM!$P173 * 3600 / LTM!$C$1 - epsilon, ($D173 + $E173) / 'Input Data'!$E$14, 'Input Data'!$E$13 - ($D173 + $E173) / 'Input Data'!$E$15)</f>
        <v>199.5</v>
      </c>
      <c r="N173" s="8">
        <f>IF(OR(LTM!$X174 * 3600 / LTM!$C$1 &gt;= 'Input Data'!$G$12 * LOOKUP(LTM!$A174,'Input Data'!$B$58:$B$62,'Input Data'!$H$58:$H$62) - epsilon, $D173 &lt; LTM!$X173 * 3600 / LTM!$C$1 - epsilon), $D173 / 'Input Data'!$G$14, 'Input Data'!$G$13 - $D173 / 'Input Data'!$G$15)</f>
        <v>195.51000000000002</v>
      </c>
      <c r="O173" s="17">
        <f>IF($F173 + $G173 &gt;= LTM!$AA173 * 3600 / LTM!$C$1 - epsilon, ($F173 + $G173) / 'Input Data'!$G$14, 'Input Data'!$G$13 - ($F173 + $G173) / 'Input Data'!$G$15)</f>
        <v>751.57894736842104</v>
      </c>
      <c r="Q173" s="49">
        <f>IF(ABS($J173-$K173) &gt; epsilon, -((LTM!$C174 - LTM!$C173) * 3600 / LTM!$C$1-($B173+$C173))/($J173-$K173), 0)</f>
        <v>0</v>
      </c>
      <c r="R173" s="8">
        <f t="shared" si="4"/>
        <v>0</v>
      </c>
      <c r="S173" s="17">
        <f t="shared" si="5"/>
        <v>0.83676673945203728</v>
      </c>
      <c r="U173" s="49">
        <f>MAX(U172 + Q172 * LTM!$C$1 / 3600, 0)</f>
        <v>0</v>
      </c>
      <c r="V173" s="11">
        <f>MAX(V172 + R172 * LTM!$C$1 / 3600 + IF(NOT(OR(LTM!$M174 * 3600 / LTM!$C$1 &gt;= 'Input Data'!$E$12 * LOOKUP(LTM!$A174,'Input Data'!$B$58:$B$62,'Input Data'!$F$58:$F$62) - epsilon,$B173 &lt; LTM!$M173 * 3600 / LTM!$C$1 - epsilon)), MIN(U172 + Q172 * LTM!$C$1 / 3600, 0), 0), 0)</f>
        <v>0</v>
      </c>
      <c r="W173" s="18">
        <f>MAX(W172 + S172 * LTM!$C$1 / 3600 + IF(NOT(OR(LTM!$X174 * 3600 / LTM!$C$1 &gt;= 'Input Data'!$G$12 * LOOKUP(LTM!$A174,'Input Data'!$B$58:$B$62,'Input Data'!$H$58:$H$62) - epsilon, $D173 &lt; LTM!$X173 * 3600 / LTM!$C$1 - epsilon)), MIN(V172 + R172 * LTM!$C$1 / 3600, 0), 0), 0)</f>
        <v>0.43232832218288691</v>
      </c>
      <c r="Y173" s="50" t="e">
        <f>NA()</f>
        <v>#N/A</v>
      </c>
      <c r="Z173" s="55" t="e">
        <f>NA()</f>
        <v>#N/A</v>
      </c>
      <c r="AA173" s="8" t="e">
        <f>NA()</f>
        <v>#N/A</v>
      </c>
      <c r="AB173" s="17">
        <f>IF($U173 &gt; epsilon, $U173 + 'Input Data'!$G$11 + 'Input Data'!$E$11, IF($V173 &gt; epsilon, $V173 + 'Input Data'!$G$11, $W173)) * 5280</f>
        <v>2282.6935411256427</v>
      </c>
    </row>
    <row r="174" spans="1:28" x14ac:dyDescent="0.3">
      <c r="A174" s="38">
        <f>IF(SUM($B173:$H175)=0,NA(),LTM!$A175)</f>
        <v>1700</v>
      </c>
      <c r="B174" s="7">
        <f>LTM!$I175 / LTM!$C$1 * 3600</f>
        <v>5985</v>
      </c>
      <c r="C174" s="8">
        <f>LTM!$H175 / LTM!$C$1 * 3600</f>
        <v>0</v>
      </c>
      <c r="D174" s="8">
        <f>LTM!$T175 / LTM!$C$1 * 3600</f>
        <v>5865.3</v>
      </c>
      <c r="E174" s="33">
        <f>LTM!$S175 / LTM!$C$1 * 3600</f>
        <v>119.7</v>
      </c>
      <c r="F174" s="8">
        <f>LTM!$AE175 / LTM!$C$1 * 3600</f>
        <v>5400</v>
      </c>
      <c r="G174" s="33">
        <f>LTM!$AD175 / LTM!$C$1 * 3600</f>
        <v>0</v>
      </c>
      <c r="H174" s="18">
        <f>LTM!$AL175 / LTM!$C$1 * 3600</f>
        <v>5400</v>
      </c>
      <c r="J174" s="50">
        <f>IF(OR(LTM!$B175 * 3600 / LTM!$C$1 &gt;= 'Input Data'!$C$12 * LOOKUP(LTM!$A175,'Input Data'!$B$58:$B$62,'Input Data'!$D$58:$D$62) - epsilon, LTM!$C175 - LTM!$C174 &lt; LTM!$B174 - epsilon), (LTM!$C175 - LTM!$C174) * 3600 / LTM!$C$1 / 'Input Data'!$C$14, 'Input Data'!$C$13 - (LTM!$C175 - LTM!$C174) * 3600 / LTM!$C$1 / 'Input Data'!$C$15)</f>
        <v>99.75</v>
      </c>
      <c r="K174" s="60">
        <f>IF($B174 + $C174 &gt;= LTM!$E174 * 3600 / LTM!$C$1 - epsilon, ($B174 + $C174) / 'Input Data'!$C$14, 'Input Data'!$C$13 - ($B174 + $C174) / 'Input Data'!$C$15)</f>
        <v>99.75</v>
      </c>
      <c r="L174" s="8">
        <f>IF(OR(LTM!$M175 * 3600 / LTM!$C$1 &gt;= 'Input Data'!$E$12 * LOOKUP(LTM!$A175,'Input Data'!$B$58:$B$62,'Input Data'!$F$58:$F$62) - epsilon,$B174 &lt; LTM!$M174 * 3600 / LTM!$C$1 - epsilon), $B174 / 'Input Data'!$E$14, 'Input Data'!$E$13 - $B174 / 'Input Data'!$E$15)</f>
        <v>199.5</v>
      </c>
      <c r="M174" s="33">
        <f>IF($D174 + $E174 &gt;= LTM!$P174 * 3600 / LTM!$C$1 - epsilon, ($D174 + $E174) / 'Input Data'!$E$14, 'Input Data'!$E$13 - ($D174 + $E174) / 'Input Data'!$E$15)</f>
        <v>199.5</v>
      </c>
      <c r="N174" s="8">
        <f>IF(OR(LTM!$X175 * 3600 / LTM!$C$1 &gt;= 'Input Data'!$G$12 * LOOKUP(LTM!$A175,'Input Data'!$B$58:$B$62,'Input Data'!$H$58:$H$62) - epsilon, $D174 &lt; LTM!$X174 * 3600 / LTM!$C$1 - epsilon), $D174 / 'Input Data'!$G$14, 'Input Data'!$G$13 - $D174 / 'Input Data'!$G$15)</f>
        <v>195.51000000000002</v>
      </c>
      <c r="O174" s="17">
        <f>IF($F174 + $G174 &gt;= LTM!$AA174 * 3600 / LTM!$C$1 - epsilon, ($F174 + $G174) / 'Input Data'!$G$14, 'Input Data'!$G$13 - ($F174 + $G174) / 'Input Data'!$G$15)</f>
        <v>751.57894736842104</v>
      </c>
      <c r="Q174" s="49">
        <f>IF(ABS($J174-$K174) &gt; epsilon, -((LTM!$C175 - LTM!$C174) * 3600 / LTM!$C$1-($B174+$C174))/($J174-$K174), 0)</f>
        <v>0</v>
      </c>
      <c r="R174" s="8">
        <f t="shared" si="4"/>
        <v>0</v>
      </c>
      <c r="S174" s="17">
        <f t="shared" si="5"/>
        <v>0.83676673945203728</v>
      </c>
      <c r="U174" s="49">
        <f>MAX(U173 + Q173 * LTM!$C$1 / 3600, 0)</f>
        <v>0</v>
      </c>
      <c r="V174" s="11">
        <f>MAX(V173 + R173 * LTM!$C$1 / 3600 + IF(NOT(OR(LTM!$M175 * 3600 / LTM!$C$1 &gt;= 'Input Data'!$E$12 * LOOKUP(LTM!$A175,'Input Data'!$B$58:$B$62,'Input Data'!$F$58:$F$62) - epsilon,$B174 &lt; LTM!$M174 * 3600 / LTM!$C$1 - epsilon)), MIN(U173 + Q173 * LTM!$C$1 / 3600, 0), 0), 0)</f>
        <v>0</v>
      </c>
      <c r="W174" s="18">
        <f>MAX(W173 + S173 * LTM!$C$1 / 3600 + IF(NOT(OR(LTM!$X175 * 3600 / LTM!$C$1 &gt;= 'Input Data'!$G$12 * LOOKUP(LTM!$A175,'Input Data'!$B$58:$B$62,'Input Data'!$H$58:$H$62) - epsilon, $D174 &lt; LTM!$X174 * 3600 / LTM!$C$1 - epsilon)), MIN(V173 + R173 * LTM!$C$1 / 3600, 0), 0), 0)</f>
        <v>0.43465267423692033</v>
      </c>
      <c r="Y174" s="50" t="e">
        <f>NA()</f>
        <v>#N/A</v>
      </c>
      <c r="Z174" s="55" t="e">
        <f>NA()</f>
        <v>#N/A</v>
      </c>
      <c r="AA174" s="8" t="e">
        <f>NA()</f>
        <v>#N/A</v>
      </c>
      <c r="AB174" s="17">
        <f>IF($U174 &gt; epsilon, $U174 + 'Input Data'!$G$11 + 'Input Data'!$E$11, IF($V174 &gt; epsilon, $V174 + 'Input Data'!$G$11, $W174)) * 5280</f>
        <v>2294.9661199709394</v>
      </c>
    </row>
    <row r="175" spans="1:28" x14ac:dyDescent="0.3">
      <c r="A175" s="38">
        <f>IF(SUM($B174:$H176)=0,NA(),LTM!$A176)</f>
        <v>1710</v>
      </c>
      <c r="B175" s="7">
        <f>LTM!$I176 / LTM!$C$1 * 3600</f>
        <v>5985</v>
      </c>
      <c r="C175" s="8">
        <f>LTM!$H176 / LTM!$C$1 * 3600</f>
        <v>0</v>
      </c>
      <c r="D175" s="8">
        <f>LTM!$T176 / LTM!$C$1 * 3600</f>
        <v>5865.3</v>
      </c>
      <c r="E175" s="33">
        <f>LTM!$S176 / LTM!$C$1 * 3600</f>
        <v>119.7</v>
      </c>
      <c r="F175" s="8">
        <f>LTM!$AE176 / LTM!$C$1 * 3600</f>
        <v>5400</v>
      </c>
      <c r="G175" s="33">
        <f>LTM!$AD176 / LTM!$C$1 * 3600</f>
        <v>0</v>
      </c>
      <c r="H175" s="18">
        <f>LTM!$AL176 / LTM!$C$1 * 3600</f>
        <v>5400</v>
      </c>
      <c r="J175" s="50">
        <f>IF(OR(LTM!$B176 * 3600 / LTM!$C$1 &gt;= 'Input Data'!$C$12 * LOOKUP(LTM!$A176,'Input Data'!$B$58:$B$62,'Input Data'!$D$58:$D$62) - epsilon, LTM!$C176 - LTM!$C175 &lt; LTM!$B175 - epsilon), (LTM!$C176 - LTM!$C175) * 3600 / LTM!$C$1 / 'Input Data'!$C$14, 'Input Data'!$C$13 - (LTM!$C176 - LTM!$C175) * 3600 / LTM!$C$1 / 'Input Data'!$C$15)</f>
        <v>99.75</v>
      </c>
      <c r="K175" s="60">
        <f>IF($B175 + $C175 &gt;= LTM!$E175 * 3600 / LTM!$C$1 - epsilon, ($B175 + $C175) / 'Input Data'!$C$14, 'Input Data'!$C$13 - ($B175 + $C175) / 'Input Data'!$C$15)</f>
        <v>99.75</v>
      </c>
      <c r="L175" s="8">
        <f>IF(OR(LTM!$M176 * 3600 / LTM!$C$1 &gt;= 'Input Data'!$E$12 * LOOKUP(LTM!$A176,'Input Data'!$B$58:$B$62,'Input Data'!$F$58:$F$62) - epsilon,$B175 &lt; LTM!$M175 * 3600 / LTM!$C$1 - epsilon), $B175 / 'Input Data'!$E$14, 'Input Data'!$E$13 - $B175 / 'Input Data'!$E$15)</f>
        <v>199.5</v>
      </c>
      <c r="M175" s="33">
        <f>IF($D175 + $E175 &gt;= LTM!$P175 * 3600 / LTM!$C$1 - epsilon, ($D175 + $E175) / 'Input Data'!$E$14, 'Input Data'!$E$13 - ($D175 + $E175) / 'Input Data'!$E$15)</f>
        <v>199.5</v>
      </c>
      <c r="N175" s="8">
        <f>IF(OR(LTM!$X176 * 3600 / LTM!$C$1 &gt;= 'Input Data'!$G$12 * LOOKUP(LTM!$A176,'Input Data'!$B$58:$B$62,'Input Data'!$H$58:$H$62) - epsilon, $D175 &lt; LTM!$X175 * 3600 / LTM!$C$1 - epsilon), $D175 / 'Input Data'!$G$14, 'Input Data'!$G$13 - $D175 / 'Input Data'!$G$15)</f>
        <v>195.51000000000002</v>
      </c>
      <c r="O175" s="17">
        <f>IF($F175 + $G175 &gt;= LTM!$AA175 * 3600 / LTM!$C$1 - epsilon, ($F175 + $G175) / 'Input Data'!$G$14, 'Input Data'!$G$13 - ($F175 + $G175) / 'Input Data'!$G$15)</f>
        <v>751.57894736842104</v>
      </c>
      <c r="Q175" s="49">
        <f>IF(ABS($J175-$K175) &gt; epsilon, -((LTM!$C176 - LTM!$C175) * 3600 / LTM!$C$1-($B175+$C175))/($J175-$K175), 0)</f>
        <v>0</v>
      </c>
      <c r="R175" s="8">
        <f t="shared" si="4"/>
        <v>0</v>
      </c>
      <c r="S175" s="17">
        <f t="shared" si="5"/>
        <v>0.83676673945203728</v>
      </c>
      <c r="U175" s="49">
        <f>MAX(U174 + Q174 * LTM!$C$1 / 3600, 0)</f>
        <v>0</v>
      </c>
      <c r="V175" s="11">
        <f>MAX(V174 + R174 * LTM!$C$1 / 3600 + IF(NOT(OR(LTM!$M176 * 3600 / LTM!$C$1 &gt;= 'Input Data'!$E$12 * LOOKUP(LTM!$A176,'Input Data'!$B$58:$B$62,'Input Data'!$F$58:$F$62) - epsilon,$B175 &lt; LTM!$M175 * 3600 / LTM!$C$1 - epsilon)), MIN(U174 + Q174 * LTM!$C$1 / 3600, 0), 0), 0)</f>
        <v>0</v>
      </c>
      <c r="W175" s="18">
        <f>MAX(W174 + S174 * LTM!$C$1 / 3600 + IF(NOT(OR(LTM!$X176 * 3600 / LTM!$C$1 &gt;= 'Input Data'!$G$12 * LOOKUP(LTM!$A176,'Input Data'!$B$58:$B$62,'Input Data'!$H$58:$H$62) - epsilon, $D175 &lt; LTM!$X175 * 3600 / LTM!$C$1 - epsilon)), MIN(V174 + R174 * LTM!$C$1 / 3600, 0), 0), 0)</f>
        <v>0.43697702629095375</v>
      </c>
      <c r="Y175" s="50" t="e">
        <f>NA()</f>
        <v>#N/A</v>
      </c>
      <c r="Z175" s="55" t="e">
        <f>NA()</f>
        <v>#N/A</v>
      </c>
      <c r="AA175" s="8" t="e">
        <f>NA()</f>
        <v>#N/A</v>
      </c>
      <c r="AB175" s="17">
        <f>IF($U175 &gt; epsilon, $U175 + 'Input Data'!$G$11 + 'Input Data'!$E$11, IF($V175 &gt; epsilon, $V175 + 'Input Data'!$G$11, $W175)) * 5280</f>
        <v>2307.2386988162357</v>
      </c>
    </row>
    <row r="176" spans="1:28" x14ac:dyDescent="0.3">
      <c r="A176" s="38">
        <f>IF(SUM($B175:$H177)=0,NA(),LTM!$A177)</f>
        <v>1720</v>
      </c>
      <c r="B176" s="7">
        <f>LTM!$I177 / LTM!$C$1 * 3600</f>
        <v>5985</v>
      </c>
      <c r="C176" s="8">
        <f>LTM!$H177 / LTM!$C$1 * 3600</f>
        <v>0</v>
      </c>
      <c r="D176" s="8">
        <f>LTM!$T177 / LTM!$C$1 * 3600</f>
        <v>5865.3</v>
      </c>
      <c r="E176" s="33">
        <f>LTM!$S177 / LTM!$C$1 * 3600</f>
        <v>119.7</v>
      </c>
      <c r="F176" s="8">
        <f>LTM!$AE177 / LTM!$C$1 * 3600</f>
        <v>5400</v>
      </c>
      <c r="G176" s="33">
        <f>LTM!$AD177 / LTM!$C$1 * 3600</f>
        <v>0</v>
      </c>
      <c r="H176" s="18">
        <f>LTM!$AL177 / LTM!$C$1 * 3600</f>
        <v>5400</v>
      </c>
      <c r="J176" s="50">
        <f>IF(OR(LTM!$B177 * 3600 / LTM!$C$1 &gt;= 'Input Data'!$C$12 * LOOKUP(LTM!$A177,'Input Data'!$B$58:$B$62,'Input Data'!$D$58:$D$62) - epsilon, LTM!$C177 - LTM!$C176 &lt; LTM!$B176 - epsilon), (LTM!$C177 - LTM!$C176) * 3600 / LTM!$C$1 / 'Input Data'!$C$14, 'Input Data'!$C$13 - (LTM!$C177 - LTM!$C176) * 3600 / LTM!$C$1 / 'Input Data'!$C$15)</f>
        <v>99.75</v>
      </c>
      <c r="K176" s="60">
        <f>IF($B176 + $C176 &gt;= LTM!$E176 * 3600 / LTM!$C$1 - epsilon, ($B176 + $C176) / 'Input Data'!$C$14, 'Input Data'!$C$13 - ($B176 + $C176) / 'Input Data'!$C$15)</f>
        <v>99.75</v>
      </c>
      <c r="L176" s="8">
        <f>IF(OR(LTM!$M177 * 3600 / LTM!$C$1 &gt;= 'Input Data'!$E$12 * LOOKUP(LTM!$A177,'Input Data'!$B$58:$B$62,'Input Data'!$F$58:$F$62) - epsilon,$B176 &lt; LTM!$M176 * 3600 / LTM!$C$1 - epsilon), $B176 / 'Input Data'!$E$14, 'Input Data'!$E$13 - $B176 / 'Input Data'!$E$15)</f>
        <v>199.5</v>
      </c>
      <c r="M176" s="33">
        <f>IF($D176 + $E176 &gt;= LTM!$P176 * 3600 / LTM!$C$1 - epsilon, ($D176 + $E176) / 'Input Data'!$E$14, 'Input Data'!$E$13 - ($D176 + $E176) / 'Input Data'!$E$15)</f>
        <v>199.5</v>
      </c>
      <c r="N176" s="8">
        <f>IF(OR(LTM!$X177 * 3600 / LTM!$C$1 &gt;= 'Input Data'!$G$12 * LOOKUP(LTM!$A177,'Input Data'!$B$58:$B$62,'Input Data'!$H$58:$H$62) - epsilon, $D176 &lt; LTM!$X176 * 3600 / LTM!$C$1 - epsilon), $D176 / 'Input Data'!$G$14, 'Input Data'!$G$13 - $D176 / 'Input Data'!$G$15)</f>
        <v>195.51000000000002</v>
      </c>
      <c r="O176" s="17">
        <f>IF($F176 + $G176 &gt;= LTM!$AA176 * 3600 / LTM!$C$1 - epsilon, ($F176 + $G176) / 'Input Data'!$G$14, 'Input Data'!$G$13 - ($F176 + $G176) / 'Input Data'!$G$15)</f>
        <v>751.57894736842104</v>
      </c>
      <c r="Q176" s="49">
        <f>IF(ABS($J176-$K176) &gt; epsilon, -((LTM!$C177 - LTM!$C176) * 3600 / LTM!$C$1-($B176+$C176))/($J176-$K176), 0)</f>
        <v>0</v>
      </c>
      <c r="R176" s="8">
        <f t="shared" si="4"/>
        <v>0</v>
      </c>
      <c r="S176" s="17">
        <f t="shared" si="5"/>
        <v>0.83676673945203728</v>
      </c>
      <c r="U176" s="49">
        <f>MAX(U175 + Q175 * LTM!$C$1 / 3600, 0)</f>
        <v>0</v>
      </c>
      <c r="V176" s="11">
        <f>MAX(V175 + R175 * LTM!$C$1 / 3600 + IF(NOT(OR(LTM!$M177 * 3600 / LTM!$C$1 &gt;= 'Input Data'!$E$12 * LOOKUP(LTM!$A177,'Input Data'!$B$58:$B$62,'Input Data'!$F$58:$F$62) - epsilon,$B176 &lt; LTM!$M176 * 3600 / LTM!$C$1 - epsilon)), MIN(U175 + Q175 * LTM!$C$1 / 3600, 0), 0), 0)</f>
        <v>0</v>
      </c>
      <c r="W176" s="18">
        <f>MAX(W175 + S175 * LTM!$C$1 / 3600 + IF(NOT(OR(LTM!$X177 * 3600 / LTM!$C$1 &gt;= 'Input Data'!$G$12 * LOOKUP(LTM!$A177,'Input Data'!$B$58:$B$62,'Input Data'!$H$58:$H$62) - epsilon, $D176 &lt; LTM!$X176 * 3600 / LTM!$C$1 - epsilon)), MIN(V175 + R175 * LTM!$C$1 / 3600, 0), 0), 0)</f>
        <v>0.43930137834498717</v>
      </c>
      <c r="Y176" s="50" t="e">
        <f>NA()</f>
        <v>#N/A</v>
      </c>
      <c r="Z176" s="55" t="e">
        <f>NA()</f>
        <v>#N/A</v>
      </c>
      <c r="AA176" s="8" t="e">
        <f>NA()</f>
        <v>#N/A</v>
      </c>
      <c r="AB176" s="17">
        <f>IF($U176 &gt; epsilon, $U176 + 'Input Data'!$G$11 + 'Input Data'!$E$11, IF($V176 &gt; epsilon, $V176 + 'Input Data'!$G$11, $W176)) * 5280</f>
        <v>2319.5112776615324</v>
      </c>
    </row>
    <row r="177" spans="1:28" x14ac:dyDescent="0.3">
      <c r="A177" s="38">
        <f>IF(SUM($B176:$H178)=0,NA(),LTM!$A178)</f>
        <v>1730</v>
      </c>
      <c r="B177" s="7">
        <f>LTM!$I178 / LTM!$C$1 * 3600</f>
        <v>5985</v>
      </c>
      <c r="C177" s="8">
        <f>LTM!$H178 / LTM!$C$1 * 3600</f>
        <v>0</v>
      </c>
      <c r="D177" s="8">
        <f>LTM!$T178 / LTM!$C$1 * 3600</f>
        <v>5865.3</v>
      </c>
      <c r="E177" s="33">
        <f>LTM!$S178 / LTM!$C$1 * 3600</f>
        <v>119.7</v>
      </c>
      <c r="F177" s="8">
        <f>LTM!$AE178 / LTM!$C$1 * 3600</f>
        <v>5400</v>
      </c>
      <c r="G177" s="33">
        <f>LTM!$AD178 / LTM!$C$1 * 3600</f>
        <v>0</v>
      </c>
      <c r="H177" s="18">
        <f>LTM!$AL178 / LTM!$C$1 * 3600</f>
        <v>5400</v>
      </c>
      <c r="J177" s="50">
        <f>IF(OR(LTM!$B178 * 3600 / LTM!$C$1 &gt;= 'Input Data'!$C$12 * LOOKUP(LTM!$A178,'Input Data'!$B$58:$B$62,'Input Data'!$D$58:$D$62) - epsilon, LTM!$C178 - LTM!$C177 &lt; LTM!$B177 - epsilon), (LTM!$C178 - LTM!$C177) * 3600 / LTM!$C$1 / 'Input Data'!$C$14, 'Input Data'!$C$13 - (LTM!$C178 - LTM!$C177) * 3600 / LTM!$C$1 / 'Input Data'!$C$15)</f>
        <v>99.75</v>
      </c>
      <c r="K177" s="60">
        <f>IF($B177 + $C177 &gt;= LTM!$E177 * 3600 / LTM!$C$1 - epsilon, ($B177 + $C177) / 'Input Data'!$C$14, 'Input Data'!$C$13 - ($B177 + $C177) / 'Input Data'!$C$15)</f>
        <v>99.75</v>
      </c>
      <c r="L177" s="8">
        <f>IF(OR(LTM!$M178 * 3600 / LTM!$C$1 &gt;= 'Input Data'!$E$12 * LOOKUP(LTM!$A178,'Input Data'!$B$58:$B$62,'Input Data'!$F$58:$F$62) - epsilon,$B177 &lt; LTM!$M177 * 3600 / LTM!$C$1 - epsilon), $B177 / 'Input Data'!$E$14, 'Input Data'!$E$13 - $B177 / 'Input Data'!$E$15)</f>
        <v>199.5</v>
      </c>
      <c r="M177" s="33">
        <f>IF($D177 + $E177 &gt;= LTM!$P177 * 3600 / LTM!$C$1 - epsilon, ($D177 + $E177) / 'Input Data'!$E$14, 'Input Data'!$E$13 - ($D177 + $E177) / 'Input Data'!$E$15)</f>
        <v>199.5</v>
      </c>
      <c r="N177" s="8">
        <f>IF(OR(LTM!$X178 * 3600 / LTM!$C$1 &gt;= 'Input Data'!$G$12 * LOOKUP(LTM!$A178,'Input Data'!$B$58:$B$62,'Input Data'!$H$58:$H$62) - epsilon, $D177 &lt; LTM!$X177 * 3600 / LTM!$C$1 - epsilon), $D177 / 'Input Data'!$G$14, 'Input Data'!$G$13 - $D177 / 'Input Data'!$G$15)</f>
        <v>195.51000000000002</v>
      </c>
      <c r="O177" s="17">
        <f>IF($F177 + $G177 &gt;= LTM!$AA177 * 3600 / LTM!$C$1 - epsilon, ($F177 + $G177) / 'Input Data'!$G$14, 'Input Data'!$G$13 - ($F177 + $G177) / 'Input Data'!$G$15)</f>
        <v>751.57894736842104</v>
      </c>
      <c r="Q177" s="49">
        <f>IF(ABS($J177-$K177) &gt; epsilon, -((LTM!$C178 - LTM!$C177) * 3600 / LTM!$C$1-($B177+$C177))/($J177-$K177), 0)</f>
        <v>0</v>
      </c>
      <c r="R177" s="8">
        <f t="shared" si="4"/>
        <v>0</v>
      </c>
      <c r="S177" s="17">
        <f t="shared" si="5"/>
        <v>0.83676673945203728</v>
      </c>
      <c r="U177" s="49">
        <f>MAX(U176 + Q176 * LTM!$C$1 / 3600, 0)</f>
        <v>0</v>
      </c>
      <c r="V177" s="11">
        <f>MAX(V176 + R176 * LTM!$C$1 / 3600 + IF(NOT(OR(LTM!$M178 * 3600 / LTM!$C$1 &gt;= 'Input Data'!$E$12 * LOOKUP(LTM!$A178,'Input Data'!$B$58:$B$62,'Input Data'!$F$58:$F$62) - epsilon,$B177 &lt; LTM!$M177 * 3600 / LTM!$C$1 - epsilon)), MIN(U176 + Q176 * LTM!$C$1 / 3600, 0), 0), 0)</f>
        <v>0</v>
      </c>
      <c r="W177" s="18">
        <f>MAX(W176 + S176 * LTM!$C$1 / 3600 + IF(NOT(OR(LTM!$X178 * 3600 / LTM!$C$1 &gt;= 'Input Data'!$G$12 * LOOKUP(LTM!$A178,'Input Data'!$B$58:$B$62,'Input Data'!$H$58:$H$62) - epsilon, $D177 &lt; LTM!$X177 * 3600 / LTM!$C$1 - epsilon)), MIN(V176 + R176 * LTM!$C$1 / 3600, 0), 0), 0)</f>
        <v>0.44162573039902059</v>
      </c>
      <c r="Y177" s="50" t="e">
        <f>NA()</f>
        <v>#N/A</v>
      </c>
      <c r="Z177" s="55" t="e">
        <f>NA()</f>
        <v>#N/A</v>
      </c>
      <c r="AA177" s="8" t="e">
        <f>NA()</f>
        <v>#N/A</v>
      </c>
      <c r="AB177" s="17">
        <f>IF($U177 &gt; epsilon, $U177 + 'Input Data'!$G$11 + 'Input Data'!$E$11, IF($V177 &gt; epsilon, $V177 + 'Input Data'!$G$11, $W177)) * 5280</f>
        <v>2331.7838565068287</v>
      </c>
    </row>
    <row r="178" spans="1:28" x14ac:dyDescent="0.3">
      <c r="A178" s="38">
        <f>IF(SUM($B177:$H179)=0,NA(),LTM!$A179)</f>
        <v>1740</v>
      </c>
      <c r="B178" s="7">
        <f>LTM!$I179 / LTM!$C$1 * 3600</f>
        <v>5985</v>
      </c>
      <c r="C178" s="8">
        <f>LTM!$H179 / LTM!$C$1 * 3600</f>
        <v>0</v>
      </c>
      <c r="D178" s="8">
        <f>LTM!$T179 / LTM!$C$1 * 3600</f>
        <v>5865.3</v>
      </c>
      <c r="E178" s="33">
        <f>LTM!$S179 / LTM!$C$1 * 3600</f>
        <v>119.7</v>
      </c>
      <c r="F178" s="8">
        <f>LTM!$AE179 / LTM!$C$1 * 3600</f>
        <v>5400</v>
      </c>
      <c r="G178" s="33">
        <f>LTM!$AD179 / LTM!$C$1 * 3600</f>
        <v>0</v>
      </c>
      <c r="H178" s="18">
        <f>LTM!$AL179 / LTM!$C$1 * 3600</f>
        <v>5400</v>
      </c>
      <c r="J178" s="50">
        <f>IF(OR(LTM!$B179 * 3600 / LTM!$C$1 &gt;= 'Input Data'!$C$12 * LOOKUP(LTM!$A179,'Input Data'!$B$58:$B$62,'Input Data'!$D$58:$D$62) - epsilon, LTM!$C179 - LTM!$C178 &lt; LTM!$B178 - epsilon), (LTM!$C179 - LTM!$C178) * 3600 / LTM!$C$1 / 'Input Data'!$C$14, 'Input Data'!$C$13 - (LTM!$C179 - LTM!$C178) * 3600 / LTM!$C$1 / 'Input Data'!$C$15)</f>
        <v>99.75</v>
      </c>
      <c r="K178" s="60">
        <f>IF($B178 + $C178 &gt;= LTM!$E178 * 3600 / LTM!$C$1 - epsilon, ($B178 + $C178) / 'Input Data'!$C$14, 'Input Data'!$C$13 - ($B178 + $C178) / 'Input Data'!$C$15)</f>
        <v>99.75</v>
      </c>
      <c r="L178" s="8">
        <f>IF(OR(LTM!$M179 * 3600 / LTM!$C$1 &gt;= 'Input Data'!$E$12 * LOOKUP(LTM!$A179,'Input Data'!$B$58:$B$62,'Input Data'!$F$58:$F$62) - epsilon,$B178 &lt; LTM!$M178 * 3600 / LTM!$C$1 - epsilon), $B178 / 'Input Data'!$E$14, 'Input Data'!$E$13 - $B178 / 'Input Data'!$E$15)</f>
        <v>199.5</v>
      </c>
      <c r="M178" s="33">
        <f>IF($D178 + $E178 &gt;= LTM!$P178 * 3600 / LTM!$C$1 - epsilon, ($D178 + $E178) / 'Input Data'!$E$14, 'Input Data'!$E$13 - ($D178 + $E178) / 'Input Data'!$E$15)</f>
        <v>199.5</v>
      </c>
      <c r="N178" s="8">
        <f>IF(OR(LTM!$X179 * 3600 / LTM!$C$1 &gt;= 'Input Data'!$G$12 * LOOKUP(LTM!$A179,'Input Data'!$B$58:$B$62,'Input Data'!$H$58:$H$62) - epsilon, $D178 &lt; LTM!$X178 * 3600 / LTM!$C$1 - epsilon), $D178 / 'Input Data'!$G$14, 'Input Data'!$G$13 - $D178 / 'Input Data'!$G$15)</f>
        <v>195.51000000000002</v>
      </c>
      <c r="O178" s="17">
        <f>IF($F178 + $G178 &gt;= LTM!$AA178 * 3600 / LTM!$C$1 - epsilon, ($F178 + $G178) / 'Input Data'!$G$14, 'Input Data'!$G$13 - ($F178 + $G178) / 'Input Data'!$G$15)</f>
        <v>751.57894736842104</v>
      </c>
      <c r="Q178" s="49">
        <f>IF(ABS($J178-$K178) &gt; epsilon, -((LTM!$C179 - LTM!$C178) * 3600 / LTM!$C$1-($B178+$C178))/($J178-$K178), 0)</f>
        <v>0</v>
      </c>
      <c r="R178" s="8">
        <f t="shared" si="4"/>
        <v>0</v>
      </c>
      <c r="S178" s="17">
        <f t="shared" si="5"/>
        <v>0.83676673945203728</v>
      </c>
      <c r="U178" s="49">
        <f>MAX(U177 + Q177 * LTM!$C$1 / 3600, 0)</f>
        <v>0</v>
      </c>
      <c r="V178" s="11">
        <f>MAX(V177 + R177 * LTM!$C$1 / 3600 + IF(NOT(OR(LTM!$M179 * 3600 / LTM!$C$1 &gt;= 'Input Data'!$E$12 * LOOKUP(LTM!$A179,'Input Data'!$B$58:$B$62,'Input Data'!$F$58:$F$62) - epsilon,$B178 &lt; LTM!$M178 * 3600 / LTM!$C$1 - epsilon)), MIN(U177 + Q177 * LTM!$C$1 / 3600, 0), 0), 0)</f>
        <v>0</v>
      </c>
      <c r="W178" s="18">
        <f>MAX(W177 + S177 * LTM!$C$1 / 3600 + IF(NOT(OR(LTM!$X179 * 3600 / LTM!$C$1 &gt;= 'Input Data'!$G$12 * LOOKUP(LTM!$A179,'Input Data'!$B$58:$B$62,'Input Data'!$H$58:$H$62) - epsilon, $D178 &lt; LTM!$X178 * 3600 / LTM!$C$1 - epsilon)), MIN(V177 + R177 * LTM!$C$1 / 3600, 0), 0), 0)</f>
        <v>0.44395008245305401</v>
      </c>
      <c r="Y178" s="50" t="e">
        <f>NA()</f>
        <v>#N/A</v>
      </c>
      <c r="Z178" s="55" t="e">
        <f>NA()</f>
        <v>#N/A</v>
      </c>
      <c r="AA178" s="8" t="e">
        <f>NA()</f>
        <v>#N/A</v>
      </c>
      <c r="AB178" s="17">
        <f>IF($U178 &gt; epsilon, $U178 + 'Input Data'!$G$11 + 'Input Data'!$E$11, IF($V178 &gt; epsilon, $V178 + 'Input Data'!$G$11, $W178)) * 5280</f>
        <v>2344.0564353521249</v>
      </c>
    </row>
    <row r="179" spans="1:28" x14ac:dyDescent="0.3">
      <c r="A179" s="38">
        <f>IF(SUM($B178:$H180)=0,NA(),LTM!$A180)</f>
        <v>1750</v>
      </c>
      <c r="B179" s="7">
        <f>LTM!$I180 / LTM!$C$1 * 3600</f>
        <v>5985</v>
      </c>
      <c r="C179" s="8">
        <f>LTM!$H180 / LTM!$C$1 * 3600</f>
        <v>0</v>
      </c>
      <c r="D179" s="8">
        <f>LTM!$T180 / LTM!$C$1 * 3600</f>
        <v>5865.3</v>
      </c>
      <c r="E179" s="33">
        <f>LTM!$S180 / LTM!$C$1 * 3600</f>
        <v>119.7</v>
      </c>
      <c r="F179" s="8">
        <f>LTM!$AE180 / LTM!$C$1 * 3600</f>
        <v>5400</v>
      </c>
      <c r="G179" s="33">
        <f>LTM!$AD180 / LTM!$C$1 * 3600</f>
        <v>0</v>
      </c>
      <c r="H179" s="18">
        <f>LTM!$AL180 / LTM!$C$1 * 3600</f>
        <v>5400</v>
      </c>
      <c r="J179" s="50">
        <f>IF(OR(LTM!$B180 * 3600 / LTM!$C$1 &gt;= 'Input Data'!$C$12 * LOOKUP(LTM!$A180,'Input Data'!$B$58:$B$62,'Input Data'!$D$58:$D$62) - epsilon, LTM!$C180 - LTM!$C179 &lt; LTM!$B179 - epsilon), (LTM!$C180 - LTM!$C179) * 3600 / LTM!$C$1 / 'Input Data'!$C$14, 'Input Data'!$C$13 - (LTM!$C180 - LTM!$C179) * 3600 / LTM!$C$1 / 'Input Data'!$C$15)</f>
        <v>99.75</v>
      </c>
      <c r="K179" s="60">
        <f>IF($B179 + $C179 &gt;= LTM!$E179 * 3600 / LTM!$C$1 - epsilon, ($B179 + $C179) / 'Input Data'!$C$14, 'Input Data'!$C$13 - ($B179 + $C179) / 'Input Data'!$C$15)</f>
        <v>99.75</v>
      </c>
      <c r="L179" s="8">
        <f>IF(OR(LTM!$M180 * 3600 / LTM!$C$1 &gt;= 'Input Data'!$E$12 * LOOKUP(LTM!$A180,'Input Data'!$B$58:$B$62,'Input Data'!$F$58:$F$62) - epsilon,$B179 &lt; LTM!$M179 * 3600 / LTM!$C$1 - epsilon), $B179 / 'Input Data'!$E$14, 'Input Data'!$E$13 - $B179 / 'Input Data'!$E$15)</f>
        <v>199.5</v>
      </c>
      <c r="M179" s="33">
        <f>IF($D179 + $E179 &gt;= LTM!$P179 * 3600 / LTM!$C$1 - epsilon, ($D179 + $E179) / 'Input Data'!$E$14, 'Input Data'!$E$13 - ($D179 + $E179) / 'Input Data'!$E$15)</f>
        <v>199.5</v>
      </c>
      <c r="N179" s="8">
        <f>IF(OR(LTM!$X180 * 3600 / LTM!$C$1 &gt;= 'Input Data'!$G$12 * LOOKUP(LTM!$A180,'Input Data'!$B$58:$B$62,'Input Data'!$H$58:$H$62) - epsilon, $D179 &lt; LTM!$X179 * 3600 / LTM!$C$1 - epsilon), $D179 / 'Input Data'!$G$14, 'Input Data'!$G$13 - $D179 / 'Input Data'!$G$15)</f>
        <v>195.51000000000002</v>
      </c>
      <c r="O179" s="17">
        <f>IF($F179 + $G179 &gt;= LTM!$AA179 * 3600 / LTM!$C$1 - epsilon, ($F179 + $G179) / 'Input Data'!$G$14, 'Input Data'!$G$13 - ($F179 + $G179) / 'Input Data'!$G$15)</f>
        <v>751.57894736842104</v>
      </c>
      <c r="Q179" s="49">
        <f>IF(ABS($J179-$K179) &gt; epsilon, -((LTM!$C180 - LTM!$C179) * 3600 / LTM!$C$1-($B179+$C179))/($J179-$K179), 0)</f>
        <v>0</v>
      </c>
      <c r="R179" s="8">
        <f t="shared" si="4"/>
        <v>0</v>
      </c>
      <c r="S179" s="17">
        <f t="shared" si="5"/>
        <v>0.83676673945203728</v>
      </c>
      <c r="U179" s="49">
        <f>MAX(U178 + Q178 * LTM!$C$1 / 3600, 0)</f>
        <v>0</v>
      </c>
      <c r="V179" s="11">
        <f>MAX(V178 + R178 * LTM!$C$1 / 3600 + IF(NOT(OR(LTM!$M180 * 3600 / LTM!$C$1 &gt;= 'Input Data'!$E$12 * LOOKUP(LTM!$A180,'Input Data'!$B$58:$B$62,'Input Data'!$F$58:$F$62) - epsilon,$B179 &lt; LTM!$M179 * 3600 / LTM!$C$1 - epsilon)), MIN(U178 + Q178 * LTM!$C$1 / 3600, 0), 0), 0)</f>
        <v>0</v>
      </c>
      <c r="W179" s="18">
        <f>MAX(W178 + S178 * LTM!$C$1 / 3600 + IF(NOT(OR(LTM!$X180 * 3600 / LTM!$C$1 &gt;= 'Input Data'!$G$12 * LOOKUP(LTM!$A180,'Input Data'!$B$58:$B$62,'Input Data'!$H$58:$H$62) - epsilon, $D179 &lt; LTM!$X179 * 3600 / LTM!$C$1 - epsilon)), MIN(V178 + R178 * LTM!$C$1 / 3600, 0), 0), 0)</f>
        <v>0.44627443450708743</v>
      </c>
      <c r="Y179" s="50" t="e">
        <f>NA()</f>
        <v>#N/A</v>
      </c>
      <c r="Z179" s="55" t="e">
        <f>NA()</f>
        <v>#N/A</v>
      </c>
      <c r="AA179" s="8" t="e">
        <f>NA()</f>
        <v>#N/A</v>
      </c>
      <c r="AB179" s="17">
        <f>IF($U179 &gt; epsilon, $U179 + 'Input Data'!$G$11 + 'Input Data'!$E$11, IF($V179 &gt; epsilon, $V179 + 'Input Data'!$G$11, $W179)) * 5280</f>
        <v>2356.3290141974217</v>
      </c>
    </row>
    <row r="180" spans="1:28" x14ac:dyDescent="0.3">
      <c r="A180" s="38">
        <f>IF(SUM($B179:$H181)=0,NA(),LTM!$A181)</f>
        <v>1760</v>
      </c>
      <c r="B180" s="7">
        <f>LTM!$I181 / LTM!$C$1 * 3600</f>
        <v>5985</v>
      </c>
      <c r="C180" s="8">
        <f>LTM!$H181 / LTM!$C$1 * 3600</f>
        <v>0</v>
      </c>
      <c r="D180" s="8">
        <f>LTM!$T181 / LTM!$C$1 * 3600</f>
        <v>5865.3</v>
      </c>
      <c r="E180" s="33">
        <f>LTM!$S181 / LTM!$C$1 * 3600</f>
        <v>119.7</v>
      </c>
      <c r="F180" s="8">
        <f>LTM!$AE181 / LTM!$C$1 * 3600</f>
        <v>5400</v>
      </c>
      <c r="G180" s="33">
        <f>LTM!$AD181 / LTM!$C$1 * 3600</f>
        <v>0</v>
      </c>
      <c r="H180" s="18">
        <f>LTM!$AL181 / LTM!$C$1 * 3600</f>
        <v>5400</v>
      </c>
      <c r="J180" s="50">
        <f>IF(OR(LTM!$B181 * 3600 / LTM!$C$1 &gt;= 'Input Data'!$C$12 * LOOKUP(LTM!$A181,'Input Data'!$B$58:$B$62,'Input Data'!$D$58:$D$62) - epsilon, LTM!$C181 - LTM!$C180 &lt; LTM!$B180 - epsilon), (LTM!$C181 - LTM!$C180) * 3600 / LTM!$C$1 / 'Input Data'!$C$14, 'Input Data'!$C$13 - (LTM!$C181 - LTM!$C180) * 3600 / LTM!$C$1 / 'Input Data'!$C$15)</f>
        <v>99.75</v>
      </c>
      <c r="K180" s="60">
        <f>IF($B180 + $C180 &gt;= LTM!$E180 * 3600 / LTM!$C$1 - epsilon, ($B180 + $C180) / 'Input Data'!$C$14, 'Input Data'!$C$13 - ($B180 + $C180) / 'Input Data'!$C$15)</f>
        <v>99.75</v>
      </c>
      <c r="L180" s="8">
        <f>IF(OR(LTM!$M181 * 3600 / LTM!$C$1 &gt;= 'Input Data'!$E$12 * LOOKUP(LTM!$A181,'Input Data'!$B$58:$B$62,'Input Data'!$F$58:$F$62) - epsilon,$B180 &lt; LTM!$M180 * 3600 / LTM!$C$1 - epsilon), $B180 / 'Input Data'!$E$14, 'Input Data'!$E$13 - $B180 / 'Input Data'!$E$15)</f>
        <v>199.5</v>
      </c>
      <c r="M180" s="33">
        <f>IF($D180 + $E180 &gt;= LTM!$P180 * 3600 / LTM!$C$1 - epsilon, ($D180 + $E180) / 'Input Data'!$E$14, 'Input Data'!$E$13 - ($D180 + $E180) / 'Input Data'!$E$15)</f>
        <v>199.5</v>
      </c>
      <c r="N180" s="8">
        <f>IF(OR(LTM!$X181 * 3600 / LTM!$C$1 &gt;= 'Input Data'!$G$12 * LOOKUP(LTM!$A181,'Input Data'!$B$58:$B$62,'Input Data'!$H$58:$H$62) - epsilon, $D180 &lt; LTM!$X180 * 3600 / LTM!$C$1 - epsilon), $D180 / 'Input Data'!$G$14, 'Input Data'!$G$13 - $D180 / 'Input Data'!$G$15)</f>
        <v>195.51000000000002</v>
      </c>
      <c r="O180" s="17">
        <f>IF($F180 + $G180 &gt;= LTM!$AA180 * 3600 / LTM!$C$1 - epsilon, ($F180 + $G180) / 'Input Data'!$G$14, 'Input Data'!$G$13 - ($F180 + $G180) / 'Input Data'!$G$15)</f>
        <v>751.57894736842104</v>
      </c>
      <c r="Q180" s="49">
        <f>IF(ABS($J180-$K180) &gt; epsilon, -((LTM!$C181 - LTM!$C180) * 3600 / LTM!$C$1-($B180+$C180))/($J180-$K180), 0)</f>
        <v>0</v>
      </c>
      <c r="R180" s="8">
        <f t="shared" si="4"/>
        <v>0</v>
      </c>
      <c r="S180" s="17">
        <f t="shared" si="5"/>
        <v>0.83676673945203728</v>
      </c>
      <c r="U180" s="49">
        <f>MAX(U179 + Q179 * LTM!$C$1 / 3600, 0)</f>
        <v>0</v>
      </c>
      <c r="V180" s="11">
        <f>MAX(V179 + R179 * LTM!$C$1 / 3600 + IF(NOT(OR(LTM!$M181 * 3600 / LTM!$C$1 &gt;= 'Input Data'!$E$12 * LOOKUP(LTM!$A181,'Input Data'!$B$58:$B$62,'Input Data'!$F$58:$F$62) - epsilon,$B180 &lt; LTM!$M180 * 3600 / LTM!$C$1 - epsilon)), MIN(U179 + Q179 * LTM!$C$1 / 3600, 0), 0), 0)</f>
        <v>0</v>
      </c>
      <c r="W180" s="18">
        <f>MAX(W179 + S179 * LTM!$C$1 / 3600 + IF(NOT(OR(LTM!$X181 * 3600 / LTM!$C$1 &gt;= 'Input Data'!$G$12 * LOOKUP(LTM!$A181,'Input Data'!$B$58:$B$62,'Input Data'!$H$58:$H$62) - epsilon, $D180 &lt; LTM!$X180 * 3600 / LTM!$C$1 - epsilon)), MIN(V179 + R179 * LTM!$C$1 / 3600, 0), 0), 0)</f>
        <v>0.44859878656112084</v>
      </c>
      <c r="Y180" s="50" t="e">
        <f>NA()</f>
        <v>#N/A</v>
      </c>
      <c r="Z180" s="55" t="e">
        <f>NA()</f>
        <v>#N/A</v>
      </c>
      <c r="AA180" s="8" t="e">
        <f>NA()</f>
        <v>#N/A</v>
      </c>
      <c r="AB180" s="17">
        <f>IF($U180 &gt; epsilon, $U180 + 'Input Data'!$G$11 + 'Input Data'!$E$11, IF($V180 &gt; epsilon, $V180 + 'Input Data'!$G$11, $W180)) * 5280</f>
        <v>2368.6015930427179</v>
      </c>
    </row>
    <row r="181" spans="1:28" x14ac:dyDescent="0.3">
      <c r="A181" s="38">
        <f>IF(SUM($B180:$H182)=0,NA(),LTM!$A182)</f>
        <v>1770</v>
      </c>
      <c r="B181" s="7">
        <f>LTM!$I182 / LTM!$C$1 * 3600</f>
        <v>5985</v>
      </c>
      <c r="C181" s="8">
        <f>LTM!$H182 / LTM!$C$1 * 3600</f>
        <v>0</v>
      </c>
      <c r="D181" s="8">
        <f>LTM!$T182 / LTM!$C$1 * 3600</f>
        <v>5865.3</v>
      </c>
      <c r="E181" s="33">
        <f>LTM!$S182 / LTM!$C$1 * 3600</f>
        <v>119.7</v>
      </c>
      <c r="F181" s="8">
        <f>LTM!$AE182 / LTM!$C$1 * 3600</f>
        <v>5400</v>
      </c>
      <c r="G181" s="33">
        <f>LTM!$AD182 / LTM!$C$1 * 3600</f>
        <v>0</v>
      </c>
      <c r="H181" s="18">
        <f>LTM!$AL182 / LTM!$C$1 * 3600</f>
        <v>5400</v>
      </c>
      <c r="J181" s="50">
        <f>IF(OR(LTM!$B182 * 3600 / LTM!$C$1 &gt;= 'Input Data'!$C$12 * LOOKUP(LTM!$A182,'Input Data'!$B$58:$B$62,'Input Data'!$D$58:$D$62) - epsilon, LTM!$C182 - LTM!$C181 &lt; LTM!$B181 - epsilon), (LTM!$C182 - LTM!$C181) * 3600 / LTM!$C$1 / 'Input Data'!$C$14, 'Input Data'!$C$13 - (LTM!$C182 - LTM!$C181) * 3600 / LTM!$C$1 / 'Input Data'!$C$15)</f>
        <v>99.75</v>
      </c>
      <c r="K181" s="60">
        <f>IF($B181 + $C181 &gt;= LTM!$E181 * 3600 / LTM!$C$1 - epsilon, ($B181 + $C181) / 'Input Data'!$C$14, 'Input Data'!$C$13 - ($B181 + $C181) / 'Input Data'!$C$15)</f>
        <v>99.75</v>
      </c>
      <c r="L181" s="8">
        <f>IF(OR(LTM!$M182 * 3600 / LTM!$C$1 &gt;= 'Input Data'!$E$12 * LOOKUP(LTM!$A182,'Input Data'!$B$58:$B$62,'Input Data'!$F$58:$F$62) - epsilon,$B181 &lt; LTM!$M181 * 3600 / LTM!$C$1 - epsilon), $B181 / 'Input Data'!$E$14, 'Input Data'!$E$13 - $B181 / 'Input Data'!$E$15)</f>
        <v>199.5</v>
      </c>
      <c r="M181" s="33">
        <f>IF($D181 + $E181 &gt;= LTM!$P181 * 3600 / LTM!$C$1 - epsilon, ($D181 + $E181) / 'Input Data'!$E$14, 'Input Data'!$E$13 - ($D181 + $E181) / 'Input Data'!$E$15)</f>
        <v>199.5</v>
      </c>
      <c r="N181" s="8">
        <f>IF(OR(LTM!$X182 * 3600 / LTM!$C$1 &gt;= 'Input Data'!$G$12 * LOOKUP(LTM!$A182,'Input Data'!$B$58:$B$62,'Input Data'!$H$58:$H$62) - epsilon, $D181 &lt; LTM!$X181 * 3600 / LTM!$C$1 - epsilon), $D181 / 'Input Data'!$G$14, 'Input Data'!$G$13 - $D181 / 'Input Data'!$G$15)</f>
        <v>195.51000000000002</v>
      </c>
      <c r="O181" s="17">
        <f>IF($F181 + $G181 &gt;= LTM!$AA181 * 3600 / LTM!$C$1 - epsilon, ($F181 + $G181) / 'Input Data'!$G$14, 'Input Data'!$G$13 - ($F181 + $G181) / 'Input Data'!$G$15)</f>
        <v>751.57894736842104</v>
      </c>
      <c r="Q181" s="49">
        <f>IF(ABS($J181-$K181) &gt; epsilon, -((LTM!$C182 - LTM!$C181) * 3600 / LTM!$C$1-($B181+$C181))/($J181-$K181), 0)</f>
        <v>0</v>
      </c>
      <c r="R181" s="8">
        <f t="shared" si="4"/>
        <v>0</v>
      </c>
      <c r="S181" s="17">
        <f t="shared" si="5"/>
        <v>0.83676673945203728</v>
      </c>
      <c r="U181" s="49">
        <f>MAX(U180 + Q180 * LTM!$C$1 / 3600, 0)</f>
        <v>0</v>
      </c>
      <c r="V181" s="11">
        <f>MAX(V180 + R180 * LTM!$C$1 / 3600 + IF(NOT(OR(LTM!$M182 * 3600 / LTM!$C$1 &gt;= 'Input Data'!$E$12 * LOOKUP(LTM!$A182,'Input Data'!$B$58:$B$62,'Input Data'!$F$58:$F$62) - epsilon,$B181 &lt; LTM!$M181 * 3600 / LTM!$C$1 - epsilon)), MIN(U180 + Q180 * LTM!$C$1 / 3600, 0), 0), 0)</f>
        <v>0</v>
      </c>
      <c r="W181" s="18">
        <f>MAX(W180 + S180 * LTM!$C$1 / 3600 + IF(NOT(OR(LTM!$X182 * 3600 / LTM!$C$1 &gt;= 'Input Data'!$G$12 * LOOKUP(LTM!$A182,'Input Data'!$B$58:$B$62,'Input Data'!$H$58:$H$62) - epsilon, $D181 &lt; LTM!$X181 * 3600 / LTM!$C$1 - epsilon)), MIN(V180 + R180 * LTM!$C$1 / 3600, 0), 0), 0)</f>
        <v>0.45092313861515426</v>
      </c>
      <c r="Y181" s="50" t="e">
        <f>NA()</f>
        <v>#N/A</v>
      </c>
      <c r="Z181" s="55" t="e">
        <f>NA()</f>
        <v>#N/A</v>
      </c>
      <c r="AA181" s="8" t="e">
        <f>NA()</f>
        <v>#N/A</v>
      </c>
      <c r="AB181" s="17">
        <f>IF($U181 &gt; epsilon, $U181 + 'Input Data'!$G$11 + 'Input Data'!$E$11, IF($V181 &gt; epsilon, $V181 + 'Input Data'!$G$11, $W181)) * 5280</f>
        <v>2380.8741718880146</v>
      </c>
    </row>
    <row r="182" spans="1:28" x14ac:dyDescent="0.3">
      <c r="A182" s="38">
        <f>IF(SUM($B181:$H183)=0,NA(),LTM!$A183)</f>
        <v>1780</v>
      </c>
      <c r="B182" s="7">
        <f>LTM!$I183 / LTM!$C$1 * 3600</f>
        <v>5985</v>
      </c>
      <c r="C182" s="8">
        <f>LTM!$H183 / LTM!$C$1 * 3600</f>
        <v>0</v>
      </c>
      <c r="D182" s="8">
        <f>LTM!$T183 / LTM!$C$1 * 3600</f>
        <v>5865.3</v>
      </c>
      <c r="E182" s="33">
        <f>LTM!$S183 / LTM!$C$1 * 3600</f>
        <v>119.7</v>
      </c>
      <c r="F182" s="8">
        <f>LTM!$AE183 / LTM!$C$1 * 3600</f>
        <v>5400</v>
      </c>
      <c r="G182" s="33">
        <f>LTM!$AD183 / LTM!$C$1 * 3600</f>
        <v>0</v>
      </c>
      <c r="H182" s="18">
        <f>LTM!$AL183 / LTM!$C$1 * 3600</f>
        <v>5400</v>
      </c>
      <c r="J182" s="50">
        <f>IF(OR(LTM!$B183 * 3600 / LTM!$C$1 &gt;= 'Input Data'!$C$12 * LOOKUP(LTM!$A183,'Input Data'!$B$58:$B$62,'Input Data'!$D$58:$D$62) - epsilon, LTM!$C183 - LTM!$C182 &lt; LTM!$B182 - epsilon), (LTM!$C183 - LTM!$C182) * 3600 / LTM!$C$1 / 'Input Data'!$C$14, 'Input Data'!$C$13 - (LTM!$C183 - LTM!$C182) * 3600 / LTM!$C$1 / 'Input Data'!$C$15)</f>
        <v>99.75</v>
      </c>
      <c r="K182" s="60">
        <f>IF($B182 + $C182 &gt;= LTM!$E182 * 3600 / LTM!$C$1 - epsilon, ($B182 + $C182) / 'Input Data'!$C$14, 'Input Data'!$C$13 - ($B182 + $C182) / 'Input Data'!$C$15)</f>
        <v>99.75</v>
      </c>
      <c r="L182" s="8">
        <f>IF(OR(LTM!$M183 * 3600 / LTM!$C$1 &gt;= 'Input Data'!$E$12 * LOOKUP(LTM!$A183,'Input Data'!$B$58:$B$62,'Input Data'!$F$58:$F$62) - epsilon,$B182 &lt; LTM!$M182 * 3600 / LTM!$C$1 - epsilon), $B182 / 'Input Data'!$E$14, 'Input Data'!$E$13 - $B182 / 'Input Data'!$E$15)</f>
        <v>199.5</v>
      </c>
      <c r="M182" s="33">
        <f>IF($D182 + $E182 &gt;= LTM!$P182 * 3600 / LTM!$C$1 - epsilon, ($D182 + $E182) / 'Input Data'!$E$14, 'Input Data'!$E$13 - ($D182 + $E182) / 'Input Data'!$E$15)</f>
        <v>199.5</v>
      </c>
      <c r="N182" s="8">
        <f>IF(OR(LTM!$X183 * 3600 / LTM!$C$1 &gt;= 'Input Data'!$G$12 * LOOKUP(LTM!$A183,'Input Data'!$B$58:$B$62,'Input Data'!$H$58:$H$62) - epsilon, $D182 &lt; LTM!$X182 * 3600 / LTM!$C$1 - epsilon), $D182 / 'Input Data'!$G$14, 'Input Data'!$G$13 - $D182 / 'Input Data'!$G$15)</f>
        <v>195.51000000000002</v>
      </c>
      <c r="O182" s="17">
        <f>IF($F182 + $G182 &gt;= LTM!$AA182 * 3600 / LTM!$C$1 - epsilon, ($F182 + $G182) / 'Input Data'!$G$14, 'Input Data'!$G$13 - ($F182 + $G182) / 'Input Data'!$G$15)</f>
        <v>751.57894736842104</v>
      </c>
      <c r="Q182" s="49">
        <f>IF(ABS($J182-$K182) &gt; epsilon, -((LTM!$C183 - LTM!$C182) * 3600 / LTM!$C$1-($B182+$C182))/($J182-$K182), 0)</f>
        <v>0</v>
      </c>
      <c r="R182" s="8">
        <f t="shared" si="4"/>
        <v>0</v>
      </c>
      <c r="S182" s="17">
        <f t="shared" si="5"/>
        <v>0.83676673945203728</v>
      </c>
      <c r="U182" s="49">
        <f>MAX(U181 + Q181 * LTM!$C$1 / 3600, 0)</f>
        <v>0</v>
      </c>
      <c r="V182" s="11">
        <f>MAX(V181 + R181 * LTM!$C$1 / 3600 + IF(NOT(OR(LTM!$M183 * 3600 / LTM!$C$1 &gt;= 'Input Data'!$E$12 * LOOKUP(LTM!$A183,'Input Data'!$B$58:$B$62,'Input Data'!$F$58:$F$62) - epsilon,$B182 &lt; LTM!$M182 * 3600 / LTM!$C$1 - epsilon)), MIN(U181 + Q181 * LTM!$C$1 / 3600, 0), 0), 0)</f>
        <v>0</v>
      </c>
      <c r="W182" s="18">
        <f>MAX(W181 + S181 * LTM!$C$1 / 3600 + IF(NOT(OR(LTM!$X183 * 3600 / LTM!$C$1 &gt;= 'Input Data'!$G$12 * LOOKUP(LTM!$A183,'Input Data'!$B$58:$B$62,'Input Data'!$H$58:$H$62) - epsilon, $D182 &lt; LTM!$X182 * 3600 / LTM!$C$1 - epsilon)), MIN(V181 + R181 * LTM!$C$1 / 3600, 0), 0), 0)</f>
        <v>0.45324749066918768</v>
      </c>
      <c r="Y182" s="50" t="e">
        <f>NA()</f>
        <v>#N/A</v>
      </c>
      <c r="Z182" s="55" t="e">
        <f>NA()</f>
        <v>#N/A</v>
      </c>
      <c r="AA182" s="8" t="e">
        <f>NA()</f>
        <v>#N/A</v>
      </c>
      <c r="AB182" s="17">
        <f>IF($U182 &gt; epsilon, $U182 + 'Input Data'!$G$11 + 'Input Data'!$E$11, IF($V182 &gt; epsilon, $V182 + 'Input Data'!$G$11, $W182)) * 5280</f>
        <v>2393.1467507333109</v>
      </c>
    </row>
    <row r="183" spans="1:28" x14ac:dyDescent="0.3">
      <c r="A183" s="38">
        <f>IF(SUM($B182:$H184)=0,NA(),LTM!$A184)</f>
        <v>1790</v>
      </c>
      <c r="B183" s="7">
        <f>LTM!$I184 / LTM!$C$1 * 3600</f>
        <v>5985</v>
      </c>
      <c r="C183" s="8">
        <f>LTM!$H184 / LTM!$C$1 * 3600</f>
        <v>0</v>
      </c>
      <c r="D183" s="8">
        <f>LTM!$T184 / LTM!$C$1 * 3600</f>
        <v>5865.3</v>
      </c>
      <c r="E183" s="33">
        <f>LTM!$S184 / LTM!$C$1 * 3600</f>
        <v>119.7</v>
      </c>
      <c r="F183" s="8">
        <f>LTM!$AE184 / LTM!$C$1 * 3600</f>
        <v>5400</v>
      </c>
      <c r="G183" s="33">
        <f>LTM!$AD184 / LTM!$C$1 * 3600</f>
        <v>0</v>
      </c>
      <c r="H183" s="18">
        <f>LTM!$AL184 / LTM!$C$1 * 3600</f>
        <v>5400</v>
      </c>
      <c r="J183" s="50">
        <f>IF(OR(LTM!$B184 * 3600 / LTM!$C$1 &gt;= 'Input Data'!$C$12 * LOOKUP(LTM!$A184,'Input Data'!$B$58:$B$62,'Input Data'!$D$58:$D$62) - epsilon, LTM!$C184 - LTM!$C183 &lt; LTM!$B183 - epsilon), (LTM!$C184 - LTM!$C183) * 3600 / LTM!$C$1 / 'Input Data'!$C$14, 'Input Data'!$C$13 - (LTM!$C184 - LTM!$C183) * 3600 / LTM!$C$1 / 'Input Data'!$C$15)</f>
        <v>99.75</v>
      </c>
      <c r="K183" s="60">
        <f>IF($B183 + $C183 &gt;= LTM!$E183 * 3600 / LTM!$C$1 - epsilon, ($B183 + $C183) / 'Input Data'!$C$14, 'Input Data'!$C$13 - ($B183 + $C183) / 'Input Data'!$C$15)</f>
        <v>99.75</v>
      </c>
      <c r="L183" s="8">
        <f>IF(OR(LTM!$M184 * 3600 / LTM!$C$1 &gt;= 'Input Data'!$E$12 * LOOKUP(LTM!$A184,'Input Data'!$B$58:$B$62,'Input Data'!$F$58:$F$62) - epsilon,$B183 &lt; LTM!$M183 * 3600 / LTM!$C$1 - epsilon), $B183 / 'Input Data'!$E$14, 'Input Data'!$E$13 - $B183 / 'Input Data'!$E$15)</f>
        <v>199.5</v>
      </c>
      <c r="M183" s="33">
        <f>IF($D183 + $E183 &gt;= LTM!$P183 * 3600 / LTM!$C$1 - epsilon, ($D183 + $E183) / 'Input Data'!$E$14, 'Input Data'!$E$13 - ($D183 + $E183) / 'Input Data'!$E$15)</f>
        <v>199.5</v>
      </c>
      <c r="N183" s="8">
        <f>IF(OR(LTM!$X184 * 3600 / LTM!$C$1 &gt;= 'Input Data'!$G$12 * LOOKUP(LTM!$A184,'Input Data'!$B$58:$B$62,'Input Data'!$H$58:$H$62) - epsilon, $D183 &lt; LTM!$X183 * 3600 / LTM!$C$1 - epsilon), $D183 / 'Input Data'!$G$14, 'Input Data'!$G$13 - $D183 / 'Input Data'!$G$15)</f>
        <v>195.51000000000002</v>
      </c>
      <c r="O183" s="17">
        <f>IF($F183 + $G183 &gt;= LTM!$AA183 * 3600 / LTM!$C$1 - epsilon, ($F183 + $G183) / 'Input Data'!$G$14, 'Input Data'!$G$13 - ($F183 + $G183) / 'Input Data'!$G$15)</f>
        <v>751.57894736842104</v>
      </c>
      <c r="Q183" s="49">
        <f>IF(ABS($J183-$K183) &gt; epsilon, -((LTM!$C184 - LTM!$C183) * 3600 / LTM!$C$1-($B183+$C183))/($J183-$K183), 0)</f>
        <v>0</v>
      </c>
      <c r="R183" s="8">
        <f t="shared" si="4"/>
        <v>0</v>
      </c>
      <c r="S183" s="17">
        <f t="shared" si="5"/>
        <v>0.83676673945203728</v>
      </c>
      <c r="U183" s="49">
        <f>MAX(U182 + Q182 * LTM!$C$1 / 3600, 0)</f>
        <v>0</v>
      </c>
      <c r="V183" s="11">
        <f>MAX(V182 + R182 * LTM!$C$1 / 3600 + IF(NOT(OR(LTM!$M184 * 3600 / LTM!$C$1 &gt;= 'Input Data'!$E$12 * LOOKUP(LTM!$A184,'Input Data'!$B$58:$B$62,'Input Data'!$F$58:$F$62) - epsilon,$B183 &lt; LTM!$M183 * 3600 / LTM!$C$1 - epsilon)), MIN(U182 + Q182 * LTM!$C$1 / 3600, 0), 0), 0)</f>
        <v>0</v>
      </c>
      <c r="W183" s="18">
        <f>MAX(W182 + S182 * LTM!$C$1 / 3600 + IF(NOT(OR(LTM!$X184 * 3600 / LTM!$C$1 &gt;= 'Input Data'!$G$12 * LOOKUP(LTM!$A184,'Input Data'!$B$58:$B$62,'Input Data'!$H$58:$H$62) - epsilon, $D183 &lt; LTM!$X183 * 3600 / LTM!$C$1 - epsilon)), MIN(V182 + R182 * LTM!$C$1 / 3600, 0), 0), 0)</f>
        <v>0.4555718427232211</v>
      </c>
      <c r="Y183" s="50" t="e">
        <f>NA()</f>
        <v>#N/A</v>
      </c>
      <c r="Z183" s="55" t="e">
        <f>NA()</f>
        <v>#N/A</v>
      </c>
      <c r="AA183" s="8" t="e">
        <f>NA()</f>
        <v>#N/A</v>
      </c>
      <c r="AB183" s="17">
        <f>IF($U183 &gt; epsilon, $U183 + 'Input Data'!$G$11 + 'Input Data'!$E$11, IF($V183 &gt; epsilon, $V183 + 'Input Data'!$G$11, $W183)) * 5280</f>
        <v>2405.4193295786072</v>
      </c>
    </row>
    <row r="184" spans="1:28" x14ac:dyDescent="0.3">
      <c r="A184" s="38">
        <f>IF(SUM($B183:$H185)=0,NA(),LTM!$A185)</f>
        <v>1800</v>
      </c>
      <c r="B184" s="7">
        <f>LTM!$I185 / LTM!$C$1 * 3600</f>
        <v>5985</v>
      </c>
      <c r="C184" s="8">
        <f>LTM!$H185 / LTM!$C$1 * 3600</f>
        <v>0</v>
      </c>
      <c r="D184" s="8">
        <f>LTM!$T185 / LTM!$C$1 * 3600</f>
        <v>5865.3</v>
      </c>
      <c r="E184" s="33">
        <f>LTM!$S185 / LTM!$C$1 * 3600</f>
        <v>119.7</v>
      </c>
      <c r="F184" s="8">
        <f>LTM!$AE185 / LTM!$C$1 * 3600</f>
        <v>5400</v>
      </c>
      <c r="G184" s="33">
        <f>LTM!$AD185 / LTM!$C$1 * 3600</f>
        <v>0</v>
      </c>
      <c r="H184" s="18">
        <f>LTM!$AL185 / LTM!$C$1 * 3600</f>
        <v>5400</v>
      </c>
      <c r="J184" s="50">
        <f>IF(OR(LTM!$B185 * 3600 / LTM!$C$1 &gt;= 'Input Data'!$C$12 * LOOKUP(LTM!$A185,'Input Data'!$B$58:$B$62,'Input Data'!$D$58:$D$62) - epsilon, LTM!$C185 - LTM!$C184 &lt; LTM!$B184 - epsilon), (LTM!$C185 - LTM!$C184) * 3600 / LTM!$C$1 / 'Input Data'!$C$14, 'Input Data'!$C$13 - (LTM!$C185 - LTM!$C184) * 3600 / LTM!$C$1 / 'Input Data'!$C$15)</f>
        <v>99.75</v>
      </c>
      <c r="K184" s="60">
        <f>IF($B184 + $C184 &gt;= LTM!$E184 * 3600 / LTM!$C$1 - epsilon, ($B184 + $C184) / 'Input Data'!$C$14, 'Input Data'!$C$13 - ($B184 + $C184) / 'Input Data'!$C$15)</f>
        <v>99.75</v>
      </c>
      <c r="L184" s="8">
        <f>IF(OR(LTM!$M185 * 3600 / LTM!$C$1 &gt;= 'Input Data'!$E$12 * LOOKUP(LTM!$A185,'Input Data'!$B$58:$B$62,'Input Data'!$F$58:$F$62) - epsilon,$B184 &lt; LTM!$M184 * 3600 / LTM!$C$1 - epsilon), $B184 / 'Input Data'!$E$14, 'Input Data'!$E$13 - $B184 / 'Input Data'!$E$15)</f>
        <v>199.5</v>
      </c>
      <c r="M184" s="33">
        <f>IF($D184 + $E184 &gt;= LTM!$P184 * 3600 / LTM!$C$1 - epsilon, ($D184 + $E184) / 'Input Data'!$E$14, 'Input Data'!$E$13 - ($D184 + $E184) / 'Input Data'!$E$15)</f>
        <v>199.5</v>
      </c>
      <c r="N184" s="8">
        <f>IF(OR(LTM!$X185 * 3600 / LTM!$C$1 &gt;= 'Input Data'!$G$12 * LOOKUP(LTM!$A185,'Input Data'!$B$58:$B$62,'Input Data'!$H$58:$H$62) - epsilon, $D184 &lt; LTM!$X184 * 3600 / LTM!$C$1 - epsilon), $D184 / 'Input Data'!$G$14, 'Input Data'!$G$13 - $D184 / 'Input Data'!$G$15)</f>
        <v>195.51000000000002</v>
      </c>
      <c r="O184" s="17">
        <f>IF($F184 + $G184 &gt;= LTM!$AA184 * 3600 / LTM!$C$1 - epsilon, ($F184 + $G184) / 'Input Data'!$G$14, 'Input Data'!$G$13 - ($F184 + $G184) / 'Input Data'!$G$15)</f>
        <v>751.57894736842104</v>
      </c>
      <c r="Q184" s="49">
        <f>IF(ABS($J184-$K184) &gt; epsilon, -((LTM!$C185 - LTM!$C184) * 3600 / LTM!$C$1-($B184+$C184))/($J184-$K184), 0)</f>
        <v>0</v>
      </c>
      <c r="R184" s="8">
        <f t="shared" si="4"/>
        <v>0</v>
      </c>
      <c r="S184" s="17">
        <f t="shared" si="5"/>
        <v>0.83676673945203728</v>
      </c>
      <c r="U184" s="49">
        <f>MAX(U183 + Q183 * LTM!$C$1 / 3600, 0)</f>
        <v>0</v>
      </c>
      <c r="V184" s="11">
        <f>MAX(V183 + R183 * LTM!$C$1 / 3600 + IF(NOT(OR(LTM!$M185 * 3600 / LTM!$C$1 &gt;= 'Input Data'!$E$12 * LOOKUP(LTM!$A185,'Input Data'!$B$58:$B$62,'Input Data'!$F$58:$F$62) - epsilon,$B184 &lt; LTM!$M184 * 3600 / LTM!$C$1 - epsilon)), MIN(U183 + Q183 * LTM!$C$1 / 3600, 0), 0), 0)</f>
        <v>0</v>
      </c>
      <c r="W184" s="18">
        <f>MAX(W183 + S183 * LTM!$C$1 / 3600 + IF(NOT(OR(LTM!$X185 * 3600 / LTM!$C$1 &gt;= 'Input Data'!$G$12 * LOOKUP(LTM!$A185,'Input Data'!$B$58:$B$62,'Input Data'!$H$58:$H$62) - epsilon, $D184 &lt; LTM!$X184 * 3600 / LTM!$C$1 - epsilon)), MIN(V183 + R183 * LTM!$C$1 / 3600, 0), 0), 0)</f>
        <v>0.45789619477725452</v>
      </c>
      <c r="Y184" s="50" t="e">
        <f>NA()</f>
        <v>#N/A</v>
      </c>
      <c r="Z184" s="55" t="e">
        <f>NA()</f>
        <v>#N/A</v>
      </c>
      <c r="AA184" s="8" t="e">
        <f>NA()</f>
        <v>#N/A</v>
      </c>
      <c r="AB184" s="17">
        <f>IF($U184 &gt; epsilon, $U184 + 'Input Data'!$G$11 + 'Input Data'!$E$11, IF($V184 &gt; epsilon, $V184 + 'Input Data'!$G$11, $W184)) * 5280</f>
        <v>2417.6919084239039</v>
      </c>
    </row>
    <row r="185" spans="1:28" x14ac:dyDescent="0.3">
      <c r="A185" s="38">
        <f>IF(SUM($B184:$H186)=0,NA(),LTM!$A186)</f>
        <v>1810</v>
      </c>
      <c r="B185" s="7">
        <f>LTM!$I186 / LTM!$C$1 * 3600</f>
        <v>5985</v>
      </c>
      <c r="C185" s="8">
        <f>LTM!$H186 / LTM!$C$1 * 3600</f>
        <v>0</v>
      </c>
      <c r="D185" s="8">
        <f>LTM!$T186 / LTM!$C$1 * 3600</f>
        <v>5865.3</v>
      </c>
      <c r="E185" s="33">
        <f>LTM!$S186 / LTM!$C$1 * 3600</f>
        <v>119.7</v>
      </c>
      <c r="F185" s="8">
        <f>LTM!$AE186 / LTM!$C$1 * 3600</f>
        <v>5400</v>
      </c>
      <c r="G185" s="33">
        <f>LTM!$AD186 / LTM!$C$1 * 3600</f>
        <v>0</v>
      </c>
      <c r="H185" s="18">
        <f>LTM!$AL186 / LTM!$C$1 * 3600</f>
        <v>5400</v>
      </c>
      <c r="J185" s="50">
        <f>IF(OR(LTM!$B186 * 3600 / LTM!$C$1 &gt;= 'Input Data'!$C$12 * LOOKUP(LTM!$A186,'Input Data'!$B$58:$B$62,'Input Data'!$D$58:$D$62) - epsilon, LTM!$C186 - LTM!$C185 &lt; LTM!$B185 - epsilon), (LTM!$C186 - LTM!$C185) * 3600 / LTM!$C$1 / 'Input Data'!$C$14, 'Input Data'!$C$13 - (LTM!$C186 - LTM!$C185) * 3600 / LTM!$C$1 / 'Input Data'!$C$15)</f>
        <v>103.83333333333394</v>
      </c>
      <c r="K185" s="60">
        <f>IF($B185 + $C185 &gt;= LTM!$E185 * 3600 / LTM!$C$1 - epsilon, ($B185 + $C185) / 'Input Data'!$C$14, 'Input Data'!$C$13 - ($B185 + $C185) / 'Input Data'!$C$15)</f>
        <v>99.75</v>
      </c>
      <c r="L185" s="8">
        <f>IF(OR(LTM!$M186 * 3600 / LTM!$C$1 &gt;= 'Input Data'!$E$12 * LOOKUP(LTM!$A186,'Input Data'!$B$58:$B$62,'Input Data'!$F$58:$F$62) - epsilon,$B185 &lt; LTM!$M185 * 3600 / LTM!$C$1 - epsilon), $B185 / 'Input Data'!$E$14, 'Input Data'!$E$13 - $B185 / 'Input Data'!$E$15)</f>
        <v>199.5</v>
      </c>
      <c r="M185" s="33">
        <f>IF($D185 + $E185 &gt;= LTM!$P185 * 3600 / LTM!$C$1 - epsilon, ($D185 + $E185) / 'Input Data'!$E$14, 'Input Data'!$E$13 - ($D185 + $E185) / 'Input Data'!$E$15)</f>
        <v>199.5</v>
      </c>
      <c r="N185" s="8">
        <f>IF(OR(LTM!$X186 * 3600 / LTM!$C$1 &gt;= 'Input Data'!$G$12 * LOOKUP(LTM!$A186,'Input Data'!$B$58:$B$62,'Input Data'!$H$58:$H$62) - epsilon, $D185 &lt; LTM!$X185 * 3600 / LTM!$C$1 - epsilon), $D185 / 'Input Data'!$G$14, 'Input Data'!$G$13 - $D185 / 'Input Data'!$G$15)</f>
        <v>195.51000000000002</v>
      </c>
      <c r="O185" s="17">
        <f>IF($F185 + $G185 &gt;= LTM!$AA185 * 3600 / LTM!$C$1 - epsilon, ($F185 + $G185) / 'Input Data'!$G$14, 'Input Data'!$G$13 - ($F185 + $G185) / 'Input Data'!$G$15)</f>
        <v>751.57894736842104</v>
      </c>
      <c r="Q185" s="49">
        <f>IF(ABS($J185-$K185) &gt; epsilon, -((LTM!$C186 - LTM!$C185) * 3600 / LTM!$C$1-($B185+$C185))/($J185-$K185), 0)</f>
        <v>-60</v>
      </c>
      <c r="R185" s="8">
        <f t="shared" si="4"/>
        <v>0</v>
      </c>
      <c r="S185" s="17">
        <f t="shared" si="5"/>
        <v>0.83676673945203728</v>
      </c>
      <c r="U185" s="49">
        <f>MAX(U184 + Q184 * LTM!$C$1 / 3600, 0)</f>
        <v>0</v>
      </c>
      <c r="V185" s="11">
        <f>MAX(V184 + R184 * LTM!$C$1 / 3600 + IF(NOT(OR(LTM!$M186 * 3600 / LTM!$C$1 &gt;= 'Input Data'!$E$12 * LOOKUP(LTM!$A186,'Input Data'!$B$58:$B$62,'Input Data'!$F$58:$F$62) - epsilon,$B185 &lt; LTM!$M185 * 3600 / LTM!$C$1 - epsilon)), MIN(U184 + Q184 * LTM!$C$1 / 3600, 0), 0), 0)</f>
        <v>0</v>
      </c>
      <c r="W185" s="18">
        <f>MAX(W184 + S184 * LTM!$C$1 / 3600 + IF(NOT(OR(LTM!$X186 * 3600 / LTM!$C$1 &gt;= 'Input Data'!$G$12 * LOOKUP(LTM!$A186,'Input Data'!$B$58:$B$62,'Input Data'!$H$58:$H$62) - epsilon, $D185 &lt; LTM!$X185 * 3600 / LTM!$C$1 - epsilon)), MIN(V184 + R184 * LTM!$C$1 / 3600, 0), 0), 0)</f>
        <v>0.46022054683128794</v>
      </c>
      <c r="Y185" s="50" t="e">
        <f>NA()</f>
        <v>#N/A</v>
      </c>
      <c r="Z185" s="55" t="e">
        <f>NA()</f>
        <v>#N/A</v>
      </c>
      <c r="AA185" s="8" t="e">
        <f>NA()</f>
        <v>#N/A</v>
      </c>
      <c r="AB185" s="17">
        <f>IF($U185 &gt; epsilon, $U185 + 'Input Data'!$G$11 + 'Input Data'!$E$11, IF($V185 &gt; epsilon, $V185 + 'Input Data'!$G$11, $W185)) * 5280</f>
        <v>2429.9644872692002</v>
      </c>
    </row>
    <row r="186" spans="1:28" x14ac:dyDescent="0.3">
      <c r="A186" s="38">
        <f>IF(SUM($B185:$H187)=0,NA(),LTM!$A187)</f>
        <v>1820</v>
      </c>
      <c r="B186" s="7">
        <f>LTM!$I187 / LTM!$C$1 * 3600</f>
        <v>5985</v>
      </c>
      <c r="C186" s="8">
        <f>LTM!$H187 / LTM!$C$1 * 3600</f>
        <v>0</v>
      </c>
      <c r="D186" s="8">
        <f>LTM!$T187 / LTM!$C$1 * 3600</f>
        <v>5865.3</v>
      </c>
      <c r="E186" s="33">
        <f>LTM!$S187 / LTM!$C$1 * 3600</f>
        <v>119.7</v>
      </c>
      <c r="F186" s="8">
        <f>LTM!$AE187 / LTM!$C$1 * 3600</f>
        <v>5400</v>
      </c>
      <c r="G186" s="33">
        <f>LTM!$AD187 / LTM!$C$1 * 3600</f>
        <v>0</v>
      </c>
      <c r="H186" s="18">
        <f>LTM!$AL187 / LTM!$C$1 * 3600</f>
        <v>5400</v>
      </c>
      <c r="J186" s="50">
        <f>IF(OR(LTM!$B187 * 3600 / LTM!$C$1 &gt;= 'Input Data'!$C$12 * LOOKUP(LTM!$A187,'Input Data'!$B$58:$B$62,'Input Data'!$D$58:$D$62) - epsilon, LTM!$C187 - LTM!$C186 &lt; LTM!$B186 - epsilon), (LTM!$C187 - LTM!$C186) * 3600 / LTM!$C$1 / 'Input Data'!$C$14, 'Input Data'!$C$13 - (LTM!$C187 - LTM!$C186) * 3600 / LTM!$C$1 / 'Input Data'!$C$15)</f>
        <v>103.83333333333394</v>
      </c>
      <c r="K186" s="60">
        <f>IF($B186 + $C186 &gt;= LTM!$E186 * 3600 / LTM!$C$1 - epsilon, ($B186 + $C186) / 'Input Data'!$C$14, 'Input Data'!$C$13 - ($B186 + $C186) / 'Input Data'!$C$15)</f>
        <v>99.75</v>
      </c>
      <c r="L186" s="8">
        <f>IF(OR(LTM!$M187 * 3600 / LTM!$C$1 &gt;= 'Input Data'!$E$12 * LOOKUP(LTM!$A187,'Input Data'!$B$58:$B$62,'Input Data'!$F$58:$F$62) - epsilon,$B186 &lt; LTM!$M186 * 3600 / LTM!$C$1 - epsilon), $B186 / 'Input Data'!$E$14, 'Input Data'!$E$13 - $B186 / 'Input Data'!$E$15)</f>
        <v>199.5</v>
      </c>
      <c r="M186" s="33">
        <f>IF($D186 + $E186 &gt;= LTM!$P186 * 3600 / LTM!$C$1 - epsilon, ($D186 + $E186) / 'Input Data'!$E$14, 'Input Data'!$E$13 - ($D186 + $E186) / 'Input Data'!$E$15)</f>
        <v>199.5</v>
      </c>
      <c r="N186" s="8">
        <f>IF(OR(LTM!$X187 * 3600 / LTM!$C$1 &gt;= 'Input Data'!$G$12 * LOOKUP(LTM!$A187,'Input Data'!$B$58:$B$62,'Input Data'!$H$58:$H$62) - epsilon, $D186 &lt; LTM!$X186 * 3600 / LTM!$C$1 - epsilon), $D186 / 'Input Data'!$G$14, 'Input Data'!$G$13 - $D186 / 'Input Data'!$G$15)</f>
        <v>195.51000000000002</v>
      </c>
      <c r="O186" s="17">
        <f>IF($F186 + $G186 &gt;= LTM!$AA186 * 3600 / LTM!$C$1 - epsilon, ($F186 + $G186) / 'Input Data'!$G$14, 'Input Data'!$G$13 - ($F186 + $G186) / 'Input Data'!$G$15)</f>
        <v>751.57894736842104</v>
      </c>
      <c r="Q186" s="49">
        <f>IF(ABS($J186-$K186) &gt; epsilon, -((LTM!$C187 - LTM!$C186) * 3600 / LTM!$C$1-($B186+$C186))/($J186-$K186), 0)</f>
        <v>-60</v>
      </c>
      <c r="R186" s="8">
        <f t="shared" si="4"/>
        <v>0</v>
      </c>
      <c r="S186" s="17">
        <f t="shared" si="5"/>
        <v>0.83676673945203728</v>
      </c>
      <c r="U186" s="49">
        <f>MAX(U185 + Q185 * LTM!$C$1 / 3600, 0)</f>
        <v>0</v>
      </c>
      <c r="V186" s="11">
        <f>MAX(V185 + R185 * LTM!$C$1 / 3600 + IF(NOT(OR(LTM!$M187 * 3600 / LTM!$C$1 &gt;= 'Input Data'!$E$12 * LOOKUP(LTM!$A187,'Input Data'!$B$58:$B$62,'Input Data'!$F$58:$F$62) - epsilon,$B186 &lt; LTM!$M186 * 3600 / LTM!$C$1 - epsilon)), MIN(U185 + Q185 * LTM!$C$1 / 3600, 0), 0), 0)</f>
        <v>0</v>
      </c>
      <c r="W186" s="18">
        <f>MAX(W185 + S185 * LTM!$C$1 / 3600 + IF(NOT(OR(LTM!$X187 * 3600 / LTM!$C$1 &gt;= 'Input Data'!$G$12 * LOOKUP(LTM!$A187,'Input Data'!$B$58:$B$62,'Input Data'!$H$58:$H$62) - epsilon, $D186 &lt; LTM!$X186 * 3600 / LTM!$C$1 - epsilon)), MIN(V185 + R185 * LTM!$C$1 / 3600, 0), 0), 0)</f>
        <v>0.46254489888532135</v>
      </c>
      <c r="Y186" s="50" t="e">
        <f>NA()</f>
        <v>#N/A</v>
      </c>
      <c r="Z186" s="55" t="e">
        <f>NA()</f>
        <v>#N/A</v>
      </c>
      <c r="AA186" s="8" t="e">
        <f>NA()</f>
        <v>#N/A</v>
      </c>
      <c r="AB186" s="17">
        <f>IF($U186 &gt; epsilon, $U186 + 'Input Data'!$G$11 + 'Input Data'!$E$11, IF($V186 &gt; epsilon, $V186 + 'Input Data'!$G$11, $W186)) * 5280</f>
        <v>2442.2370661144969</v>
      </c>
    </row>
    <row r="187" spans="1:28" x14ac:dyDescent="0.3">
      <c r="A187" s="38">
        <f>IF(SUM($B186:$H188)=0,NA(),LTM!$A188)</f>
        <v>1830</v>
      </c>
      <c r="B187" s="7">
        <f>LTM!$I188 / LTM!$C$1 * 3600</f>
        <v>5985</v>
      </c>
      <c r="C187" s="8">
        <f>LTM!$H188 / LTM!$C$1 * 3600</f>
        <v>0</v>
      </c>
      <c r="D187" s="8">
        <f>LTM!$T188 / LTM!$C$1 * 3600</f>
        <v>5865.3</v>
      </c>
      <c r="E187" s="33">
        <f>LTM!$S188 / LTM!$C$1 * 3600</f>
        <v>119.7</v>
      </c>
      <c r="F187" s="8">
        <f>LTM!$AE188 / LTM!$C$1 * 3600</f>
        <v>5400</v>
      </c>
      <c r="G187" s="33">
        <f>LTM!$AD188 / LTM!$C$1 * 3600</f>
        <v>0</v>
      </c>
      <c r="H187" s="18">
        <f>LTM!$AL188 / LTM!$C$1 * 3600</f>
        <v>5400</v>
      </c>
      <c r="J187" s="50">
        <f>IF(OR(LTM!$B188 * 3600 / LTM!$C$1 &gt;= 'Input Data'!$C$12 * LOOKUP(LTM!$A188,'Input Data'!$B$58:$B$62,'Input Data'!$D$58:$D$62) - epsilon, LTM!$C188 - LTM!$C187 &lt; LTM!$B187 - epsilon), (LTM!$C188 - LTM!$C187) * 3600 / LTM!$C$1 / 'Input Data'!$C$14, 'Input Data'!$C$13 - (LTM!$C188 - LTM!$C187) * 3600 / LTM!$C$1 / 'Input Data'!$C$15)</f>
        <v>103.83333333333394</v>
      </c>
      <c r="K187" s="60">
        <f>IF($B187 + $C187 &gt;= LTM!$E187 * 3600 / LTM!$C$1 - epsilon, ($B187 + $C187) / 'Input Data'!$C$14, 'Input Data'!$C$13 - ($B187 + $C187) / 'Input Data'!$C$15)</f>
        <v>99.75</v>
      </c>
      <c r="L187" s="8">
        <f>IF(OR(LTM!$M188 * 3600 / LTM!$C$1 &gt;= 'Input Data'!$E$12 * LOOKUP(LTM!$A188,'Input Data'!$B$58:$B$62,'Input Data'!$F$58:$F$62) - epsilon,$B187 &lt; LTM!$M187 * 3600 / LTM!$C$1 - epsilon), $B187 / 'Input Data'!$E$14, 'Input Data'!$E$13 - $B187 / 'Input Data'!$E$15)</f>
        <v>199.5</v>
      </c>
      <c r="M187" s="33">
        <f>IF($D187 + $E187 &gt;= LTM!$P187 * 3600 / LTM!$C$1 - epsilon, ($D187 + $E187) / 'Input Data'!$E$14, 'Input Data'!$E$13 - ($D187 + $E187) / 'Input Data'!$E$15)</f>
        <v>199.5</v>
      </c>
      <c r="N187" s="8">
        <f>IF(OR(LTM!$X188 * 3600 / LTM!$C$1 &gt;= 'Input Data'!$G$12 * LOOKUP(LTM!$A188,'Input Data'!$B$58:$B$62,'Input Data'!$H$58:$H$62) - epsilon, $D187 &lt; LTM!$X187 * 3600 / LTM!$C$1 - epsilon), $D187 / 'Input Data'!$G$14, 'Input Data'!$G$13 - $D187 / 'Input Data'!$G$15)</f>
        <v>195.51000000000002</v>
      </c>
      <c r="O187" s="17">
        <f>IF($F187 + $G187 &gt;= LTM!$AA187 * 3600 / LTM!$C$1 - epsilon, ($F187 + $G187) / 'Input Data'!$G$14, 'Input Data'!$G$13 - ($F187 + $G187) / 'Input Data'!$G$15)</f>
        <v>751.57894736842104</v>
      </c>
      <c r="Q187" s="49">
        <f>IF(ABS($J187-$K187) &gt; epsilon, -((LTM!$C188 - LTM!$C187) * 3600 / LTM!$C$1-($B187+$C187))/($J187-$K187), 0)</f>
        <v>-60</v>
      </c>
      <c r="R187" s="8">
        <f t="shared" si="4"/>
        <v>0</v>
      </c>
      <c r="S187" s="17">
        <f t="shared" si="5"/>
        <v>0.83676673945203728</v>
      </c>
      <c r="U187" s="49">
        <f>MAX(U186 + Q186 * LTM!$C$1 / 3600, 0)</f>
        <v>0</v>
      </c>
      <c r="V187" s="11">
        <f>MAX(V186 + R186 * LTM!$C$1 / 3600 + IF(NOT(OR(LTM!$M188 * 3600 / LTM!$C$1 &gt;= 'Input Data'!$E$12 * LOOKUP(LTM!$A188,'Input Data'!$B$58:$B$62,'Input Data'!$F$58:$F$62) - epsilon,$B187 &lt; LTM!$M187 * 3600 / LTM!$C$1 - epsilon)), MIN(U186 + Q186 * LTM!$C$1 / 3600, 0), 0), 0)</f>
        <v>0</v>
      </c>
      <c r="W187" s="18">
        <f>MAX(W186 + S186 * LTM!$C$1 / 3600 + IF(NOT(OR(LTM!$X188 * 3600 / LTM!$C$1 &gt;= 'Input Data'!$G$12 * LOOKUP(LTM!$A188,'Input Data'!$B$58:$B$62,'Input Data'!$H$58:$H$62) - epsilon, $D187 &lt; LTM!$X187 * 3600 / LTM!$C$1 - epsilon)), MIN(V186 + R186 * LTM!$C$1 / 3600, 0), 0), 0)</f>
        <v>0.46486925093935477</v>
      </c>
      <c r="Y187" s="50" t="e">
        <f>NA()</f>
        <v>#N/A</v>
      </c>
      <c r="Z187" s="55" t="e">
        <f>NA()</f>
        <v>#N/A</v>
      </c>
      <c r="AA187" s="8" t="e">
        <f>NA()</f>
        <v>#N/A</v>
      </c>
      <c r="AB187" s="17">
        <f>IF($U187 &gt; epsilon, $U187 + 'Input Data'!$G$11 + 'Input Data'!$E$11, IF($V187 &gt; epsilon, $V187 + 'Input Data'!$G$11, $W187)) * 5280</f>
        <v>2454.5096449597931</v>
      </c>
    </row>
    <row r="188" spans="1:28" x14ac:dyDescent="0.3">
      <c r="A188" s="38">
        <f>IF(SUM($B187:$H189)=0,NA(),LTM!$A189)</f>
        <v>1840</v>
      </c>
      <c r="B188" s="7">
        <f>LTM!$I189 / LTM!$C$1 * 3600</f>
        <v>5985</v>
      </c>
      <c r="C188" s="8">
        <f>LTM!$H189 / LTM!$C$1 * 3600</f>
        <v>0</v>
      </c>
      <c r="D188" s="8">
        <f>LTM!$T189 / LTM!$C$1 * 3600</f>
        <v>5865.3</v>
      </c>
      <c r="E188" s="33">
        <f>LTM!$S189 / LTM!$C$1 * 3600</f>
        <v>119.7</v>
      </c>
      <c r="F188" s="8">
        <f>LTM!$AE189 / LTM!$C$1 * 3600</f>
        <v>5400</v>
      </c>
      <c r="G188" s="33">
        <f>LTM!$AD189 / LTM!$C$1 * 3600</f>
        <v>0</v>
      </c>
      <c r="H188" s="18">
        <f>LTM!$AL189 / LTM!$C$1 * 3600</f>
        <v>5400</v>
      </c>
      <c r="J188" s="50">
        <f>IF(OR(LTM!$B189 * 3600 / LTM!$C$1 &gt;= 'Input Data'!$C$12 * LOOKUP(LTM!$A189,'Input Data'!$B$58:$B$62,'Input Data'!$D$58:$D$62) - epsilon, LTM!$C189 - LTM!$C188 &lt; LTM!$B188 - epsilon), (LTM!$C189 - LTM!$C188) * 3600 / LTM!$C$1 / 'Input Data'!$C$14, 'Input Data'!$C$13 - (LTM!$C189 - LTM!$C188) * 3600 / LTM!$C$1 / 'Input Data'!$C$15)</f>
        <v>103.83333333333394</v>
      </c>
      <c r="K188" s="60">
        <f>IF($B188 + $C188 &gt;= LTM!$E188 * 3600 / LTM!$C$1 - epsilon, ($B188 + $C188) / 'Input Data'!$C$14, 'Input Data'!$C$13 - ($B188 + $C188) / 'Input Data'!$C$15)</f>
        <v>99.75</v>
      </c>
      <c r="L188" s="8">
        <f>IF(OR(LTM!$M189 * 3600 / LTM!$C$1 &gt;= 'Input Data'!$E$12 * LOOKUP(LTM!$A189,'Input Data'!$B$58:$B$62,'Input Data'!$F$58:$F$62) - epsilon,$B188 &lt; LTM!$M188 * 3600 / LTM!$C$1 - epsilon), $B188 / 'Input Data'!$E$14, 'Input Data'!$E$13 - $B188 / 'Input Data'!$E$15)</f>
        <v>199.5</v>
      </c>
      <c r="M188" s="33">
        <f>IF($D188 + $E188 &gt;= LTM!$P188 * 3600 / LTM!$C$1 - epsilon, ($D188 + $E188) / 'Input Data'!$E$14, 'Input Data'!$E$13 - ($D188 + $E188) / 'Input Data'!$E$15)</f>
        <v>199.5</v>
      </c>
      <c r="N188" s="8">
        <f>IF(OR(LTM!$X189 * 3600 / LTM!$C$1 &gt;= 'Input Data'!$G$12 * LOOKUP(LTM!$A189,'Input Data'!$B$58:$B$62,'Input Data'!$H$58:$H$62) - epsilon, $D188 &lt; LTM!$X188 * 3600 / LTM!$C$1 - epsilon), $D188 / 'Input Data'!$G$14, 'Input Data'!$G$13 - $D188 / 'Input Data'!$G$15)</f>
        <v>195.51000000000002</v>
      </c>
      <c r="O188" s="17">
        <f>IF($F188 + $G188 &gt;= LTM!$AA188 * 3600 / LTM!$C$1 - epsilon, ($F188 + $G188) / 'Input Data'!$G$14, 'Input Data'!$G$13 - ($F188 + $G188) / 'Input Data'!$G$15)</f>
        <v>751.57894736842104</v>
      </c>
      <c r="Q188" s="49">
        <f>IF(ABS($J188-$K188) &gt; epsilon, -((LTM!$C189 - LTM!$C188) * 3600 / LTM!$C$1-($B188+$C188))/($J188-$K188), 0)</f>
        <v>-60</v>
      </c>
      <c r="R188" s="8">
        <f t="shared" si="4"/>
        <v>0</v>
      </c>
      <c r="S188" s="17">
        <f t="shared" si="5"/>
        <v>0.83676673945203728</v>
      </c>
      <c r="U188" s="49">
        <f>MAX(U187 + Q187 * LTM!$C$1 / 3600, 0)</f>
        <v>0</v>
      </c>
      <c r="V188" s="11">
        <f>MAX(V187 + R187 * LTM!$C$1 / 3600 + IF(NOT(OR(LTM!$M189 * 3600 / LTM!$C$1 &gt;= 'Input Data'!$E$12 * LOOKUP(LTM!$A189,'Input Data'!$B$58:$B$62,'Input Data'!$F$58:$F$62) - epsilon,$B188 &lt; LTM!$M188 * 3600 / LTM!$C$1 - epsilon)), MIN(U187 + Q187 * LTM!$C$1 / 3600, 0), 0), 0)</f>
        <v>0</v>
      </c>
      <c r="W188" s="18">
        <f>MAX(W187 + S187 * LTM!$C$1 / 3600 + IF(NOT(OR(LTM!$X189 * 3600 / LTM!$C$1 &gt;= 'Input Data'!$G$12 * LOOKUP(LTM!$A189,'Input Data'!$B$58:$B$62,'Input Data'!$H$58:$H$62) - epsilon, $D188 &lt; LTM!$X188 * 3600 / LTM!$C$1 - epsilon)), MIN(V187 + R187 * LTM!$C$1 / 3600, 0), 0), 0)</f>
        <v>0.46719360299338819</v>
      </c>
      <c r="Y188" s="50" t="e">
        <f>NA()</f>
        <v>#N/A</v>
      </c>
      <c r="Z188" s="55" t="e">
        <f>NA()</f>
        <v>#N/A</v>
      </c>
      <c r="AA188" s="8" t="e">
        <f>NA()</f>
        <v>#N/A</v>
      </c>
      <c r="AB188" s="17">
        <f>IF($U188 &gt; epsilon, $U188 + 'Input Data'!$G$11 + 'Input Data'!$E$11, IF($V188 &gt; epsilon, $V188 + 'Input Data'!$G$11, $W188)) * 5280</f>
        <v>2466.7822238050899</v>
      </c>
    </row>
    <row r="189" spans="1:28" x14ac:dyDescent="0.3">
      <c r="A189" s="38">
        <f>IF(SUM($B188:$H190)=0,NA(),LTM!$A190)</f>
        <v>1850</v>
      </c>
      <c r="B189" s="7">
        <f>LTM!$I190 / LTM!$C$1 * 3600</f>
        <v>5985</v>
      </c>
      <c r="C189" s="8">
        <f>LTM!$H190 / LTM!$C$1 * 3600</f>
        <v>0</v>
      </c>
      <c r="D189" s="8">
        <f>LTM!$T190 / LTM!$C$1 * 3600</f>
        <v>5865.3</v>
      </c>
      <c r="E189" s="33">
        <f>LTM!$S190 / LTM!$C$1 * 3600</f>
        <v>119.7</v>
      </c>
      <c r="F189" s="8">
        <f>LTM!$AE190 / LTM!$C$1 * 3600</f>
        <v>5400</v>
      </c>
      <c r="G189" s="33">
        <f>LTM!$AD190 / LTM!$C$1 * 3600</f>
        <v>0</v>
      </c>
      <c r="H189" s="18">
        <f>LTM!$AL190 / LTM!$C$1 * 3600</f>
        <v>5400</v>
      </c>
      <c r="J189" s="50">
        <f>IF(OR(LTM!$B190 * 3600 / LTM!$C$1 &gt;= 'Input Data'!$C$12 * LOOKUP(LTM!$A190,'Input Data'!$B$58:$B$62,'Input Data'!$D$58:$D$62) - epsilon, LTM!$C190 - LTM!$C189 &lt; LTM!$B189 - epsilon), (LTM!$C190 - LTM!$C189) * 3600 / LTM!$C$1 / 'Input Data'!$C$14, 'Input Data'!$C$13 - (LTM!$C190 - LTM!$C189) * 3600 / LTM!$C$1 / 'Input Data'!$C$15)</f>
        <v>103.83333333333394</v>
      </c>
      <c r="K189" s="60">
        <f>IF($B189 + $C189 &gt;= LTM!$E189 * 3600 / LTM!$C$1 - epsilon, ($B189 + $C189) / 'Input Data'!$C$14, 'Input Data'!$C$13 - ($B189 + $C189) / 'Input Data'!$C$15)</f>
        <v>99.75</v>
      </c>
      <c r="L189" s="8">
        <f>IF(OR(LTM!$M190 * 3600 / LTM!$C$1 &gt;= 'Input Data'!$E$12 * LOOKUP(LTM!$A190,'Input Data'!$B$58:$B$62,'Input Data'!$F$58:$F$62) - epsilon,$B189 &lt; LTM!$M189 * 3600 / LTM!$C$1 - epsilon), $B189 / 'Input Data'!$E$14, 'Input Data'!$E$13 - $B189 / 'Input Data'!$E$15)</f>
        <v>199.5</v>
      </c>
      <c r="M189" s="33">
        <f>IF($D189 + $E189 &gt;= LTM!$P189 * 3600 / LTM!$C$1 - epsilon, ($D189 + $E189) / 'Input Data'!$E$14, 'Input Data'!$E$13 - ($D189 + $E189) / 'Input Data'!$E$15)</f>
        <v>199.5</v>
      </c>
      <c r="N189" s="8">
        <f>IF(OR(LTM!$X190 * 3600 / LTM!$C$1 &gt;= 'Input Data'!$G$12 * LOOKUP(LTM!$A190,'Input Data'!$B$58:$B$62,'Input Data'!$H$58:$H$62) - epsilon, $D189 &lt; LTM!$X189 * 3600 / LTM!$C$1 - epsilon), $D189 / 'Input Data'!$G$14, 'Input Data'!$G$13 - $D189 / 'Input Data'!$G$15)</f>
        <v>195.51000000000002</v>
      </c>
      <c r="O189" s="17">
        <f>IF($F189 + $G189 &gt;= LTM!$AA189 * 3600 / LTM!$C$1 - epsilon, ($F189 + $G189) / 'Input Data'!$G$14, 'Input Data'!$G$13 - ($F189 + $G189) / 'Input Data'!$G$15)</f>
        <v>751.57894736842104</v>
      </c>
      <c r="Q189" s="49">
        <f>IF(ABS($J189-$K189) &gt; epsilon, -((LTM!$C190 - LTM!$C189) * 3600 / LTM!$C$1-($B189+$C189))/($J189-$K189), 0)</f>
        <v>-60</v>
      </c>
      <c r="R189" s="8">
        <f t="shared" si="4"/>
        <v>0</v>
      </c>
      <c r="S189" s="17">
        <f t="shared" si="5"/>
        <v>0.83676673945203728</v>
      </c>
      <c r="U189" s="49">
        <f>MAX(U188 + Q188 * LTM!$C$1 / 3600, 0)</f>
        <v>0</v>
      </c>
      <c r="V189" s="11">
        <f>MAX(V188 + R188 * LTM!$C$1 / 3600 + IF(NOT(OR(LTM!$M190 * 3600 / LTM!$C$1 &gt;= 'Input Data'!$E$12 * LOOKUP(LTM!$A190,'Input Data'!$B$58:$B$62,'Input Data'!$F$58:$F$62) - epsilon,$B189 &lt; LTM!$M189 * 3600 / LTM!$C$1 - epsilon)), MIN(U188 + Q188 * LTM!$C$1 / 3600, 0), 0), 0)</f>
        <v>0</v>
      </c>
      <c r="W189" s="18">
        <f>MAX(W188 + S188 * LTM!$C$1 / 3600 + IF(NOT(OR(LTM!$X190 * 3600 / LTM!$C$1 &gt;= 'Input Data'!$G$12 * LOOKUP(LTM!$A190,'Input Data'!$B$58:$B$62,'Input Data'!$H$58:$H$62) - epsilon, $D189 &lt; LTM!$X189 * 3600 / LTM!$C$1 - epsilon)), MIN(V188 + R188 * LTM!$C$1 / 3600, 0), 0), 0)</f>
        <v>0.46951795504742161</v>
      </c>
      <c r="Y189" s="50" t="e">
        <f>NA()</f>
        <v>#N/A</v>
      </c>
      <c r="Z189" s="55" t="e">
        <f>NA()</f>
        <v>#N/A</v>
      </c>
      <c r="AA189" s="8" t="e">
        <f>NA()</f>
        <v>#N/A</v>
      </c>
      <c r="AB189" s="17">
        <f>IF($U189 &gt; epsilon, $U189 + 'Input Data'!$G$11 + 'Input Data'!$E$11, IF($V189 &gt; epsilon, $V189 + 'Input Data'!$G$11, $W189)) * 5280</f>
        <v>2479.0548026503861</v>
      </c>
    </row>
    <row r="190" spans="1:28" x14ac:dyDescent="0.3">
      <c r="A190" s="38">
        <f>IF(SUM($B189:$H191)=0,NA(),LTM!$A191)</f>
        <v>1860</v>
      </c>
      <c r="B190" s="7">
        <f>LTM!$I191 / LTM!$C$1 * 3600</f>
        <v>5985</v>
      </c>
      <c r="C190" s="8">
        <f>LTM!$H191 / LTM!$C$1 * 3600</f>
        <v>0</v>
      </c>
      <c r="D190" s="8">
        <f>LTM!$T191 / LTM!$C$1 * 3600</f>
        <v>5865.3</v>
      </c>
      <c r="E190" s="33">
        <f>LTM!$S191 / LTM!$C$1 * 3600</f>
        <v>119.7</v>
      </c>
      <c r="F190" s="8">
        <f>LTM!$AE191 / LTM!$C$1 * 3600</f>
        <v>5400</v>
      </c>
      <c r="G190" s="33">
        <f>LTM!$AD191 / LTM!$C$1 * 3600</f>
        <v>0</v>
      </c>
      <c r="H190" s="18">
        <f>LTM!$AL191 / LTM!$C$1 * 3600</f>
        <v>5400</v>
      </c>
      <c r="J190" s="50">
        <f>IF(OR(LTM!$B191 * 3600 / LTM!$C$1 &gt;= 'Input Data'!$C$12 * LOOKUP(LTM!$A191,'Input Data'!$B$58:$B$62,'Input Data'!$D$58:$D$62) - epsilon, LTM!$C191 - LTM!$C190 &lt; LTM!$B190 - epsilon), (LTM!$C191 - LTM!$C190) * 3600 / LTM!$C$1 / 'Input Data'!$C$14, 'Input Data'!$C$13 - (LTM!$C191 - LTM!$C190) * 3600 / LTM!$C$1 / 'Input Data'!$C$15)</f>
        <v>103.83333333333394</v>
      </c>
      <c r="K190" s="60">
        <f>IF($B190 + $C190 &gt;= LTM!$E190 * 3600 / LTM!$C$1 - epsilon, ($B190 + $C190) / 'Input Data'!$C$14, 'Input Data'!$C$13 - ($B190 + $C190) / 'Input Data'!$C$15)</f>
        <v>99.75</v>
      </c>
      <c r="L190" s="8">
        <f>IF(OR(LTM!$M191 * 3600 / LTM!$C$1 &gt;= 'Input Data'!$E$12 * LOOKUP(LTM!$A191,'Input Data'!$B$58:$B$62,'Input Data'!$F$58:$F$62) - epsilon,$B190 &lt; LTM!$M190 * 3600 / LTM!$C$1 - epsilon), $B190 / 'Input Data'!$E$14, 'Input Data'!$E$13 - $B190 / 'Input Data'!$E$15)</f>
        <v>199.5</v>
      </c>
      <c r="M190" s="33">
        <f>IF($D190 + $E190 &gt;= LTM!$P190 * 3600 / LTM!$C$1 - epsilon, ($D190 + $E190) / 'Input Data'!$E$14, 'Input Data'!$E$13 - ($D190 + $E190) / 'Input Data'!$E$15)</f>
        <v>199.5</v>
      </c>
      <c r="N190" s="8">
        <f>IF(OR(LTM!$X191 * 3600 / LTM!$C$1 &gt;= 'Input Data'!$G$12 * LOOKUP(LTM!$A191,'Input Data'!$B$58:$B$62,'Input Data'!$H$58:$H$62) - epsilon, $D190 &lt; LTM!$X190 * 3600 / LTM!$C$1 - epsilon), $D190 / 'Input Data'!$G$14, 'Input Data'!$G$13 - $D190 / 'Input Data'!$G$15)</f>
        <v>195.51000000000002</v>
      </c>
      <c r="O190" s="17">
        <f>IF($F190 + $G190 &gt;= LTM!$AA190 * 3600 / LTM!$C$1 - epsilon, ($F190 + $G190) / 'Input Data'!$G$14, 'Input Data'!$G$13 - ($F190 + $G190) / 'Input Data'!$G$15)</f>
        <v>751.57894736842104</v>
      </c>
      <c r="Q190" s="49">
        <f>IF(ABS($J190-$K190) &gt; epsilon, -((LTM!$C191 - LTM!$C190) * 3600 / LTM!$C$1-($B190+$C190))/($J190-$K190), 0)</f>
        <v>-60</v>
      </c>
      <c r="R190" s="8">
        <f t="shared" si="4"/>
        <v>0</v>
      </c>
      <c r="S190" s="17">
        <f t="shared" si="5"/>
        <v>0.83676673945203728</v>
      </c>
      <c r="U190" s="49">
        <f>MAX(U189 + Q189 * LTM!$C$1 / 3600, 0)</f>
        <v>0</v>
      </c>
      <c r="V190" s="11">
        <f>MAX(V189 + R189 * LTM!$C$1 / 3600 + IF(NOT(OR(LTM!$M191 * 3600 / LTM!$C$1 &gt;= 'Input Data'!$E$12 * LOOKUP(LTM!$A191,'Input Data'!$B$58:$B$62,'Input Data'!$F$58:$F$62) - epsilon,$B190 &lt; LTM!$M190 * 3600 / LTM!$C$1 - epsilon)), MIN(U189 + Q189 * LTM!$C$1 / 3600, 0), 0), 0)</f>
        <v>0</v>
      </c>
      <c r="W190" s="18">
        <f>MAX(W189 + S189 * LTM!$C$1 / 3600 + IF(NOT(OR(LTM!$X191 * 3600 / LTM!$C$1 &gt;= 'Input Data'!$G$12 * LOOKUP(LTM!$A191,'Input Data'!$B$58:$B$62,'Input Data'!$H$58:$H$62) - epsilon, $D190 &lt; LTM!$X190 * 3600 / LTM!$C$1 - epsilon)), MIN(V189 + R189 * LTM!$C$1 / 3600, 0), 0), 0)</f>
        <v>0.47184230710145503</v>
      </c>
      <c r="Y190" s="50" t="e">
        <f>NA()</f>
        <v>#N/A</v>
      </c>
      <c r="Z190" s="55" t="e">
        <f>NA()</f>
        <v>#N/A</v>
      </c>
      <c r="AA190" s="8" t="e">
        <f>NA()</f>
        <v>#N/A</v>
      </c>
      <c r="AB190" s="17">
        <f>IF($U190 &gt; epsilon, $U190 + 'Input Data'!$G$11 + 'Input Data'!$E$11, IF($V190 &gt; epsilon, $V190 + 'Input Data'!$G$11, $W190)) * 5280</f>
        <v>2491.3273814956824</v>
      </c>
    </row>
    <row r="191" spans="1:28" x14ac:dyDescent="0.3">
      <c r="A191" s="38">
        <f>IF(SUM($B190:$H192)=0,NA(),LTM!$A192)</f>
        <v>1870</v>
      </c>
      <c r="B191" s="7">
        <f>LTM!$I192 / LTM!$C$1 * 3600</f>
        <v>5985</v>
      </c>
      <c r="C191" s="8">
        <f>LTM!$H192 / LTM!$C$1 * 3600</f>
        <v>0</v>
      </c>
      <c r="D191" s="8">
        <f>LTM!$T192 / LTM!$C$1 * 3600</f>
        <v>5865.3</v>
      </c>
      <c r="E191" s="33">
        <f>LTM!$S192 / LTM!$C$1 * 3600</f>
        <v>119.7</v>
      </c>
      <c r="F191" s="8">
        <f>LTM!$AE192 / LTM!$C$1 * 3600</f>
        <v>5400</v>
      </c>
      <c r="G191" s="33">
        <f>LTM!$AD192 / LTM!$C$1 * 3600</f>
        <v>0</v>
      </c>
      <c r="H191" s="18">
        <f>LTM!$AL192 / LTM!$C$1 * 3600</f>
        <v>5400</v>
      </c>
      <c r="J191" s="50">
        <f>IF(OR(LTM!$B192 * 3600 / LTM!$C$1 &gt;= 'Input Data'!$C$12 * LOOKUP(LTM!$A192,'Input Data'!$B$58:$B$62,'Input Data'!$D$58:$D$62) - epsilon, LTM!$C192 - LTM!$C191 &lt; LTM!$B191 - epsilon), (LTM!$C192 - LTM!$C191) * 3600 / LTM!$C$1 / 'Input Data'!$C$14, 'Input Data'!$C$13 - (LTM!$C192 - LTM!$C191) * 3600 / LTM!$C$1 / 'Input Data'!$C$15)</f>
        <v>103.83333333333394</v>
      </c>
      <c r="K191" s="60">
        <f>IF($B191 + $C191 &gt;= LTM!$E191 * 3600 / LTM!$C$1 - epsilon, ($B191 + $C191) / 'Input Data'!$C$14, 'Input Data'!$C$13 - ($B191 + $C191) / 'Input Data'!$C$15)</f>
        <v>99.75</v>
      </c>
      <c r="L191" s="8">
        <f>IF(OR(LTM!$M192 * 3600 / LTM!$C$1 &gt;= 'Input Data'!$E$12 * LOOKUP(LTM!$A192,'Input Data'!$B$58:$B$62,'Input Data'!$F$58:$F$62) - epsilon,$B191 &lt; LTM!$M191 * 3600 / LTM!$C$1 - epsilon), $B191 / 'Input Data'!$E$14, 'Input Data'!$E$13 - $B191 / 'Input Data'!$E$15)</f>
        <v>199.5</v>
      </c>
      <c r="M191" s="33">
        <f>IF($D191 + $E191 &gt;= LTM!$P191 * 3600 / LTM!$C$1 - epsilon, ($D191 + $E191) / 'Input Data'!$E$14, 'Input Data'!$E$13 - ($D191 + $E191) / 'Input Data'!$E$15)</f>
        <v>199.5</v>
      </c>
      <c r="N191" s="8">
        <f>IF(OR(LTM!$X192 * 3600 / LTM!$C$1 &gt;= 'Input Data'!$G$12 * LOOKUP(LTM!$A192,'Input Data'!$B$58:$B$62,'Input Data'!$H$58:$H$62) - epsilon, $D191 &lt; LTM!$X191 * 3600 / LTM!$C$1 - epsilon), $D191 / 'Input Data'!$G$14, 'Input Data'!$G$13 - $D191 / 'Input Data'!$G$15)</f>
        <v>195.51000000000002</v>
      </c>
      <c r="O191" s="17">
        <f>IF($F191 + $G191 &gt;= LTM!$AA191 * 3600 / LTM!$C$1 - epsilon, ($F191 + $G191) / 'Input Data'!$G$14, 'Input Data'!$G$13 - ($F191 + $G191) / 'Input Data'!$G$15)</f>
        <v>751.57894736842104</v>
      </c>
      <c r="Q191" s="49">
        <f>IF(ABS($J191-$K191) &gt; epsilon, -((LTM!$C192 - LTM!$C191) * 3600 / LTM!$C$1-($B191+$C191))/($J191-$K191), 0)</f>
        <v>-60</v>
      </c>
      <c r="R191" s="8">
        <f t="shared" si="4"/>
        <v>0</v>
      </c>
      <c r="S191" s="17">
        <f t="shared" si="5"/>
        <v>0.83676673945203728</v>
      </c>
      <c r="U191" s="49">
        <f>MAX(U190 + Q190 * LTM!$C$1 / 3600, 0)</f>
        <v>0</v>
      </c>
      <c r="V191" s="11">
        <f>MAX(V190 + R190 * LTM!$C$1 / 3600 + IF(NOT(OR(LTM!$M192 * 3600 / LTM!$C$1 &gt;= 'Input Data'!$E$12 * LOOKUP(LTM!$A192,'Input Data'!$B$58:$B$62,'Input Data'!$F$58:$F$62) - epsilon,$B191 &lt; LTM!$M191 * 3600 / LTM!$C$1 - epsilon)), MIN(U190 + Q190 * LTM!$C$1 / 3600, 0), 0), 0)</f>
        <v>0</v>
      </c>
      <c r="W191" s="18">
        <f>MAX(W190 + S190 * LTM!$C$1 / 3600 + IF(NOT(OR(LTM!$X192 * 3600 / LTM!$C$1 &gt;= 'Input Data'!$G$12 * LOOKUP(LTM!$A192,'Input Data'!$B$58:$B$62,'Input Data'!$H$58:$H$62) - epsilon, $D191 &lt; LTM!$X191 * 3600 / LTM!$C$1 - epsilon)), MIN(V190 + R190 * LTM!$C$1 / 3600, 0), 0), 0)</f>
        <v>0.47416665915548845</v>
      </c>
      <c r="Y191" s="50" t="e">
        <f>NA()</f>
        <v>#N/A</v>
      </c>
      <c r="Z191" s="55" t="e">
        <f>NA()</f>
        <v>#N/A</v>
      </c>
      <c r="AA191" s="8" t="e">
        <f>NA()</f>
        <v>#N/A</v>
      </c>
      <c r="AB191" s="17">
        <f>IF($U191 &gt; epsilon, $U191 + 'Input Data'!$G$11 + 'Input Data'!$E$11, IF($V191 &gt; epsilon, $V191 + 'Input Data'!$G$11, $W191)) * 5280</f>
        <v>2503.5999603409791</v>
      </c>
    </row>
    <row r="192" spans="1:28" x14ac:dyDescent="0.3">
      <c r="A192" s="38">
        <f>IF(SUM($B191:$H193)=0,NA(),LTM!$A193)</f>
        <v>1880</v>
      </c>
      <c r="B192" s="7">
        <f>LTM!$I193 / LTM!$C$1 * 3600</f>
        <v>5985</v>
      </c>
      <c r="C192" s="8">
        <f>LTM!$H193 / LTM!$C$1 * 3600</f>
        <v>0</v>
      </c>
      <c r="D192" s="8">
        <f>LTM!$T193 / LTM!$C$1 * 3600</f>
        <v>5865.3</v>
      </c>
      <c r="E192" s="33">
        <f>LTM!$S193 / LTM!$C$1 * 3600</f>
        <v>119.7</v>
      </c>
      <c r="F192" s="8">
        <f>LTM!$AE193 / LTM!$C$1 * 3600</f>
        <v>5400</v>
      </c>
      <c r="G192" s="33">
        <f>LTM!$AD193 / LTM!$C$1 * 3600</f>
        <v>0</v>
      </c>
      <c r="H192" s="18">
        <f>LTM!$AL193 / LTM!$C$1 * 3600</f>
        <v>5400</v>
      </c>
      <c r="J192" s="50">
        <f>IF(OR(LTM!$B193 * 3600 / LTM!$C$1 &gt;= 'Input Data'!$C$12 * LOOKUP(LTM!$A193,'Input Data'!$B$58:$B$62,'Input Data'!$D$58:$D$62) - epsilon, LTM!$C193 - LTM!$C192 &lt; LTM!$B192 - epsilon), (LTM!$C193 - LTM!$C192) * 3600 / LTM!$C$1 / 'Input Data'!$C$14, 'Input Data'!$C$13 - (LTM!$C193 - LTM!$C192) * 3600 / LTM!$C$1 / 'Input Data'!$C$15)</f>
        <v>103.83333333333394</v>
      </c>
      <c r="K192" s="60">
        <f>IF($B192 + $C192 &gt;= LTM!$E192 * 3600 / LTM!$C$1 - epsilon, ($B192 + $C192) / 'Input Data'!$C$14, 'Input Data'!$C$13 - ($B192 + $C192) / 'Input Data'!$C$15)</f>
        <v>99.75</v>
      </c>
      <c r="L192" s="8">
        <f>IF(OR(LTM!$M193 * 3600 / LTM!$C$1 &gt;= 'Input Data'!$E$12 * LOOKUP(LTM!$A193,'Input Data'!$B$58:$B$62,'Input Data'!$F$58:$F$62) - epsilon,$B192 &lt; LTM!$M192 * 3600 / LTM!$C$1 - epsilon), $B192 / 'Input Data'!$E$14, 'Input Data'!$E$13 - $B192 / 'Input Data'!$E$15)</f>
        <v>199.5</v>
      </c>
      <c r="M192" s="33">
        <f>IF($D192 + $E192 &gt;= LTM!$P192 * 3600 / LTM!$C$1 - epsilon, ($D192 + $E192) / 'Input Data'!$E$14, 'Input Data'!$E$13 - ($D192 + $E192) / 'Input Data'!$E$15)</f>
        <v>199.5</v>
      </c>
      <c r="N192" s="8">
        <f>IF(OR(LTM!$X193 * 3600 / LTM!$C$1 &gt;= 'Input Data'!$G$12 * LOOKUP(LTM!$A193,'Input Data'!$B$58:$B$62,'Input Data'!$H$58:$H$62) - epsilon, $D192 &lt; LTM!$X192 * 3600 / LTM!$C$1 - epsilon), $D192 / 'Input Data'!$G$14, 'Input Data'!$G$13 - $D192 / 'Input Data'!$G$15)</f>
        <v>195.51000000000002</v>
      </c>
      <c r="O192" s="17">
        <f>IF($F192 + $G192 &gt;= LTM!$AA192 * 3600 / LTM!$C$1 - epsilon, ($F192 + $G192) / 'Input Data'!$G$14, 'Input Data'!$G$13 - ($F192 + $G192) / 'Input Data'!$G$15)</f>
        <v>751.57894736842104</v>
      </c>
      <c r="Q192" s="49">
        <f>IF(ABS($J192-$K192) &gt; epsilon, -((LTM!$C193 - LTM!$C192) * 3600 / LTM!$C$1-($B192+$C192))/($J192-$K192), 0)</f>
        <v>-60</v>
      </c>
      <c r="R192" s="8">
        <f t="shared" si="4"/>
        <v>0</v>
      </c>
      <c r="S192" s="17">
        <f t="shared" si="5"/>
        <v>0.83676673945203728</v>
      </c>
      <c r="U192" s="49">
        <f>MAX(U191 + Q191 * LTM!$C$1 / 3600, 0)</f>
        <v>0</v>
      </c>
      <c r="V192" s="11">
        <f>MAX(V191 + R191 * LTM!$C$1 / 3600 + IF(NOT(OR(LTM!$M193 * 3600 / LTM!$C$1 &gt;= 'Input Data'!$E$12 * LOOKUP(LTM!$A193,'Input Data'!$B$58:$B$62,'Input Data'!$F$58:$F$62) - epsilon,$B192 &lt; LTM!$M192 * 3600 / LTM!$C$1 - epsilon)), MIN(U191 + Q191 * LTM!$C$1 / 3600, 0), 0), 0)</f>
        <v>0</v>
      </c>
      <c r="W192" s="18">
        <f>MAX(W191 + S191 * LTM!$C$1 / 3600 + IF(NOT(OR(LTM!$X193 * 3600 / LTM!$C$1 &gt;= 'Input Data'!$G$12 * LOOKUP(LTM!$A193,'Input Data'!$B$58:$B$62,'Input Data'!$H$58:$H$62) - epsilon, $D192 &lt; LTM!$X192 * 3600 / LTM!$C$1 - epsilon)), MIN(V191 + R191 * LTM!$C$1 / 3600, 0), 0), 0)</f>
        <v>0.47649101120952186</v>
      </c>
      <c r="Y192" s="50" t="e">
        <f>NA()</f>
        <v>#N/A</v>
      </c>
      <c r="Z192" s="55" t="e">
        <f>NA()</f>
        <v>#N/A</v>
      </c>
      <c r="AA192" s="8" t="e">
        <f>NA()</f>
        <v>#N/A</v>
      </c>
      <c r="AB192" s="17">
        <f>IF($U192 &gt; epsilon, $U192 + 'Input Data'!$G$11 + 'Input Data'!$E$11, IF($V192 &gt; epsilon, $V192 + 'Input Data'!$G$11, $W192)) * 5280</f>
        <v>2515.8725391862754</v>
      </c>
    </row>
    <row r="193" spans="1:28" x14ac:dyDescent="0.3">
      <c r="A193" s="38">
        <f>IF(SUM($B192:$H194)=0,NA(),LTM!$A194)</f>
        <v>1890</v>
      </c>
      <c r="B193" s="7">
        <f>LTM!$I194 / LTM!$C$1 * 3600</f>
        <v>5985</v>
      </c>
      <c r="C193" s="8">
        <f>LTM!$H194 / LTM!$C$1 * 3600</f>
        <v>0</v>
      </c>
      <c r="D193" s="8">
        <f>LTM!$T194 / LTM!$C$1 * 3600</f>
        <v>5865.3</v>
      </c>
      <c r="E193" s="33">
        <f>LTM!$S194 / LTM!$C$1 * 3600</f>
        <v>119.7</v>
      </c>
      <c r="F193" s="8">
        <f>LTM!$AE194 / LTM!$C$1 * 3600</f>
        <v>5400</v>
      </c>
      <c r="G193" s="33">
        <f>LTM!$AD194 / LTM!$C$1 * 3600</f>
        <v>0</v>
      </c>
      <c r="H193" s="18">
        <f>LTM!$AL194 / LTM!$C$1 * 3600</f>
        <v>5400</v>
      </c>
      <c r="J193" s="50">
        <f>IF(OR(LTM!$B194 * 3600 / LTM!$C$1 &gt;= 'Input Data'!$C$12 * LOOKUP(LTM!$A194,'Input Data'!$B$58:$B$62,'Input Data'!$D$58:$D$62) - epsilon, LTM!$C194 - LTM!$C193 &lt; LTM!$B193 - epsilon), (LTM!$C194 - LTM!$C193) * 3600 / LTM!$C$1 / 'Input Data'!$C$14, 'Input Data'!$C$13 - (LTM!$C194 - LTM!$C193) * 3600 / LTM!$C$1 / 'Input Data'!$C$15)</f>
        <v>103.83333333333394</v>
      </c>
      <c r="K193" s="60">
        <f>IF($B193 + $C193 &gt;= LTM!$E193 * 3600 / LTM!$C$1 - epsilon, ($B193 + $C193) / 'Input Data'!$C$14, 'Input Data'!$C$13 - ($B193 + $C193) / 'Input Data'!$C$15)</f>
        <v>99.75</v>
      </c>
      <c r="L193" s="8">
        <f>IF(OR(LTM!$M194 * 3600 / LTM!$C$1 &gt;= 'Input Data'!$E$12 * LOOKUP(LTM!$A194,'Input Data'!$B$58:$B$62,'Input Data'!$F$58:$F$62) - epsilon,$B193 &lt; LTM!$M193 * 3600 / LTM!$C$1 - epsilon), $B193 / 'Input Data'!$E$14, 'Input Data'!$E$13 - $B193 / 'Input Data'!$E$15)</f>
        <v>199.5</v>
      </c>
      <c r="M193" s="33">
        <f>IF($D193 + $E193 &gt;= LTM!$P193 * 3600 / LTM!$C$1 - epsilon, ($D193 + $E193) / 'Input Data'!$E$14, 'Input Data'!$E$13 - ($D193 + $E193) / 'Input Data'!$E$15)</f>
        <v>199.5</v>
      </c>
      <c r="N193" s="8">
        <f>IF(OR(LTM!$X194 * 3600 / LTM!$C$1 &gt;= 'Input Data'!$G$12 * LOOKUP(LTM!$A194,'Input Data'!$B$58:$B$62,'Input Data'!$H$58:$H$62) - epsilon, $D193 &lt; LTM!$X193 * 3600 / LTM!$C$1 - epsilon), $D193 / 'Input Data'!$G$14, 'Input Data'!$G$13 - $D193 / 'Input Data'!$G$15)</f>
        <v>195.51000000000002</v>
      </c>
      <c r="O193" s="17">
        <f>IF($F193 + $G193 &gt;= LTM!$AA193 * 3600 / LTM!$C$1 - epsilon, ($F193 + $G193) / 'Input Data'!$G$14, 'Input Data'!$G$13 - ($F193 + $G193) / 'Input Data'!$G$15)</f>
        <v>751.57894736842104</v>
      </c>
      <c r="Q193" s="49">
        <f>IF(ABS($J193-$K193) &gt; epsilon, -((LTM!$C194 - LTM!$C193) * 3600 / LTM!$C$1-($B193+$C193))/($J193-$K193), 0)</f>
        <v>-60</v>
      </c>
      <c r="R193" s="8">
        <f t="shared" si="4"/>
        <v>0</v>
      </c>
      <c r="S193" s="17">
        <f t="shared" si="5"/>
        <v>0.83676673945203728</v>
      </c>
      <c r="U193" s="49">
        <f>MAX(U192 + Q192 * LTM!$C$1 / 3600, 0)</f>
        <v>0</v>
      </c>
      <c r="V193" s="11">
        <f>MAX(V192 + R192 * LTM!$C$1 / 3600 + IF(NOT(OR(LTM!$M194 * 3600 / LTM!$C$1 &gt;= 'Input Data'!$E$12 * LOOKUP(LTM!$A194,'Input Data'!$B$58:$B$62,'Input Data'!$F$58:$F$62) - epsilon,$B193 &lt; LTM!$M193 * 3600 / LTM!$C$1 - epsilon)), MIN(U192 + Q192 * LTM!$C$1 / 3600, 0), 0), 0)</f>
        <v>0</v>
      </c>
      <c r="W193" s="18">
        <f>MAX(W192 + S192 * LTM!$C$1 / 3600 + IF(NOT(OR(LTM!$X194 * 3600 / LTM!$C$1 &gt;= 'Input Data'!$G$12 * LOOKUP(LTM!$A194,'Input Data'!$B$58:$B$62,'Input Data'!$H$58:$H$62) - epsilon, $D193 &lt; LTM!$X193 * 3600 / LTM!$C$1 - epsilon)), MIN(V192 + R192 * LTM!$C$1 / 3600, 0), 0), 0)</f>
        <v>0.47881536326355528</v>
      </c>
      <c r="Y193" s="50" t="e">
        <f>NA()</f>
        <v>#N/A</v>
      </c>
      <c r="Z193" s="55" t="e">
        <f>NA()</f>
        <v>#N/A</v>
      </c>
      <c r="AA193" s="8" t="e">
        <f>NA()</f>
        <v>#N/A</v>
      </c>
      <c r="AB193" s="17">
        <f>IF($U193 &gt; epsilon, $U193 + 'Input Data'!$G$11 + 'Input Data'!$E$11, IF($V193 &gt; epsilon, $V193 + 'Input Data'!$G$11, $W193)) * 5280</f>
        <v>2528.1451180315721</v>
      </c>
    </row>
    <row r="194" spans="1:28" x14ac:dyDescent="0.3">
      <c r="A194" s="38">
        <f>IF(SUM($B193:$H195)=0,NA(),LTM!$A195)</f>
        <v>1900</v>
      </c>
      <c r="B194" s="7">
        <f>LTM!$I195 / LTM!$C$1 * 3600</f>
        <v>5985</v>
      </c>
      <c r="C194" s="8">
        <f>LTM!$H195 / LTM!$C$1 * 3600</f>
        <v>0</v>
      </c>
      <c r="D194" s="8">
        <f>LTM!$T195 / LTM!$C$1 * 3600</f>
        <v>5865.3</v>
      </c>
      <c r="E194" s="33">
        <f>LTM!$S195 / LTM!$C$1 * 3600</f>
        <v>119.7</v>
      </c>
      <c r="F194" s="8">
        <f>LTM!$AE195 / LTM!$C$1 * 3600</f>
        <v>5400</v>
      </c>
      <c r="G194" s="33">
        <f>LTM!$AD195 / LTM!$C$1 * 3600</f>
        <v>0</v>
      </c>
      <c r="H194" s="18">
        <f>LTM!$AL195 / LTM!$C$1 * 3600</f>
        <v>5400</v>
      </c>
      <c r="J194" s="50">
        <f>IF(OR(LTM!$B195 * 3600 / LTM!$C$1 &gt;= 'Input Data'!$C$12 * LOOKUP(LTM!$A195,'Input Data'!$B$58:$B$62,'Input Data'!$D$58:$D$62) - epsilon, LTM!$C195 - LTM!$C194 &lt; LTM!$B194 - epsilon), (LTM!$C195 - LTM!$C194) * 3600 / LTM!$C$1 / 'Input Data'!$C$14, 'Input Data'!$C$13 - (LTM!$C195 - LTM!$C194) * 3600 / LTM!$C$1 / 'Input Data'!$C$15)</f>
        <v>103.83333333333394</v>
      </c>
      <c r="K194" s="60">
        <f>IF($B194 + $C194 &gt;= LTM!$E194 * 3600 / LTM!$C$1 - epsilon, ($B194 + $C194) / 'Input Data'!$C$14, 'Input Data'!$C$13 - ($B194 + $C194) / 'Input Data'!$C$15)</f>
        <v>99.75</v>
      </c>
      <c r="L194" s="8">
        <f>IF(OR(LTM!$M195 * 3600 / LTM!$C$1 &gt;= 'Input Data'!$E$12 * LOOKUP(LTM!$A195,'Input Data'!$B$58:$B$62,'Input Data'!$F$58:$F$62) - epsilon,$B194 &lt; LTM!$M194 * 3600 / LTM!$C$1 - epsilon), $B194 / 'Input Data'!$E$14, 'Input Data'!$E$13 - $B194 / 'Input Data'!$E$15)</f>
        <v>199.5</v>
      </c>
      <c r="M194" s="33">
        <f>IF($D194 + $E194 &gt;= LTM!$P194 * 3600 / LTM!$C$1 - epsilon, ($D194 + $E194) / 'Input Data'!$E$14, 'Input Data'!$E$13 - ($D194 + $E194) / 'Input Data'!$E$15)</f>
        <v>199.5</v>
      </c>
      <c r="N194" s="8">
        <f>IF(OR(LTM!$X195 * 3600 / LTM!$C$1 &gt;= 'Input Data'!$G$12 * LOOKUP(LTM!$A195,'Input Data'!$B$58:$B$62,'Input Data'!$H$58:$H$62) - epsilon, $D194 &lt; LTM!$X194 * 3600 / LTM!$C$1 - epsilon), $D194 / 'Input Data'!$G$14, 'Input Data'!$G$13 - $D194 / 'Input Data'!$G$15)</f>
        <v>195.51000000000002</v>
      </c>
      <c r="O194" s="17">
        <f>IF($F194 + $G194 &gt;= LTM!$AA194 * 3600 / LTM!$C$1 - epsilon, ($F194 + $G194) / 'Input Data'!$G$14, 'Input Data'!$G$13 - ($F194 + $G194) / 'Input Data'!$G$15)</f>
        <v>751.57894736842104</v>
      </c>
      <c r="Q194" s="49">
        <f>IF(ABS($J194-$K194) &gt; epsilon, -((LTM!$C195 - LTM!$C194) * 3600 / LTM!$C$1-($B194+$C194))/($J194-$K194), 0)</f>
        <v>-60</v>
      </c>
      <c r="R194" s="8">
        <f t="shared" si="4"/>
        <v>0</v>
      </c>
      <c r="S194" s="17">
        <f t="shared" si="5"/>
        <v>0.83676673945203728</v>
      </c>
      <c r="U194" s="49">
        <f>MAX(U193 + Q193 * LTM!$C$1 / 3600, 0)</f>
        <v>0</v>
      </c>
      <c r="V194" s="11">
        <f>MAX(V193 + R193 * LTM!$C$1 / 3600 + IF(NOT(OR(LTM!$M195 * 3600 / LTM!$C$1 &gt;= 'Input Data'!$E$12 * LOOKUP(LTM!$A195,'Input Data'!$B$58:$B$62,'Input Data'!$F$58:$F$62) - epsilon,$B194 &lt; LTM!$M194 * 3600 / LTM!$C$1 - epsilon)), MIN(U193 + Q193 * LTM!$C$1 / 3600, 0), 0), 0)</f>
        <v>0</v>
      </c>
      <c r="W194" s="18">
        <f>MAX(W193 + S193 * LTM!$C$1 / 3600 + IF(NOT(OR(LTM!$X195 * 3600 / LTM!$C$1 &gt;= 'Input Data'!$G$12 * LOOKUP(LTM!$A195,'Input Data'!$B$58:$B$62,'Input Data'!$H$58:$H$62) - epsilon, $D194 &lt; LTM!$X194 * 3600 / LTM!$C$1 - epsilon)), MIN(V193 + R193 * LTM!$C$1 / 3600, 0), 0), 0)</f>
        <v>0.4811397153175887</v>
      </c>
      <c r="Y194" s="50" t="e">
        <f>NA()</f>
        <v>#N/A</v>
      </c>
      <c r="Z194" s="55" t="e">
        <f>NA()</f>
        <v>#N/A</v>
      </c>
      <c r="AA194" s="8" t="e">
        <f>NA()</f>
        <v>#N/A</v>
      </c>
      <c r="AB194" s="17">
        <f>IF($U194 &gt; epsilon, $U194 + 'Input Data'!$G$11 + 'Input Data'!$E$11, IF($V194 &gt; epsilon, $V194 + 'Input Data'!$G$11, $W194)) * 5280</f>
        <v>2540.4176968768684</v>
      </c>
    </row>
    <row r="195" spans="1:28" x14ac:dyDescent="0.3">
      <c r="A195" s="38">
        <f>IF(SUM($B194:$H196)=0,NA(),LTM!$A196)</f>
        <v>1910</v>
      </c>
      <c r="B195" s="7">
        <f>LTM!$I196 / LTM!$C$1 * 3600</f>
        <v>5985</v>
      </c>
      <c r="C195" s="8">
        <f>LTM!$H196 / LTM!$C$1 * 3600</f>
        <v>0</v>
      </c>
      <c r="D195" s="8">
        <f>LTM!$T196 / LTM!$C$1 * 3600</f>
        <v>5865.3</v>
      </c>
      <c r="E195" s="33">
        <f>LTM!$S196 / LTM!$C$1 * 3600</f>
        <v>119.7</v>
      </c>
      <c r="F195" s="8">
        <f>LTM!$AE196 / LTM!$C$1 * 3600</f>
        <v>5400</v>
      </c>
      <c r="G195" s="33">
        <f>LTM!$AD196 / LTM!$C$1 * 3600</f>
        <v>0</v>
      </c>
      <c r="H195" s="18">
        <f>LTM!$AL196 / LTM!$C$1 * 3600</f>
        <v>5400</v>
      </c>
      <c r="J195" s="50">
        <f>IF(OR(LTM!$B196 * 3600 / LTM!$C$1 &gt;= 'Input Data'!$C$12 * LOOKUP(LTM!$A196,'Input Data'!$B$58:$B$62,'Input Data'!$D$58:$D$62) - epsilon, LTM!$C196 - LTM!$C195 &lt; LTM!$B195 - epsilon), (LTM!$C196 - LTM!$C195) * 3600 / LTM!$C$1 / 'Input Data'!$C$14, 'Input Data'!$C$13 - (LTM!$C196 - LTM!$C195) * 3600 / LTM!$C$1 / 'Input Data'!$C$15)</f>
        <v>103.83333333333394</v>
      </c>
      <c r="K195" s="60">
        <f>IF($B195 + $C195 &gt;= LTM!$E195 * 3600 / LTM!$C$1 - epsilon, ($B195 + $C195) / 'Input Data'!$C$14, 'Input Data'!$C$13 - ($B195 + $C195) / 'Input Data'!$C$15)</f>
        <v>99.75</v>
      </c>
      <c r="L195" s="8">
        <f>IF(OR(LTM!$M196 * 3600 / LTM!$C$1 &gt;= 'Input Data'!$E$12 * LOOKUP(LTM!$A196,'Input Data'!$B$58:$B$62,'Input Data'!$F$58:$F$62) - epsilon,$B195 &lt; LTM!$M195 * 3600 / LTM!$C$1 - epsilon), $B195 / 'Input Data'!$E$14, 'Input Data'!$E$13 - $B195 / 'Input Data'!$E$15)</f>
        <v>199.5</v>
      </c>
      <c r="M195" s="33">
        <f>IF($D195 + $E195 &gt;= LTM!$P195 * 3600 / LTM!$C$1 - epsilon, ($D195 + $E195) / 'Input Data'!$E$14, 'Input Data'!$E$13 - ($D195 + $E195) / 'Input Data'!$E$15)</f>
        <v>199.5</v>
      </c>
      <c r="N195" s="8">
        <f>IF(OR(LTM!$X196 * 3600 / LTM!$C$1 &gt;= 'Input Data'!$G$12 * LOOKUP(LTM!$A196,'Input Data'!$B$58:$B$62,'Input Data'!$H$58:$H$62) - epsilon, $D195 &lt; LTM!$X195 * 3600 / LTM!$C$1 - epsilon), $D195 / 'Input Data'!$G$14, 'Input Data'!$G$13 - $D195 / 'Input Data'!$G$15)</f>
        <v>195.51000000000002</v>
      </c>
      <c r="O195" s="17">
        <f>IF($F195 + $G195 &gt;= LTM!$AA195 * 3600 / LTM!$C$1 - epsilon, ($F195 + $G195) / 'Input Data'!$G$14, 'Input Data'!$G$13 - ($F195 + $G195) / 'Input Data'!$G$15)</f>
        <v>751.57894736842104</v>
      </c>
      <c r="Q195" s="49">
        <f>IF(ABS($J195-$K195) &gt; epsilon, -((LTM!$C196 - LTM!$C195) * 3600 / LTM!$C$1-($B195+$C195))/($J195-$K195), 0)</f>
        <v>-60</v>
      </c>
      <c r="R195" s="8">
        <f t="shared" si="4"/>
        <v>0</v>
      </c>
      <c r="S195" s="17">
        <f t="shared" si="5"/>
        <v>0.83676673945203728</v>
      </c>
      <c r="U195" s="49">
        <f>MAX(U194 + Q194 * LTM!$C$1 / 3600, 0)</f>
        <v>0</v>
      </c>
      <c r="V195" s="11">
        <f>MAX(V194 + R194 * LTM!$C$1 / 3600 + IF(NOT(OR(LTM!$M196 * 3600 / LTM!$C$1 &gt;= 'Input Data'!$E$12 * LOOKUP(LTM!$A196,'Input Data'!$B$58:$B$62,'Input Data'!$F$58:$F$62) - epsilon,$B195 &lt; LTM!$M195 * 3600 / LTM!$C$1 - epsilon)), MIN(U194 + Q194 * LTM!$C$1 / 3600, 0), 0), 0)</f>
        <v>0</v>
      </c>
      <c r="W195" s="18">
        <f>MAX(W194 + S194 * LTM!$C$1 / 3600 + IF(NOT(OR(LTM!$X196 * 3600 / LTM!$C$1 &gt;= 'Input Data'!$G$12 * LOOKUP(LTM!$A196,'Input Data'!$B$58:$B$62,'Input Data'!$H$58:$H$62) - epsilon, $D195 &lt; LTM!$X195 * 3600 / LTM!$C$1 - epsilon)), MIN(V194 + R194 * LTM!$C$1 / 3600, 0), 0), 0)</f>
        <v>0.48346406737162212</v>
      </c>
      <c r="Y195" s="50" t="e">
        <f>NA()</f>
        <v>#N/A</v>
      </c>
      <c r="Z195" s="55" t="e">
        <f>NA()</f>
        <v>#N/A</v>
      </c>
      <c r="AA195" s="8" t="e">
        <f>NA()</f>
        <v>#N/A</v>
      </c>
      <c r="AB195" s="17">
        <f>IF($U195 &gt; epsilon, $U195 + 'Input Data'!$G$11 + 'Input Data'!$E$11, IF($V195 &gt; epsilon, $V195 + 'Input Data'!$G$11, $W195)) * 5280</f>
        <v>2552.6902757221646</v>
      </c>
    </row>
    <row r="196" spans="1:28" x14ac:dyDescent="0.3">
      <c r="A196" s="38">
        <f>IF(SUM($B195:$H197)=0,NA(),LTM!$A197)</f>
        <v>1920</v>
      </c>
      <c r="B196" s="7">
        <f>LTM!$I197 / LTM!$C$1 * 3600</f>
        <v>5985</v>
      </c>
      <c r="C196" s="8">
        <f>LTM!$H197 / LTM!$C$1 * 3600</f>
        <v>0</v>
      </c>
      <c r="D196" s="8">
        <f>LTM!$T197 / LTM!$C$1 * 3600</f>
        <v>5865.3</v>
      </c>
      <c r="E196" s="33">
        <f>LTM!$S197 / LTM!$C$1 * 3600</f>
        <v>119.7</v>
      </c>
      <c r="F196" s="8">
        <f>LTM!$AE197 / LTM!$C$1 * 3600</f>
        <v>5400</v>
      </c>
      <c r="G196" s="33">
        <f>LTM!$AD197 / LTM!$C$1 * 3600</f>
        <v>0</v>
      </c>
      <c r="H196" s="18">
        <f>LTM!$AL197 / LTM!$C$1 * 3600</f>
        <v>5400</v>
      </c>
      <c r="J196" s="50">
        <f>IF(OR(LTM!$B197 * 3600 / LTM!$C$1 &gt;= 'Input Data'!$C$12 * LOOKUP(LTM!$A197,'Input Data'!$B$58:$B$62,'Input Data'!$D$58:$D$62) - epsilon, LTM!$C197 - LTM!$C196 &lt; LTM!$B196 - epsilon), (LTM!$C197 - LTM!$C196) * 3600 / LTM!$C$1 / 'Input Data'!$C$14, 'Input Data'!$C$13 - (LTM!$C197 - LTM!$C196) * 3600 / LTM!$C$1 / 'Input Data'!$C$15)</f>
        <v>103.83333333333394</v>
      </c>
      <c r="K196" s="60">
        <f>IF($B196 + $C196 &gt;= LTM!$E196 * 3600 / LTM!$C$1 - epsilon, ($B196 + $C196) / 'Input Data'!$C$14, 'Input Data'!$C$13 - ($B196 + $C196) / 'Input Data'!$C$15)</f>
        <v>99.75</v>
      </c>
      <c r="L196" s="8">
        <f>IF(OR(LTM!$M197 * 3600 / LTM!$C$1 &gt;= 'Input Data'!$E$12 * LOOKUP(LTM!$A197,'Input Data'!$B$58:$B$62,'Input Data'!$F$58:$F$62) - epsilon,$B196 &lt; LTM!$M196 * 3600 / LTM!$C$1 - epsilon), $B196 / 'Input Data'!$E$14, 'Input Data'!$E$13 - $B196 / 'Input Data'!$E$15)</f>
        <v>199.5</v>
      </c>
      <c r="M196" s="33">
        <f>IF($D196 + $E196 &gt;= LTM!$P196 * 3600 / LTM!$C$1 - epsilon, ($D196 + $E196) / 'Input Data'!$E$14, 'Input Data'!$E$13 - ($D196 + $E196) / 'Input Data'!$E$15)</f>
        <v>199.5</v>
      </c>
      <c r="N196" s="8">
        <f>IF(OR(LTM!$X197 * 3600 / LTM!$C$1 &gt;= 'Input Data'!$G$12 * LOOKUP(LTM!$A197,'Input Data'!$B$58:$B$62,'Input Data'!$H$58:$H$62) - epsilon, $D196 &lt; LTM!$X196 * 3600 / LTM!$C$1 - epsilon), $D196 / 'Input Data'!$G$14, 'Input Data'!$G$13 - $D196 / 'Input Data'!$G$15)</f>
        <v>195.51000000000002</v>
      </c>
      <c r="O196" s="17">
        <f>IF($F196 + $G196 &gt;= LTM!$AA196 * 3600 / LTM!$C$1 - epsilon, ($F196 + $G196) / 'Input Data'!$G$14, 'Input Data'!$G$13 - ($F196 + $G196) / 'Input Data'!$G$15)</f>
        <v>751.57894736842104</v>
      </c>
      <c r="Q196" s="49">
        <f>IF(ABS($J196-$K196) &gt; epsilon, -((LTM!$C197 - LTM!$C196) * 3600 / LTM!$C$1-($B196+$C196))/($J196-$K196), 0)</f>
        <v>-60</v>
      </c>
      <c r="R196" s="8">
        <f t="shared" si="4"/>
        <v>0</v>
      </c>
      <c r="S196" s="17">
        <f t="shared" si="5"/>
        <v>0.83676673945203728</v>
      </c>
      <c r="U196" s="49">
        <f>MAX(U195 + Q195 * LTM!$C$1 / 3600, 0)</f>
        <v>0</v>
      </c>
      <c r="V196" s="11">
        <f>MAX(V195 + R195 * LTM!$C$1 / 3600 + IF(NOT(OR(LTM!$M197 * 3600 / LTM!$C$1 &gt;= 'Input Data'!$E$12 * LOOKUP(LTM!$A197,'Input Data'!$B$58:$B$62,'Input Data'!$F$58:$F$62) - epsilon,$B196 &lt; LTM!$M196 * 3600 / LTM!$C$1 - epsilon)), MIN(U195 + Q195 * LTM!$C$1 / 3600, 0), 0), 0)</f>
        <v>0</v>
      </c>
      <c r="W196" s="18">
        <f>MAX(W195 + S195 * LTM!$C$1 / 3600 + IF(NOT(OR(LTM!$X197 * 3600 / LTM!$C$1 &gt;= 'Input Data'!$G$12 * LOOKUP(LTM!$A197,'Input Data'!$B$58:$B$62,'Input Data'!$H$58:$H$62) - epsilon, $D196 &lt; LTM!$X196 * 3600 / LTM!$C$1 - epsilon)), MIN(V195 + R195 * LTM!$C$1 / 3600, 0), 0), 0)</f>
        <v>0.48578841942565554</v>
      </c>
      <c r="Y196" s="50" t="e">
        <f>NA()</f>
        <v>#N/A</v>
      </c>
      <c r="Z196" s="55" t="e">
        <f>NA()</f>
        <v>#N/A</v>
      </c>
      <c r="AA196" s="8" t="e">
        <f>NA()</f>
        <v>#N/A</v>
      </c>
      <c r="AB196" s="17">
        <f>IF($U196 &gt; epsilon, $U196 + 'Input Data'!$G$11 + 'Input Data'!$E$11, IF($V196 &gt; epsilon, $V196 + 'Input Data'!$G$11, $W196)) * 5280</f>
        <v>2564.9628545674614</v>
      </c>
    </row>
    <row r="197" spans="1:28" x14ac:dyDescent="0.3">
      <c r="A197" s="38">
        <f>IF(SUM($B196:$H198)=0,NA(),LTM!$A198)</f>
        <v>1930</v>
      </c>
      <c r="B197" s="7">
        <f>LTM!$I198 / LTM!$C$1 * 3600</f>
        <v>5985</v>
      </c>
      <c r="C197" s="8">
        <f>LTM!$H198 / LTM!$C$1 * 3600</f>
        <v>0</v>
      </c>
      <c r="D197" s="8">
        <f>LTM!$T198 / LTM!$C$1 * 3600</f>
        <v>5865.3</v>
      </c>
      <c r="E197" s="33">
        <f>LTM!$S198 / LTM!$C$1 * 3600</f>
        <v>119.7</v>
      </c>
      <c r="F197" s="8">
        <f>LTM!$AE198 / LTM!$C$1 * 3600</f>
        <v>5400</v>
      </c>
      <c r="G197" s="33">
        <f>LTM!$AD198 / LTM!$C$1 * 3600</f>
        <v>0</v>
      </c>
      <c r="H197" s="18">
        <f>LTM!$AL198 / LTM!$C$1 * 3600</f>
        <v>5400</v>
      </c>
      <c r="J197" s="50">
        <f>IF(OR(LTM!$B198 * 3600 / LTM!$C$1 &gt;= 'Input Data'!$C$12 * LOOKUP(LTM!$A198,'Input Data'!$B$58:$B$62,'Input Data'!$D$58:$D$62) - epsilon, LTM!$C198 - LTM!$C197 &lt; LTM!$B197 - epsilon), (LTM!$C198 - LTM!$C197) * 3600 / LTM!$C$1 / 'Input Data'!$C$14, 'Input Data'!$C$13 - (LTM!$C198 - LTM!$C197) * 3600 / LTM!$C$1 / 'Input Data'!$C$15)</f>
        <v>103.83333333333394</v>
      </c>
      <c r="K197" s="60">
        <f>IF($B197 + $C197 &gt;= LTM!$E197 * 3600 / LTM!$C$1 - epsilon, ($B197 + $C197) / 'Input Data'!$C$14, 'Input Data'!$C$13 - ($B197 + $C197) / 'Input Data'!$C$15)</f>
        <v>99.75</v>
      </c>
      <c r="L197" s="8">
        <f>IF(OR(LTM!$M198 * 3600 / LTM!$C$1 &gt;= 'Input Data'!$E$12 * LOOKUP(LTM!$A198,'Input Data'!$B$58:$B$62,'Input Data'!$F$58:$F$62) - epsilon,$B197 &lt; LTM!$M197 * 3600 / LTM!$C$1 - epsilon), $B197 / 'Input Data'!$E$14, 'Input Data'!$E$13 - $B197 / 'Input Data'!$E$15)</f>
        <v>199.5</v>
      </c>
      <c r="M197" s="33">
        <f>IF($D197 + $E197 &gt;= LTM!$P197 * 3600 / LTM!$C$1 - epsilon, ($D197 + $E197) / 'Input Data'!$E$14, 'Input Data'!$E$13 - ($D197 + $E197) / 'Input Data'!$E$15)</f>
        <v>199.5</v>
      </c>
      <c r="N197" s="8">
        <f>IF(OR(LTM!$X198 * 3600 / LTM!$C$1 &gt;= 'Input Data'!$G$12 * LOOKUP(LTM!$A198,'Input Data'!$B$58:$B$62,'Input Data'!$H$58:$H$62) - epsilon, $D197 &lt; LTM!$X197 * 3600 / LTM!$C$1 - epsilon), $D197 / 'Input Data'!$G$14, 'Input Data'!$G$13 - $D197 / 'Input Data'!$G$15)</f>
        <v>195.51000000000002</v>
      </c>
      <c r="O197" s="17">
        <f>IF($F197 + $G197 &gt;= LTM!$AA197 * 3600 / LTM!$C$1 - epsilon, ($F197 + $G197) / 'Input Data'!$G$14, 'Input Data'!$G$13 - ($F197 + $G197) / 'Input Data'!$G$15)</f>
        <v>751.57894736842104</v>
      </c>
      <c r="Q197" s="49">
        <f>IF(ABS($J197-$K197) &gt; epsilon, -((LTM!$C198 - LTM!$C197) * 3600 / LTM!$C$1-($B197+$C197))/($J197-$K197), 0)</f>
        <v>-60</v>
      </c>
      <c r="R197" s="8">
        <f t="shared" si="4"/>
        <v>0</v>
      </c>
      <c r="S197" s="17">
        <f t="shared" si="5"/>
        <v>0.83676673945203728</v>
      </c>
      <c r="U197" s="49">
        <f>MAX(U196 + Q196 * LTM!$C$1 / 3600, 0)</f>
        <v>0</v>
      </c>
      <c r="V197" s="11">
        <f>MAX(V196 + R196 * LTM!$C$1 / 3600 + IF(NOT(OR(LTM!$M198 * 3600 / LTM!$C$1 &gt;= 'Input Data'!$E$12 * LOOKUP(LTM!$A198,'Input Data'!$B$58:$B$62,'Input Data'!$F$58:$F$62) - epsilon,$B197 &lt; LTM!$M197 * 3600 / LTM!$C$1 - epsilon)), MIN(U196 + Q196 * LTM!$C$1 / 3600, 0), 0), 0)</f>
        <v>0</v>
      </c>
      <c r="W197" s="18">
        <f>MAX(W196 + S196 * LTM!$C$1 / 3600 + IF(NOT(OR(LTM!$X198 * 3600 / LTM!$C$1 &gt;= 'Input Data'!$G$12 * LOOKUP(LTM!$A198,'Input Data'!$B$58:$B$62,'Input Data'!$H$58:$H$62) - epsilon, $D197 &lt; LTM!$X197 * 3600 / LTM!$C$1 - epsilon)), MIN(V196 + R196 * LTM!$C$1 / 3600, 0), 0), 0)</f>
        <v>0.48811277147968896</v>
      </c>
      <c r="Y197" s="50" t="e">
        <f>NA()</f>
        <v>#N/A</v>
      </c>
      <c r="Z197" s="55" t="e">
        <f>NA()</f>
        <v>#N/A</v>
      </c>
      <c r="AA197" s="8" t="e">
        <f>NA()</f>
        <v>#N/A</v>
      </c>
      <c r="AB197" s="17">
        <f>IF($U197 &gt; epsilon, $U197 + 'Input Data'!$G$11 + 'Input Data'!$E$11, IF($V197 &gt; epsilon, $V197 + 'Input Data'!$G$11, $W197)) * 5280</f>
        <v>2577.2354334127576</v>
      </c>
    </row>
    <row r="198" spans="1:28" x14ac:dyDescent="0.3">
      <c r="A198" s="38">
        <f>IF(SUM($B197:$H199)=0,NA(),LTM!$A199)</f>
        <v>1940</v>
      </c>
      <c r="B198" s="7">
        <f>LTM!$I199 / LTM!$C$1 * 3600</f>
        <v>5985</v>
      </c>
      <c r="C198" s="8">
        <f>LTM!$H199 / LTM!$C$1 * 3600</f>
        <v>0</v>
      </c>
      <c r="D198" s="8">
        <f>LTM!$T199 / LTM!$C$1 * 3600</f>
        <v>5865.3</v>
      </c>
      <c r="E198" s="33">
        <f>LTM!$S199 / LTM!$C$1 * 3600</f>
        <v>119.7</v>
      </c>
      <c r="F198" s="8">
        <f>LTM!$AE199 / LTM!$C$1 * 3600</f>
        <v>5400</v>
      </c>
      <c r="G198" s="33">
        <f>LTM!$AD199 / LTM!$C$1 * 3600</f>
        <v>0</v>
      </c>
      <c r="H198" s="18">
        <f>LTM!$AL199 / LTM!$C$1 * 3600</f>
        <v>5400</v>
      </c>
      <c r="J198" s="50">
        <f>IF(OR(LTM!$B199 * 3600 / LTM!$C$1 &gt;= 'Input Data'!$C$12 * LOOKUP(LTM!$A199,'Input Data'!$B$58:$B$62,'Input Data'!$D$58:$D$62) - epsilon, LTM!$C199 - LTM!$C198 &lt; LTM!$B198 - epsilon), (LTM!$C199 - LTM!$C198) * 3600 / LTM!$C$1 / 'Input Data'!$C$14, 'Input Data'!$C$13 - (LTM!$C199 - LTM!$C198) * 3600 / LTM!$C$1 / 'Input Data'!$C$15)</f>
        <v>103.83333333333394</v>
      </c>
      <c r="K198" s="60">
        <f>IF($B198 + $C198 &gt;= LTM!$E198 * 3600 / LTM!$C$1 - epsilon, ($B198 + $C198) / 'Input Data'!$C$14, 'Input Data'!$C$13 - ($B198 + $C198) / 'Input Data'!$C$15)</f>
        <v>99.75</v>
      </c>
      <c r="L198" s="8">
        <f>IF(OR(LTM!$M199 * 3600 / LTM!$C$1 &gt;= 'Input Data'!$E$12 * LOOKUP(LTM!$A199,'Input Data'!$B$58:$B$62,'Input Data'!$F$58:$F$62) - epsilon,$B198 &lt; LTM!$M198 * 3600 / LTM!$C$1 - epsilon), $B198 / 'Input Data'!$E$14, 'Input Data'!$E$13 - $B198 / 'Input Data'!$E$15)</f>
        <v>199.5</v>
      </c>
      <c r="M198" s="33">
        <f>IF($D198 + $E198 &gt;= LTM!$P198 * 3600 / LTM!$C$1 - epsilon, ($D198 + $E198) / 'Input Data'!$E$14, 'Input Data'!$E$13 - ($D198 + $E198) / 'Input Data'!$E$15)</f>
        <v>199.5</v>
      </c>
      <c r="N198" s="8">
        <f>IF(OR(LTM!$X199 * 3600 / LTM!$C$1 &gt;= 'Input Data'!$G$12 * LOOKUP(LTM!$A199,'Input Data'!$B$58:$B$62,'Input Data'!$H$58:$H$62) - epsilon, $D198 &lt; LTM!$X198 * 3600 / LTM!$C$1 - epsilon), $D198 / 'Input Data'!$G$14, 'Input Data'!$G$13 - $D198 / 'Input Data'!$G$15)</f>
        <v>195.51000000000002</v>
      </c>
      <c r="O198" s="17">
        <f>IF($F198 + $G198 &gt;= LTM!$AA198 * 3600 / LTM!$C$1 - epsilon, ($F198 + $G198) / 'Input Data'!$G$14, 'Input Data'!$G$13 - ($F198 + $G198) / 'Input Data'!$G$15)</f>
        <v>751.57894736842104</v>
      </c>
      <c r="Q198" s="49">
        <f>IF(ABS($J198-$K198) &gt; epsilon, -((LTM!$C199 - LTM!$C198) * 3600 / LTM!$C$1-($B198+$C198))/($J198-$K198), 0)</f>
        <v>-60</v>
      </c>
      <c r="R198" s="8">
        <f t="shared" ref="R198:R261" si="6">IF(ABS($L198-$M198) &gt; epsilon, -($B198-($D198+$E198))/($L198-$M198), 0)</f>
        <v>0</v>
      </c>
      <c r="S198" s="17">
        <f t="shared" ref="S198:S261" si="7">IF(ABS($N198-$O198) &gt; epsilon, -($D198-($F198+$G198))/($N198-$O198), 0)</f>
        <v>0.83676673945203728</v>
      </c>
      <c r="U198" s="49">
        <f>MAX(U197 + Q197 * LTM!$C$1 / 3600, 0)</f>
        <v>0</v>
      </c>
      <c r="V198" s="11">
        <f>MAX(V197 + R197 * LTM!$C$1 / 3600 + IF(NOT(OR(LTM!$M199 * 3600 / LTM!$C$1 &gt;= 'Input Data'!$E$12 * LOOKUP(LTM!$A199,'Input Data'!$B$58:$B$62,'Input Data'!$F$58:$F$62) - epsilon,$B198 &lt; LTM!$M198 * 3600 / LTM!$C$1 - epsilon)), MIN(U197 + Q197 * LTM!$C$1 / 3600, 0), 0), 0)</f>
        <v>0</v>
      </c>
      <c r="W198" s="18">
        <f>MAX(W197 + S197 * LTM!$C$1 / 3600 + IF(NOT(OR(LTM!$X199 * 3600 / LTM!$C$1 &gt;= 'Input Data'!$G$12 * LOOKUP(LTM!$A199,'Input Data'!$B$58:$B$62,'Input Data'!$H$58:$H$62) - epsilon, $D198 &lt; LTM!$X198 * 3600 / LTM!$C$1 - epsilon)), MIN(V197 + R197 * LTM!$C$1 / 3600, 0), 0), 0)</f>
        <v>0.49043712353372237</v>
      </c>
      <c r="Y198" s="50" t="e">
        <f>NA()</f>
        <v>#N/A</v>
      </c>
      <c r="Z198" s="55" t="e">
        <f>NA()</f>
        <v>#N/A</v>
      </c>
      <c r="AA198" s="8" t="e">
        <f>NA()</f>
        <v>#N/A</v>
      </c>
      <c r="AB198" s="17">
        <f>IF($U198 &gt; epsilon, $U198 + 'Input Data'!$G$11 + 'Input Data'!$E$11, IF($V198 &gt; epsilon, $V198 + 'Input Data'!$G$11, $W198)) * 5280</f>
        <v>2589.5080122580544</v>
      </c>
    </row>
    <row r="199" spans="1:28" x14ac:dyDescent="0.3">
      <c r="A199" s="38">
        <f>IF(SUM($B198:$H200)=0,NA(),LTM!$A200)</f>
        <v>1950</v>
      </c>
      <c r="B199" s="7">
        <f>LTM!$I200 / LTM!$C$1 * 3600</f>
        <v>5985</v>
      </c>
      <c r="C199" s="8">
        <f>LTM!$H200 / LTM!$C$1 * 3600</f>
        <v>0</v>
      </c>
      <c r="D199" s="8">
        <f>LTM!$T200 / LTM!$C$1 * 3600</f>
        <v>5521.3105263146463</v>
      </c>
      <c r="E199" s="33">
        <f>LTM!$S200 / LTM!$C$1 * 3600</f>
        <v>112.67980665948258</v>
      </c>
      <c r="F199" s="8">
        <f>LTM!$AE200 / LTM!$C$1 * 3600</f>
        <v>5400</v>
      </c>
      <c r="G199" s="33">
        <f>LTM!$AD200 / LTM!$C$1 * 3600</f>
        <v>0</v>
      </c>
      <c r="H199" s="18">
        <f>LTM!$AL200 / LTM!$C$1 * 3600</f>
        <v>5400</v>
      </c>
      <c r="J199" s="50">
        <f>IF(OR(LTM!$B200 * 3600 / LTM!$C$1 &gt;= 'Input Data'!$C$12 * LOOKUP(LTM!$A200,'Input Data'!$B$58:$B$62,'Input Data'!$D$58:$D$62) - epsilon, LTM!$C200 - LTM!$C199 &lt; LTM!$B199 - epsilon), (LTM!$C200 - LTM!$C199) * 3600 / LTM!$C$1 / 'Input Data'!$C$14, 'Input Data'!$C$13 - (LTM!$C200 - LTM!$C199) * 3600 / LTM!$C$1 / 'Input Data'!$C$15)</f>
        <v>103.83333333333394</v>
      </c>
      <c r="K199" s="60">
        <f>IF($B199 + $C199 &gt;= LTM!$E199 * 3600 / LTM!$C$1 - epsilon, ($B199 + $C199) / 'Input Data'!$C$14, 'Input Data'!$C$13 - ($B199 + $C199) / 'Input Data'!$C$15)</f>
        <v>99.75</v>
      </c>
      <c r="L199" s="8">
        <f>IF(OR(LTM!$M200 * 3600 / LTM!$C$1 &gt;= 'Input Data'!$E$12 * LOOKUP(LTM!$A200,'Input Data'!$B$58:$B$62,'Input Data'!$F$58:$F$62) - epsilon,$B199 &lt; LTM!$M199 * 3600 / LTM!$C$1 - epsilon), $B199 / 'Input Data'!$E$14, 'Input Data'!$E$13 - $B199 / 'Input Data'!$E$15)</f>
        <v>199.5</v>
      </c>
      <c r="M199" s="33">
        <f>IF($D199 + $E199 &gt;= LTM!$P199 * 3600 / LTM!$C$1 - epsilon, ($D199 + $E199) / 'Input Data'!$E$14, 'Input Data'!$E$13 - ($D199 + $E199) / 'Input Data'!$E$15)</f>
        <v>735.97959183681246</v>
      </c>
      <c r="N199" s="8">
        <f>IF(OR(LTM!$X200 * 3600 / LTM!$C$1 &gt;= 'Input Data'!$G$12 * LOOKUP(LTM!$A200,'Input Data'!$B$58:$B$62,'Input Data'!$H$58:$H$62) - epsilon, $D199 &lt; LTM!$X199 * 3600 / LTM!$C$1 - epsilon), $D199 / 'Input Data'!$G$14, 'Input Data'!$G$13 - $D199 / 'Input Data'!$G$15)</f>
        <v>184.04368421048821</v>
      </c>
      <c r="O199" s="17">
        <f>IF($F199 + $G199 &gt;= LTM!$AA199 * 3600 / LTM!$C$1 - epsilon, ($F199 + $G199) / 'Input Data'!$G$14, 'Input Data'!$G$13 - ($F199 + $G199) / 'Input Data'!$G$15)</f>
        <v>751.57894736842104</v>
      </c>
      <c r="Q199" s="49">
        <f>IF(ABS($J199-$K199) &gt; epsilon, -((LTM!$C200 - LTM!$C199) * 3600 / LTM!$C$1-($B199+$C199))/($J199-$K199), 0)</f>
        <v>-60</v>
      </c>
      <c r="R199" s="8">
        <f t="shared" si="6"/>
        <v>0.65428335460828069</v>
      </c>
      <c r="S199" s="17">
        <f t="shared" si="7"/>
        <v>0.21374976004070459</v>
      </c>
      <c r="U199" s="49">
        <f>MAX(U198 + Q198 * LTM!$C$1 / 3600, 0)</f>
        <v>0</v>
      </c>
      <c r="V199" s="11">
        <f>MAX(V198 + R198 * LTM!$C$1 / 3600 + IF(NOT(OR(LTM!$M200 * 3600 / LTM!$C$1 &gt;= 'Input Data'!$E$12 * LOOKUP(LTM!$A200,'Input Data'!$B$58:$B$62,'Input Data'!$F$58:$F$62) - epsilon,$B199 &lt; LTM!$M199 * 3600 / LTM!$C$1 - epsilon)), MIN(U198 + Q198 * LTM!$C$1 / 3600, 0), 0), 0)</f>
        <v>0</v>
      </c>
      <c r="W199" s="18">
        <f>MAX(W198 + S198 * LTM!$C$1 / 3600 + IF(NOT(OR(LTM!$X200 * 3600 / LTM!$C$1 &gt;= 'Input Data'!$G$12 * LOOKUP(LTM!$A200,'Input Data'!$B$58:$B$62,'Input Data'!$H$58:$H$62) - epsilon, $D199 &lt; LTM!$X199 * 3600 / LTM!$C$1 - epsilon)), MIN(V198 + R198 * LTM!$C$1 / 3600, 0), 0), 0)</f>
        <v>0.49276147558775579</v>
      </c>
      <c r="Y199" s="50" t="e">
        <f>NA()</f>
        <v>#N/A</v>
      </c>
      <c r="Z199" s="55" t="e">
        <f>NA()</f>
        <v>#N/A</v>
      </c>
      <c r="AA199" s="8" t="e">
        <f>NA()</f>
        <v>#N/A</v>
      </c>
      <c r="AB199" s="17">
        <f>IF($U199 &gt; epsilon, $U199 + 'Input Data'!$G$11 + 'Input Data'!$E$11, IF($V199 &gt; epsilon, $V199 + 'Input Data'!$G$11, $W199)) * 5280</f>
        <v>2601.7805911033506</v>
      </c>
    </row>
    <row r="200" spans="1:28" x14ac:dyDescent="0.3">
      <c r="A200" s="38">
        <f>IF(SUM($B199:$H201)=0,NA(),LTM!$A201)</f>
        <v>1960</v>
      </c>
      <c r="B200" s="7">
        <f>LTM!$I201 / LTM!$C$1 * 3600</f>
        <v>5985</v>
      </c>
      <c r="C200" s="8">
        <f>LTM!$H201 / LTM!$C$1 * 3600</f>
        <v>0</v>
      </c>
      <c r="D200" s="8">
        <f>LTM!$T201 / LTM!$C$1 * 3600</f>
        <v>5400</v>
      </c>
      <c r="E200" s="33">
        <f>LTM!$S201 / LTM!$C$1 * 3600</f>
        <v>110.20408163265306</v>
      </c>
      <c r="F200" s="8">
        <f>LTM!$AE201 / LTM!$C$1 * 3600</f>
        <v>5400</v>
      </c>
      <c r="G200" s="33">
        <f>LTM!$AD201 / LTM!$C$1 * 3600</f>
        <v>0</v>
      </c>
      <c r="H200" s="18">
        <f>LTM!$AL201 / LTM!$C$1 * 3600</f>
        <v>5400</v>
      </c>
      <c r="J200" s="50">
        <f>IF(OR(LTM!$B201 * 3600 / LTM!$C$1 &gt;= 'Input Data'!$C$12 * LOOKUP(LTM!$A201,'Input Data'!$B$58:$B$62,'Input Data'!$D$58:$D$62) - epsilon, LTM!$C201 - LTM!$C200 &lt; LTM!$B200 - epsilon), (LTM!$C201 - LTM!$C200) * 3600 / LTM!$C$1 / 'Input Data'!$C$14, 'Input Data'!$C$13 - (LTM!$C201 - LTM!$C200) * 3600 / LTM!$C$1 / 'Input Data'!$C$15)</f>
        <v>103.83333333333394</v>
      </c>
      <c r="K200" s="60">
        <f>IF($B200 + $C200 &gt;= LTM!$E200 * 3600 / LTM!$C$1 - epsilon, ($B200 + $C200) / 'Input Data'!$C$14, 'Input Data'!$C$13 - ($B200 + $C200) / 'Input Data'!$C$15)</f>
        <v>99.75</v>
      </c>
      <c r="L200" s="8">
        <f>IF(OR(LTM!$M201 * 3600 / LTM!$C$1 &gt;= 'Input Data'!$E$12 * LOOKUP(LTM!$A201,'Input Data'!$B$58:$B$62,'Input Data'!$F$58:$F$62) - epsilon,$B200 &lt; LTM!$M200 * 3600 / LTM!$C$1 - epsilon), $B200 / 'Input Data'!$E$14, 'Input Data'!$E$13 - $B200 / 'Input Data'!$E$15)</f>
        <v>199.5</v>
      </c>
      <c r="M200" s="33">
        <f>IF($D200 + $E200 &gt;= LTM!$P200 * 3600 / LTM!$C$1 - epsilon, ($D200 + $E200) / 'Input Data'!$E$14, 'Input Data'!$E$13 - ($D200 + $E200) / 'Input Data'!$E$15)</f>
        <v>744.2320085929108</v>
      </c>
      <c r="N200" s="8">
        <f>IF(OR(LTM!$X201 * 3600 / LTM!$C$1 &gt;= 'Input Data'!$G$12 * LOOKUP(LTM!$A201,'Input Data'!$B$58:$B$62,'Input Data'!$H$58:$H$62) - epsilon, $D200 &lt; LTM!$X200 * 3600 / LTM!$C$1 - epsilon), $D200 / 'Input Data'!$G$14, 'Input Data'!$G$13 - $D200 / 'Input Data'!$G$15)</f>
        <v>180</v>
      </c>
      <c r="O200" s="17">
        <f>IF($F200 + $G200 &gt;= LTM!$AA200 * 3600 / LTM!$C$1 - epsilon, ($F200 + $G200) / 'Input Data'!$G$14, 'Input Data'!$G$13 - ($F200 + $G200) / 'Input Data'!$G$15)</f>
        <v>751.57894736842104</v>
      </c>
      <c r="Q200" s="49">
        <f>IF(ABS($J200-$K200) &gt; epsilon, -((LTM!$C201 - LTM!$C200) * 3600 / LTM!$C$1-($B200+$C200))/($J200-$K200), 0)</f>
        <v>-60</v>
      </c>
      <c r="R200" s="8">
        <f t="shared" si="6"/>
        <v>0.87161376764656229</v>
      </c>
      <c r="S200" s="17">
        <f t="shared" si="7"/>
        <v>0</v>
      </c>
      <c r="U200" s="49">
        <f>MAX(U199 + Q199 * LTM!$C$1 / 3600, 0)</f>
        <v>0</v>
      </c>
      <c r="V200" s="11">
        <f>MAX(V199 + R199 * LTM!$C$1 / 3600 + IF(NOT(OR(LTM!$M201 * 3600 / LTM!$C$1 &gt;= 'Input Data'!$E$12 * LOOKUP(LTM!$A201,'Input Data'!$B$58:$B$62,'Input Data'!$F$58:$F$62) - epsilon,$B200 &lt; LTM!$M200 * 3600 / LTM!$C$1 - epsilon)), MIN(U199 + Q199 * LTM!$C$1 / 3600, 0), 0), 0)</f>
        <v>1.8174537628007799E-3</v>
      </c>
      <c r="W200" s="18">
        <f>MAX(W199 + S199 * LTM!$C$1 / 3600 + IF(NOT(OR(LTM!$X201 * 3600 / LTM!$C$1 &gt;= 'Input Data'!$G$12 * LOOKUP(LTM!$A201,'Input Data'!$B$58:$B$62,'Input Data'!$H$58:$H$62) - epsilon, $D200 &lt; LTM!$X200 * 3600 / LTM!$C$1 - epsilon)), MIN(V199 + R199 * LTM!$C$1 / 3600, 0), 0), 0)</f>
        <v>0.49335522492120221</v>
      </c>
      <c r="Y200" s="50" t="e">
        <f>NA()</f>
        <v>#N/A</v>
      </c>
      <c r="Z200" s="55" t="e">
        <f>NA()</f>
        <v>#N/A</v>
      </c>
      <c r="AA200" s="8" t="e">
        <f>NA()</f>
        <v>#N/A</v>
      </c>
      <c r="AB200" s="17">
        <f>IF($U200 &gt; epsilon, $U200 + 'Input Data'!$G$11 + 'Input Data'!$E$11, IF($V200 &gt; epsilon, $V200 + 'Input Data'!$G$11, $W200)) * 5280</f>
        <v>2649.5961558675881</v>
      </c>
    </row>
    <row r="201" spans="1:28" x14ac:dyDescent="0.3">
      <c r="A201" s="38">
        <f>IF(SUM($B200:$H202)=0,NA(),LTM!$A202)</f>
        <v>1970</v>
      </c>
      <c r="B201" s="7">
        <f>LTM!$I202 / LTM!$C$1 * 3600</f>
        <v>5985</v>
      </c>
      <c r="C201" s="8">
        <f>LTM!$H202 / LTM!$C$1 * 3600</f>
        <v>0</v>
      </c>
      <c r="D201" s="8">
        <f>LTM!$T202 / LTM!$C$1 * 3600</f>
        <v>5399.9999999999991</v>
      </c>
      <c r="E201" s="33">
        <f>LTM!$S202 / LTM!$C$1 * 3600</f>
        <v>110.20408163265306</v>
      </c>
      <c r="F201" s="8">
        <f>LTM!$AE202 / LTM!$C$1 * 3600</f>
        <v>5400</v>
      </c>
      <c r="G201" s="33">
        <f>LTM!$AD202 / LTM!$C$1 * 3600</f>
        <v>0</v>
      </c>
      <c r="H201" s="18">
        <f>LTM!$AL202 / LTM!$C$1 * 3600</f>
        <v>5400</v>
      </c>
      <c r="J201" s="50">
        <f>IF(OR(LTM!$B202 * 3600 / LTM!$C$1 &gt;= 'Input Data'!$C$12 * LOOKUP(LTM!$A202,'Input Data'!$B$58:$B$62,'Input Data'!$D$58:$D$62) - epsilon, LTM!$C202 - LTM!$C201 &lt; LTM!$B201 - epsilon), (LTM!$C202 - LTM!$C201) * 3600 / LTM!$C$1 / 'Input Data'!$C$14, 'Input Data'!$C$13 - (LTM!$C202 - LTM!$C201) * 3600 / LTM!$C$1 / 'Input Data'!$C$15)</f>
        <v>103.83333333333394</v>
      </c>
      <c r="K201" s="60">
        <f>IF($B201 + $C201 &gt;= LTM!$E201 * 3600 / LTM!$C$1 - epsilon, ($B201 + $C201) / 'Input Data'!$C$14, 'Input Data'!$C$13 - ($B201 + $C201) / 'Input Data'!$C$15)</f>
        <v>99.75</v>
      </c>
      <c r="L201" s="8">
        <f>IF(OR(LTM!$M202 * 3600 / LTM!$C$1 &gt;= 'Input Data'!$E$12 * LOOKUP(LTM!$A202,'Input Data'!$B$58:$B$62,'Input Data'!$F$58:$F$62) - epsilon,$B201 &lt; LTM!$M201 * 3600 / LTM!$C$1 - epsilon), $B201 / 'Input Data'!$E$14, 'Input Data'!$E$13 - $B201 / 'Input Data'!$E$15)</f>
        <v>199.5</v>
      </c>
      <c r="M201" s="33">
        <f>IF($D201 + $E201 &gt;= LTM!$P201 * 3600 / LTM!$C$1 - epsilon, ($D201 + $E201) / 'Input Data'!$E$14, 'Input Data'!$E$13 - ($D201 + $E201) / 'Input Data'!$E$15)</f>
        <v>744.23200859291092</v>
      </c>
      <c r="N201" s="8">
        <f>IF(OR(LTM!$X202 * 3600 / LTM!$C$1 &gt;= 'Input Data'!$G$12 * LOOKUP(LTM!$A202,'Input Data'!$B$58:$B$62,'Input Data'!$H$58:$H$62) - epsilon, $D201 &lt; LTM!$X201 * 3600 / LTM!$C$1 - epsilon), $D201 / 'Input Data'!$G$14, 'Input Data'!$G$13 - $D201 / 'Input Data'!$G$15)</f>
        <v>751.57894736842104</v>
      </c>
      <c r="O201" s="17">
        <f>IF($F201 + $G201 &gt;= LTM!$AA201 * 3600 / LTM!$C$1 - epsilon, ($F201 + $G201) / 'Input Data'!$G$14, 'Input Data'!$G$13 - ($F201 + $G201) / 'Input Data'!$G$15)</f>
        <v>751.57894736842104</v>
      </c>
      <c r="Q201" s="49">
        <f>IF(ABS($J201-$K201) &gt; epsilon, -((LTM!$C202 - LTM!$C201) * 3600 / LTM!$C$1-($B201+$C201))/($J201-$K201), 0)</f>
        <v>-60</v>
      </c>
      <c r="R201" s="8">
        <f t="shared" si="6"/>
        <v>0.87161376764656373</v>
      </c>
      <c r="S201" s="17">
        <f t="shared" si="7"/>
        <v>0</v>
      </c>
      <c r="U201" s="49">
        <f>MAX(U200 + Q200 * LTM!$C$1 / 3600, 0)</f>
        <v>0</v>
      </c>
      <c r="V201" s="11">
        <f>MAX(V200 + R200 * LTM!$C$1 / 3600 + IF(NOT(OR(LTM!$M202 * 3600 / LTM!$C$1 &gt;= 'Input Data'!$E$12 * LOOKUP(LTM!$A202,'Input Data'!$B$58:$B$62,'Input Data'!$F$58:$F$62) - epsilon,$B201 &lt; LTM!$M201 * 3600 / LTM!$C$1 - epsilon)), MIN(U200 + Q200 * LTM!$C$1 / 3600, 0), 0), 0)</f>
        <v>4.2386031173745637E-3</v>
      </c>
      <c r="W201" s="18">
        <f>MAX(W200 + S200 * LTM!$C$1 / 3600 + IF(NOT(OR(LTM!$X202 * 3600 / LTM!$C$1 &gt;= 'Input Data'!$G$12 * LOOKUP(LTM!$A202,'Input Data'!$B$58:$B$62,'Input Data'!$H$58:$H$62) - epsilon, $D201 &lt; LTM!$X201 * 3600 / LTM!$C$1 - epsilon)), MIN(V200 + R200 * LTM!$C$1 / 3600, 0), 0), 0)</f>
        <v>0.49335522492120221</v>
      </c>
      <c r="Y201" s="50" t="e">
        <f>NA()</f>
        <v>#N/A</v>
      </c>
      <c r="Z201" s="55" t="e">
        <f>NA()</f>
        <v>#N/A</v>
      </c>
      <c r="AA201" s="8" t="e">
        <f>NA()</f>
        <v>#N/A</v>
      </c>
      <c r="AB201" s="17">
        <f>IF($U201 &gt; epsilon, $U201 + 'Input Data'!$G$11 + 'Input Data'!$E$11, IF($V201 &gt; epsilon, $V201 + 'Input Data'!$G$11, $W201)) * 5280</f>
        <v>2662.3798244597378</v>
      </c>
    </row>
    <row r="202" spans="1:28" x14ac:dyDescent="0.3">
      <c r="A202" s="38">
        <f>IF(SUM($B201:$H203)=0,NA(),LTM!$A203)</f>
        <v>1980</v>
      </c>
      <c r="B202" s="7">
        <f>LTM!$I203 / LTM!$C$1 * 3600</f>
        <v>6230.0000000000364</v>
      </c>
      <c r="C202" s="8">
        <f>LTM!$H203 / LTM!$C$1 * 3600</f>
        <v>0</v>
      </c>
      <c r="D202" s="8">
        <f>LTM!$T203 / LTM!$C$1 * 3600</f>
        <v>5400</v>
      </c>
      <c r="E202" s="33">
        <f>LTM!$S203 / LTM!$C$1 * 3600</f>
        <v>110.20408163265306</v>
      </c>
      <c r="F202" s="8">
        <f>LTM!$AE203 / LTM!$C$1 * 3600</f>
        <v>5400</v>
      </c>
      <c r="G202" s="33">
        <f>LTM!$AD203 / LTM!$C$1 * 3600</f>
        <v>0</v>
      </c>
      <c r="H202" s="18">
        <f>LTM!$AL203 / LTM!$C$1 * 3600</f>
        <v>5400</v>
      </c>
      <c r="J202" s="50">
        <f>IF(OR(LTM!$B203 * 3600 / LTM!$C$1 &gt;= 'Input Data'!$C$12 * LOOKUP(LTM!$A203,'Input Data'!$B$58:$B$62,'Input Data'!$D$58:$D$62) - epsilon, LTM!$C203 - LTM!$C202 &lt; LTM!$B202 - epsilon), (LTM!$C203 - LTM!$C202) * 3600 / LTM!$C$1 / 'Input Data'!$C$14, 'Input Data'!$C$13 - (LTM!$C203 - LTM!$C202) * 3600 / LTM!$C$1 / 'Input Data'!$C$15)</f>
        <v>103.83333333333394</v>
      </c>
      <c r="K202" s="60">
        <f>IF($B202 + $C202 &gt;= LTM!$E202 * 3600 / LTM!$C$1 - epsilon, ($B202 + $C202) / 'Input Data'!$C$14, 'Input Data'!$C$13 - ($B202 + $C202) / 'Input Data'!$C$15)</f>
        <v>103.83333333333394</v>
      </c>
      <c r="L202" s="8">
        <f>IF(OR(LTM!$M203 * 3600 / LTM!$C$1 &gt;= 'Input Data'!$E$12 * LOOKUP(LTM!$A203,'Input Data'!$B$58:$B$62,'Input Data'!$F$58:$F$62) - epsilon,$B202 &lt; LTM!$M202 * 3600 / LTM!$C$1 - epsilon), $B202 / 'Input Data'!$E$14, 'Input Data'!$E$13 - $B202 / 'Input Data'!$E$15)</f>
        <v>207.66666666666788</v>
      </c>
      <c r="M202" s="33">
        <f>IF($D202 + $E202 &gt;= LTM!$P202 * 3600 / LTM!$C$1 - epsilon, ($D202 + $E202) / 'Input Data'!$E$14, 'Input Data'!$E$13 - ($D202 + $E202) / 'Input Data'!$E$15)</f>
        <v>744.2320085929108</v>
      </c>
      <c r="N202" s="8">
        <f>IF(OR(LTM!$X203 * 3600 / LTM!$C$1 &gt;= 'Input Data'!$G$12 * LOOKUP(LTM!$A203,'Input Data'!$B$58:$B$62,'Input Data'!$H$58:$H$62) - epsilon, $D202 &lt; LTM!$X202 * 3600 / LTM!$C$1 - epsilon), $D202 / 'Input Data'!$G$14, 'Input Data'!$G$13 - $D202 / 'Input Data'!$G$15)</f>
        <v>751.57894736842104</v>
      </c>
      <c r="O202" s="17">
        <f>IF($F202 + $G202 &gt;= LTM!$AA202 * 3600 / LTM!$C$1 - epsilon, ($F202 + $G202) / 'Input Data'!$G$14, 'Input Data'!$G$13 - ($F202 + $G202) / 'Input Data'!$G$15)</f>
        <v>751.57894736842104</v>
      </c>
      <c r="Q202" s="49">
        <f>IF(ABS($J202-$K202) &gt; epsilon, -((LTM!$C203 - LTM!$C202) * 3600 / LTM!$C$1-($B202+$C202))/($J202-$K202), 0)</f>
        <v>0</v>
      </c>
      <c r="R202" s="8">
        <f t="shared" si="6"/>
        <v>1.3414879085990745</v>
      </c>
      <c r="S202" s="17">
        <f t="shared" si="7"/>
        <v>0</v>
      </c>
      <c r="U202" s="49">
        <f>MAX(U201 + Q201 * LTM!$C$1 / 3600, 0)</f>
        <v>0</v>
      </c>
      <c r="V202" s="11">
        <f>MAX(V201 + R201 * LTM!$C$1 / 3600 + IF(NOT(OR(LTM!$M203 * 3600 / LTM!$C$1 &gt;= 'Input Data'!$E$12 * LOOKUP(LTM!$A203,'Input Data'!$B$58:$B$62,'Input Data'!$F$58:$F$62) - epsilon,$B202 &lt; LTM!$M202 * 3600 / LTM!$C$1 - epsilon)), MIN(U201 + Q201 * LTM!$C$1 / 3600, 0), 0), 0)</f>
        <v>6.6597524719483516E-3</v>
      </c>
      <c r="W202" s="18">
        <f>MAX(W201 + S201 * LTM!$C$1 / 3600 + IF(NOT(OR(LTM!$X203 * 3600 / LTM!$C$1 &gt;= 'Input Data'!$G$12 * LOOKUP(LTM!$A203,'Input Data'!$B$58:$B$62,'Input Data'!$H$58:$H$62) - epsilon, $D202 &lt; LTM!$X202 * 3600 / LTM!$C$1 - epsilon)), MIN(V201 + R201 * LTM!$C$1 / 3600, 0), 0), 0)</f>
        <v>0.49335522492120221</v>
      </c>
      <c r="Y202" s="50" t="e">
        <f>NA()</f>
        <v>#N/A</v>
      </c>
      <c r="Z202" s="55" t="e">
        <f>NA()</f>
        <v>#N/A</v>
      </c>
      <c r="AA202" s="8" t="e">
        <f>NA()</f>
        <v>#N/A</v>
      </c>
      <c r="AB202" s="17">
        <f>IF($U202 &gt; epsilon, $U202 + 'Input Data'!$G$11 + 'Input Data'!$E$11, IF($V202 &gt; epsilon, $V202 + 'Input Data'!$G$11, $W202)) * 5280</f>
        <v>2675.1634930518876</v>
      </c>
    </row>
    <row r="203" spans="1:28" x14ac:dyDescent="0.3">
      <c r="A203" s="38">
        <f>IF(SUM($B202:$H204)=0,NA(),LTM!$A204)</f>
        <v>1990</v>
      </c>
      <c r="B203" s="7">
        <f>LTM!$I204 / LTM!$C$1 * 3600</f>
        <v>6230.0000000000364</v>
      </c>
      <c r="C203" s="8">
        <f>LTM!$H204 / LTM!$C$1 * 3600</f>
        <v>0</v>
      </c>
      <c r="D203" s="8">
        <f>LTM!$T204 / LTM!$C$1 * 3600</f>
        <v>5400.0000000000009</v>
      </c>
      <c r="E203" s="33">
        <f>LTM!$S204 / LTM!$C$1 * 3600</f>
        <v>110.20408163265306</v>
      </c>
      <c r="F203" s="8">
        <f>LTM!$AE204 / LTM!$C$1 * 3600</f>
        <v>5400</v>
      </c>
      <c r="G203" s="33">
        <f>LTM!$AD204 / LTM!$C$1 * 3600</f>
        <v>0</v>
      </c>
      <c r="H203" s="18">
        <f>LTM!$AL204 / LTM!$C$1 * 3600</f>
        <v>5400</v>
      </c>
      <c r="J203" s="50">
        <f>IF(OR(LTM!$B204 * 3600 / LTM!$C$1 &gt;= 'Input Data'!$C$12 * LOOKUP(LTM!$A204,'Input Data'!$B$58:$B$62,'Input Data'!$D$58:$D$62) - epsilon, LTM!$C204 - LTM!$C203 &lt; LTM!$B203 - epsilon), (LTM!$C204 - LTM!$C203) * 3600 / LTM!$C$1 / 'Input Data'!$C$14, 'Input Data'!$C$13 - (LTM!$C204 - LTM!$C203) * 3600 / LTM!$C$1 / 'Input Data'!$C$15)</f>
        <v>103.83333333333394</v>
      </c>
      <c r="K203" s="60">
        <f>IF($B203 + $C203 &gt;= LTM!$E203 * 3600 / LTM!$C$1 - epsilon, ($B203 + $C203) / 'Input Data'!$C$14, 'Input Data'!$C$13 - ($B203 + $C203) / 'Input Data'!$C$15)</f>
        <v>103.83333333333394</v>
      </c>
      <c r="L203" s="8">
        <f>IF(OR(LTM!$M204 * 3600 / LTM!$C$1 &gt;= 'Input Data'!$E$12 * LOOKUP(LTM!$A204,'Input Data'!$B$58:$B$62,'Input Data'!$F$58:$F$62) - epsilon,$B203 &lt; LTM!$M203 * 3600 / LTM!$C$1 - epsilon), $B203 / 'Input Data'!$E$14, 'Input Data'!$E$13 - $B203 / 'Input Data'!$E$15)</f>
        <v>207.66666666666788</v>
      </c>
      <c r="M203" s="33">
        <f>IF($D203 + $E203 &gt;= LTM!$P203 * 3600 / LTM!$C$1 - epsilon, ($D203 + $E203) / 'Input Data'!$E$14, 'Input Data'!$E$13 - ($D203 + $E203) / 'Input Data'!$E$15)</f>
        <v>744.23200859291069</v>
      </c>
      <c r="N203" s="8">
        <f>IF(OR(LTM!$X204 * 3600 / LTM!$C$1 &gt;= 'Input Data'!$G$12 * LOOKUP(LTM!$A204,'Input Data'!$B$58:$B$62,'Input Data'!$H$58:$H$62) - epsilon, $D203 &lt; LTM!$X203 * 3600 / LTM!$C$1 - epsilon), $D203 / 'Input Data'!$G$14, 'Input Data'!$G$13 - $D203 / 'Input Data'!$G$15)</f>
        <v>751.57894736842104</v>
      </c>
      <c r="O203" s="17">
        <f>IF($F203 + $G203 &gt;= LTM!$AA203 * 3600 / LTM!$C$1 - epsilon, ($F203 + $G203) / 'Input Data'!$G$14, 'Input Data'!$G$13 - ($F203 + $G203) / 'Input Data'!$G$15)</f>
        <v>751.57894736842104</v>
      </c>
      <c r="Q203" s="49">
        <f>IF(ABS($J203-$K203) &gt; epsilon, -((LTM!$C204 - LTM!$C203) * 3600 / LTM!$C$1-($B203+$C203))/($J203-$K203), 0)</f>
        <v>0</v>
      </c>
      <c r="R203" s="8">
        <f t="shared" si="6"/>
        <v>1.341487908599073</v>
      </c>
      <c r="S203" s="17">
        <f t="shared" si="7"/>
        <v>0</v>
      </c>
      <c r="U203" s="49">
        <f>MAX(U202 + Q202 * LTM!$C$1 / 3600, 0)</f>
        <v>0</v>
      </c>
      <c r="V203" s="11">
        <f>MAX(V202 + R202 * LTM!$C$1 / 3600 + IF(NOT(OR(LTM!$M204 * 3600 / LTM!$C$1 &gt;= 'Input Data'!$E$12 * LOOKUP(LTM!$A204,'Input Data'!$B$58:$B$62,'Input Data'!$F$58:$F$62) - epsilon,$B203 &lt; LTM!$M203 * 3600 / LTM!$C$1 - epsilon)), MIN(U202 + Q202 * LTM!$C$1 / 3600, 0), 0), 0)</f>
        <v>1.0386107773612447E-2</v>
      </c>
      <c r="W203" s="18">
        <f>MAX(W202 + S202 * LTM!$C$1 / 3600 + IF(NOT(OR(LTM!$X204 * 3600 / LTM!$C$1 &gt;= 'Input Data'!$G$12 * LOOKUP(LTM!$A204,'Input Data'!$B$58:$B$62,'Input Data'!$H$58:$H$62) - epsilon, $D203 &lt; LTM!$X203 * 3600 / LTM!$C$1 - epsilon)), MIN(V202 + R202 * LTM!$C$1 / 3600, 0), 0), 0)</f>
        <v>0.49335522492120221</v>
      </c>
      <c r="Y203" s="50" t="e">
        <f>NA()</f>
        <v>#N/A</v>
      </c>
      <c r="Z203" s="55" t="e">
        <f>NA()</f>
        <v>#N/A</v>
      </c>
      <c r="AA203" s="8" t="e">
        <f>NA()</f>
        <v>#N/A</v>
      </c>
      <c r="AB203" s="17">
        <f>IF($U203 &gt; epsilon, $U203 + 'Input Data'!$G$11 + 'Input Data'!$E$11, IF($V203 &gt; epsilon, $V203 + 'Input Data'!$G$11, $W203)) * 5280</f>
        <v>2694.8386490446737</v>
      </c>
    </row>
    <row r="204" spans="1:28" x14ac:dyDescent="0.3">
      <c r="A204" s="38">
        <f>IF(SUM($B203:$H205)=0,NA(),LTM!$A205)</f>
        <v>2000</v>
      </c>
      <c r="B204" s="7">
        <f>LTM!$I205 / LTM!$C$1 * 3600</f>
        <v>6230.0000000000364</v>
      </c>
      <c r="C204" s="8">
        <f>LTM!$H205 / LTM!$C$1 * 3600</f>
        <v>0</v>
      </c>
      <c r="D204" s="8">
        <f>LTM!$T205 / LTM!$C$1 * 3600</f>
        <v>5399.9999999999991</v>
      </c>
      <c r="E204" s="33">
        <f>LTM!$S205 / LTM!$C$1 * 3600</f>
        <v>110.20408163265306</v>
      </c>
      <c r="F204" s="8">
        <f>LTM!$AE205 / LTM!$C$1 * 3600</f>
        <v>5400</v>
      </c>
      <c r="G204" s="33">
        <f>LTM!$AD205 / LTM!$C$1 * 3600</f>
        <v>0</v>
      </c>
      <c r="H204" s="18">
        <f>LTM!$AL205 / LTM!$C$1 * 3600</f>
        <v>5400</v>
      </c>
      <c r="J204" s="50">
        <f>IF(OR(LTM!$B205 * 3600 / LTM!$C$1 &gt;= 'Input Data'!$C$12 * LOOKUP(LTM!$A205,'Input Data'!$B$58:$B$62,'Input Data'!$D$58:$D$62) - epsilon, LTM!$C205 - LTM!$C204 &lt; LTM!$B204 - epsilon), (LTM!$C205 - LTM!$C204) * 3600 / LTM!$C$1 / 'Input Data'!$C$14, 'Input Data'!$C$13 - (LTM!$C205 - LTM!$C204) * 3600 / LTM!$C$1 / 'Input Data'!$C$15)</f>
        <v>103.83333333333394</v>
      </c>
      <c r="K204" s="60">
        <f>IF($B204 + $C204 &gt;= LTM!$E204 * 3600 / LTM!$C$1 - epsilon, ($B204 + $C204) / 'Input Data'!$C$14, 'Input Data'!$C$13 - ($B204 + $C204) / 'Input Data'!$C$15)</f>
        <v>103.83333333333394</v>
      </c>
      <c r="L204" s="8">
        <f>IF(OR(LTM!$M205 * 3600 / LTM!$C$1 &gt;= 'Input Data'!$E$12 * LOOKUP(LTM!$A205,'Input Data'!$B$58:$B$62,'Input Data'!$F$58:$F$62) - epsilon,$B204 &lt; LTM!$M204 * 3600 / LTM!$C$1 - epsilon), $B204 / 'Input Data'!$E$14, 'Input Data'!$E$13 - $B204 / 'Input Data'!$E$15)</f>
        <v>207.66666666666788</v>
      </c>
      <c r="M204" s="33">
        <f>IF($D204 + $E204 &gt;= LTM!$P204 * 3600 / LTM!$C$1 - epsilon, ($D204 + $E204) / 'Input Data'!$E$14, 'Input Data'!$E$13 - ($D204 + $E204) / 'Input Data'!$E$15)</f>
        <v>744.23200859291092</v>
      </c>
      <c r="N204" s="8">
        <f>IF(OR(LTM!$X205 * 3600 / LTM!$C$1 &gt;= 'Input Data'!$G$12 * LOOKUP(LTM!$A205,'Input Data'!$B$58:$B$62,'Input Data'!$H$58:$H$62) - epsilon, $D204 &lt; LTM!$X204 * 3600 / LTM!$C$1 - epsilon), $D204 / 'Input Data'!$G$14, 'Input Data'!$G$13 - $D204 / 'Input Data'!$G$15)</f>
        <v>751.57894736842104</v>
      </c>
      <c r="O204" s="17">
        <f>IF($F204 + $G204 &gt;= LTM!$AA204 * 3600 / LTM!$C$1 - epsilon, ($F204 + $G204) / 'Input Data'!$G$14, 'Input Data'!$G$13 - ($F204 + $G204) / 'Input Data'!$G$15)</f>
        <v>751.57894736842104</v>
      </c>
      <c r="Q204" s="49">
        <f>IF(ABS($J204-$K204) &gt; epsilon, -((LTM!$C205 - LTM!$C204) * 3600 / LTM!$C$1-($B204+$C204))/($J204-$K204), 0)</f>
        <v>0</v>
      </c>
      <c r="R204" s="8">
        <f t="shared" si="6"/>
        <v>1.3414879085990759</v>
      </c>
      <c r="S204" s="17">
        <f t="shared" si="7"/>
        <v>0</v>
      </c>
      <c r="U204" s="49">
        <f>MAX(U203 + Q203 * LTM!$C$1 / 3600, 0)</f>
        <v>0</v>
      </c>
      <c r="V204" s="11">
        <f>MAX(V203 + R203 * LTM!$C$1 / 3600 + IF(NOT(OR(LTM!$M205 * 3600 / LTM!$C$1 &gt;= 'Input Data'!$E$12 * LOOKUP(LTM!$A205,'Input Data'!$B$58:$B$62,'Input Data'!$F$58:$F$62) - epsilon,$B204 &lt; LTM!$M204 * 3600 / LTM!$C$1 - epsilon)), MIN(U203 + Q203 * LTM!$C$1 / 3600, 0), 0), 0)</f>
        <v>1.4112463075276539E-2</v>
      </c>
      <c r="W204" s="18">
        <f>MAX(W203 + S203 * LTM!$C$1 / 3600 + IF(NOT(OR(LTM!$X205 * 3600 / LTM!$C$1 &gt;= 'Input Data'!$G$12 * LOOKUP(LTM!$A205,'Input Data'!$B$58:$B$62,'Input Data'!$H$58:$H$62) - epsilon, $D204 &lt; LTM!$X204 * 3600 / LTM!$C$1 - epsilon)), MIN(V203 + R203 * LTM!$C$1 / 3600, 0), 0), 0)</f>
        <v>0.49335522492120221</v>
      </c>
      <c r="Y204" s="50" t="e">
        <f>NA()</f>
        <v>#N/A</v>
      </c>
      <c r="Z204" s="55" t="e">
        <f>NA()</f>
        <v>#N/A</v>
      </c>
      <c r="AA204" s="8" t="e">
        <f>NA()</f>
        <v>#N/A</v>
      </c>
      <c r="AB204" s="17">
        <f>IF($U204 &gt; epsilon, $U204 + 'Input Data'!$G$11 + 'Input Data'!$E$11, IF($V204 &gt; epsilon, $V204 + 'Input Data'!$G$11, $W204)) * 5280</f>
        <v>2714.5138050374603</v>
      </c>
    </row>
    <row r="205" spans="1:28" x14ac:dyDescent="0.3">
      <c r="A205" s="38">
        <f>IF(SUM($B204:$H206)=0,NA(),LTM!$A206)</f>
        <v>2010</v>
      </c>
      <c r="B205" s="7">
        <f>LTM!$I206 / LTM!$C$1 * 3600</f>
        <v>6230.0000000000364</v>
      </c>
      <c r="C205" s="8">
        <f>LTM!$H206 / LTM!$C$1 * 3600</f>
        <v>0</v>
      </c>
      <c r="D205" s="8">
        <f>LTM!$T206 / LTM!$C$1 * 3600</f>
        <v>5399.9999999999991</v>
      </c>
      <c r="E205" s="33">
        <f>LTM!$S206 / LTM!$C$1 * 3600</f>
        <v>110.20408163265306</v>
      </c>
      <c r="F205" s="8">
        <f>LTM!$AE206 / LTM!$C$1 * 3600</f>
        <v>5400</v>
      </c>
      <c r="G205" s="33">
        <f>LTM!$AD206 / LTM!$C$1 * 3600</f>
        <v>0</v>
      </c>
      <c r="H205" s="18">
        <f>LTM!$AL206 / LTM!$C$1 * 3600</f>
        <v>5400</v>
      </c>
      <c r="J205" s="50">
        <f>IF(OR(LTM!$B206 * 3600 / LTM!$C$1 &gt;= 'Input Data'!$C$12 * LOOKUP(LTM!$A206,'Input Data'!$B$58:$B$62,'Input Data'!$D$58:$D$62) - epsilon, LTM!$C206 - LTM!$C205 &lt; LTM!$B205 - epsilon), (LTM!$C206 - LTM!$C205) * 3600 / LTM!$C$1 / 'Input Data'!$C$14, 'Input Data'!$C$13 - (LTM!$C206 - LTM!$C205) * 3600 / LTM!$C$1 / 'Input Data'!$C$15)</f>
        <v>103.83333333333394</v>
      </c>
      <c r="K205" s="60">
        <f>IF($B205 + $C205 &gt;= LTM!$E205 * 3600 / LTM!$C$1 - epsilon, ($B205 + $C205) / 'Input Data'!$C$14, 'Input Data'!$C$13 - ($B205 + $C205) / 'Input Data'!$C$15)</f>
        <v>103.83333333333394</v>
      </c>
      <c r="L205" s="8">
        <f>IF(OR(LTM!$M206 * 3600 / LTM!$C$1 &gt;= 'Input Data'!$E$12 * LOOKUP(LTM!$A206,'Input Data'!$B$58:$B$62,'Input Data'!$F$58:$F$62) - epsilon,$B205 &lt; LTM!$M205 * 3600 / LTM!$C$1 - epsilon), $B205 / 'Input Data'!$E$14, 'Input Data'!$E$13 - $B205 / 'Input Data'!$E$15)</f>
        <v>207.66666666666788</v>
      </c>
      <c r="M205" s="33">
        <f>IF($D205 + $E205 &gt;= LTM!$P205 * 3600 / LTM!$C$1 - epsilon, ($D205 + $E205) / 'Input Data'!$E$14, 'Input Data'!$E$13 - ($D205 + $E205) / 'Input Data'!$E$15)</f>
        <v>744.23200859291092</v>
      </c>
      <c r="N205" s="8">
        <f>IF(OR(LTM!$X206 * 3600 / LTM!$C$1 &gt;= 'Input Data'!$G$12 * LOOKUP(LTM!$A206,'Input Data'!$B$58:$B$62,'Input Data'!$H$58:$H$62) - epsilon, $D205 &lt; LTM!$X205 * 3600 / LTM!$C$1 - epsilon), $D205 / 'Input Data'!$G$14, 'Input Data'!$G$13 - $D205 / 'Input Data'!$G$15)</f>
        <v>751.57894736842104</v>
      </c>
      <c r="O205" s="17">
        <f>IF($F205 + $G205 &gt;= LTM!$AA205 * 3600 / LTM!$C$1 - epsilon, ($F205 + $G205) / 'Input Data'!$G$14, 'Input Data'!$G$13 - ($F205 + $G205) / 'Input Data'!$G$15)</f>
        <v>751.57894736842104</v>
      </c>
      <c r="Q205" s="49">
        <f>IF(ABS($J205-$K205) &gt; epsilon, -((LTM!$C206 - LTM!$C205) * 3600 / LTM!$C$1-($B205+$C205))/($J205-$K205), 0)</f>
        <v>0</v>
      </c>
      <c r="R205" s="8">
        <f t="shared" si="6"/>
        <v>1.3414879085990759</v>
      </c>
      <c r="S205" s="17">
        <f t="shared" si="7"/>
        <v>0</v>
      </c>
      <c r="U205" s="49">
        <v>0</v>
      </c>
      <c r="V205" s="11">
        <f>MAX(V204 + R204 * LTM!$C$1 / 3600 + IF(NOT(OR(LTM!$M206 * 3600 / LTM!$C$1 &gt;= 'Input Data'!$E$12 * LOOKUP(LTM!$A206,'Input Data'!$B$58:$B$62,'Input Data'!$F$58:$F$62) - epsilon,$B205 &lt; LTM!$M205 * 3600 / LTM!$C$1 - epsilon)), MIN(U204 + Q204 * LTM!$C$1 / 3600, 0), 0), 0)</f>
        <v>1.7838818376940638E-2</v>
      </c>
      <c r="W205" s="18">
        <f>MAX(W204 + S204 * LTM!$C$1 / 3600 + IF(NOT(OR(LTM!$X206 * 3600 / LTM!$C$1 &gt;= 'Input Data'!$G$12 * LOOKUP(LTM!$A206,'Input Data'!$B$58:$B$62,'Input Data'!$H$58:$H$62) - epsilon, $D205 &lt; LTM!$X205 * 3600 / LTM!$C$1 - epsilon)), MIN(V204 + R204 * LTM!$C$1 / 3600, 0), 0), 0)</f>
        <v>0.49335522492120221</v>
      </c>
      <c r="Y205" s="50" t="e">
        <f>NA()</f>
        <v>#N/A</v>
      </c>
      <c r="Z205" s="55" t="e">
        <f>NA()</f>
        <v>#N/A</v>
      </c>
      <c r="AA205" s="8" t="e">
        <f>NA()</f>
        <v>#N/A</v>
      </c>
      <c r="AB205" s="17">
        <f>IF($U205 &gt; epsilon, $U205 + 'Input Data'!$G$11 + 'Input Data'!$E$11, IF($V205 &gt; epsilon, $V205 + 'Input Data'!$G$11, $W205)) * 5280</f>
        <v>2734.1889610302469</v>
      </c>
    </row>
    <row r="206" spans="1:28" x14ac:dyDescent="0.3">
      <c r="A206" s="38">
        <f>IF(SUM($B205:$H207)=0,NA(),LTM!$A207)</f>
        <v>2020</v>
      </c>
      <c r="B206" s="7">
        <f>LTM!$I207 / LTM!$C$1 * 3600</f>
        <v>6230.0000000000364</v>
      </c>
      <c r="C206" s="8">
        <f>LTM!$H207 / LTM!$C$1 * 3600</f>
        <v>0</v>
      </c>
      <c r="D206" s="8">
        <f>LTM!$T207 / LTM!$C$1 * 3600</f>
        <v>5399.9999999999991</v>
      </c>
      <c r="E206" s="33">
        <f>LTM!$S207 / LTM!$C$1 * 3600</f>
        <v>110.20408163265306</v>
      </c>
      <c r="F206" s="8">
        <f>LTM!$AE207 / LTM!$C$1 * 3600</f>
        <v>5400</v>
      </c>
      <c r="G206" s="33">
        <f>LTM!$AD207 / LTM!$C$1 * 3600</f>
        <v>0</v>
      </c>
      <c r="H206" s="18">
        <f>LTM!$AL207 / LTM!$C$1 * 3600</f>
        <v>5400</v>
      </c>
      <c r="J206" s="50">
        <f>IF(OR(LTM!$B207 * 3600 / LTM!$C$1 &gt;= 'Input Data'!$C$12 * LOOKUP(LTM!$A207,'Input Data'!$B$58:$B$62,'Input Data'!$D$58:$D$62) - epsilon, LTM!$C207 - LTM!$C206 &lt; LTM!$B206 - epsilon), (LTM!$C207 - LTM!$C206) * 3600 / LTM!$C$1 / 'Input Data'!$C$14, 'Input Data'!$C$13 - (LTM!$C207 - LTM!$C206) * 3600 / LTM!$C$1 / 'Input Data'!$C$15)</f>
        <v>103.83333333333394</v>
      </c>
      <c r="K206" s="60">
        <f>IF($B206 + $C206 &gt;= LTM!$E206 * 3600 / LTM!$C$1 - epsilon, ($B206 + $C206) / 'Input Data'!$C$14, 'Input Data'!$C$13 - ($B206 + $C206) / 'Input Data'!$C$15)</f>
        <v>103.83333333333394</v>
      </c>
      <c r="L206" s="8">
        <f>IF(OR(LTM!$M207 * 3600 / LTM!$C$1 &gt;= 'Input Data'!$E$12 * LOOKUP(LTM!$A207,'Input Data'!$B$58:$B$62,'Input Data'!$F$58:$F$62) - epsilon,$B206 &lt; LTM!$M206 * 3600 / LTM!$C$1 - epsilon), $B206 / 'Input Data'!$E$14, 'Input Data'!$E$13 - $B206 / 'Input Data'!$E$15)</f>
        <v>207.66666666666788</v>
      </c>
      <c r="M206" s="33">
        <f>IF($D206 + $E206 &gt;= LTM!$P206 * 3600 / LTM!$C$1 - epsilon, ($D206 + $E206) / 'Input Data'!$E$14, 'Input Data'!$E$13 - ($D206 + $E206) / 'Input Data'!$E$15)</f>
        <v>744.23200859291092</v>
      </c>
      <c r="N206" s="8">
        <f>IF(OR(LTM!$X207 * 3600 / LTM!$C$1 &gt;= 'Input Data'!$G$12 * LOOKUP(LTM!$A207,'Input Data'!$B$58:$B$62,'Input Data'!$H$58:$H$62) - epsilon, $D206 &lt; LTM!$X206 * 3600 / LTM!$C$1 - epsilon), $D206 / 'Input Data'!$G$14, 'Input Data'!$G$13 - $D206 / 'Input Data'!$G$15)</f>
        <v>751.57894736842104</v>
      </c>
      <c r="O206" s="17">
        <f>IF($F206 + $G206 &gt;= LTM!$AA206 * 3600 / LTM!$C$1 - epsilon, ($F206 + $G206) / 'Input Data'!$G$14, 'Input Data'!$G$13 - ($F206 + $G206) / 'Input Data'!$G$15)</f>
        <v>751.57894736842104</v>
      </c>
      <c r="Q206" s="49">
        <f>IF(ABS($J206-$K206) &gt; epsilon, -((LTM!$C207 - LTM!$C206) * 3600 / LTM!$C$1-($B206+$C206))/($J206-$K206), 0)</f>
        <v>0</v>
      </c>
      <c r="R206" s="8">
        <f t="shared" si="6"/>
        <v>1.3414879085990759</v>
      </c>
      <c r="S206" s="17">
        <f t="shared" si="7"/>
        <v>0</v>
      </c>
      <c r="U206" s="49">
        <f>MAX(U205 + Q205 * LTM!$C$1 / 3600, 0)</f>
        <v>0</v>
      </c>
      <c r="V206" s="11">
        <f>MAX(V205 + R205 * LTM!$C$1 / 3600 + IF(NOT(OR(LTM!$M207 * 3600 / LTM!$C$1 &gt;= 'Input Data'!$E$12 * LOOKUP(LTM!$A207,'Input Data'!$B$58:$B$62,'Input Data'!$F$58:$F$62) - epsilon,$B206 &lt; LTM!$M206 * 3600 / LTM!$C$1 - epsilon)), MIN(U205 + Q205 * LTM!$C$1 / 3600, 0), 0), 0)</f>
        <v>2.1565173678604738E-2</v>
      </c>
      <c r="W206" s="18">
        <f>MAX(W205 + S205 * LTM!$C$1 / 3600 + IF(NOT(OR(LTM!$X207 * 3600 / LTM!$C$1 &gt;= 'Input Data'!$G$12 * LOOKUP(LTM!$A207,'Input Data'!$B$58:$B$62,'Input Data'!$H$58:$H$62) - epsilon, $D206 &lt; LTM!$X206 * 3600 / LTM!$C$1 - epsilon)), MIN(V205 + R205 * LTM!$C$1 / 3600, 0), 0), 0)</f>
        <v>0.49335522492120221</v>
      </c>
      <c r="Y206" s="50" t="e">
        <f>NA()</f>
        <v>#N/A</v>
      </c>
      <c r="Z206" s="55" t="e">
        <f>NA()</f>
        <v>#N/A</v>
      </c>
      <c r="AA206" s="8" t="e">
        <f>NA()</f>
        <v>#N/A</v>
      </c>
      <c r="AB206" s="17">
        <f>IF($U206 &gt; epsilon, $U206 + 'Input Data'!$G$11 + 'Input Data'!$E$11, IF($V206 &gt; epsilon, $V206 + 'Input Data'!$G$11, $W206)) * 5280</f>
        <v>2753.864117023033</v>
      </c>
    </row>
    <row r="207" spans="1:28" x14ac:dyDescent="0.3">
      <c r="A207" s="38">
        <f>IF(SUM($B206:$H208)=0,NA(),LTM!$A208)</f>
        <v>2030</v>
      </c>
      <c r="B207" s="7">
        <f>LTM!$I208 / LTM!$C$1 * 3600</f>
        <v>6230.0000000000364</v>
      </c>
      <c r="C207" s="8">
        <f>LTM!$H208 / LTM!$C$1 * 3600</f>
        <v>0</v>
      </c>
      <c r="D207" s="8">
        <f>LTM!$T208 / LTM!$C$1 * 3600</f>
        <v>5399.9999999999991</v>
      </c>
      <c r="E207" s="33">
        <f>LTM!$S208 / LTM!$C$1 * 3600</f>
        <v>110.20408163265306</v>
      </c>
      <c r="F207" s="8">
        <f>LTM!$AE208 / LTM!$C$1 * 3600</f>
        <v>5400</v>
      </c>
      <c r="G207" s="33">
        <f>LTM!$AD208 / LTM!$C$1 * 3600</f>
        <v>0</v>
      </c>
      <c r="H207" s="18">
        <f>LTM!$AL208 / LTM!$C$1 * 3600</f>
        <v>5400</v>
      </c>
      <c r="J207" s="50">
        <f>IF(OR(LTM!$B208 * 3600 / LTM!$C$1 &gt;= 'Input Data'!$C$12 * LOOKUP(LTM!$A208,'Input Data'!$B$58:$B$62,'Input Data'!$D$58:$D$62) - epsilon, LTM!$C208 - LTM!$C207 &lt; LTM!$B207 - epsilon), (LTM!$C208 - LTM!$C207) * 3600 / LTM!$C$1 / 'Input Data'!$C$14, 'Input Data'!$C$13 - (LTM!$C208 - LTM!$C207) * 3600 / LTM!$C$1 / 'Input Data'!$C$15)</f>
        <v>103.83333333333394</v>
      </c>
      <c r="K207" s="60">
        <f>IF($B207 + $C207 &gt;= LTM!$E207 * 3600 / LTM!$C$1 - epsilon, ($B207 + $C207) / 'Input Data'!$C$14, 'Input Data'!$C$13 - ($B207 + $C207) / 'Input Data'!$C$15)</f>
        <v>103.83333333333394</v>
      </c>
      <c r="L207" s="8">
        <f>IF(OR(LTM!$M208 * 3600 / LTM!$C$1 &gt;= 'Input Data'!$E$12 * LOOKUP(LTM!$A208,'Input Data'!$B$58:$B$62,'Input Data'!$F$58:$F$62) - epsilon,$B207 &lt; LTM!$M207 * 3600 / LTM!$C$1 - epsilon), $B207 / 'Input Data'!$E$14, 'Input Data'!$E$13 - $B207 / 'Input Data'!$E$15)</f>
        <v>207.66666666666788</v>
      </c>
      <c r="M207" s="33">
        <f>IF($D207 + $E207 &gt;= LTM!$P207 * 3600 / LTM!$C$1 - epsilon, ($D207 + $E207) / 'Input Data'!$E$14, 'Input Data'!$E$13 - ($D207 + $E207) / 'Input Data'!$E$15)</f>
        <v>744.23200859291092</v>
      </c>
      <c r="N207" s="8">
        <f>IF(OR(LTM!$X208 * 3600 / LTM!$C$1 &gt;= 'Input Data'!$G$12 * LOOKUP(LTM!$A208,'Input Data'!$B$58:$B$62,'Input Data'!$H$58:$H$62) - epsilon, $D207 &lt; LTM!$X207 * 3600 / LTM!$C$1 - epsilon), $D207 / 'Input Data'!$G$14, 'Input Data'!$G$13 - $D207 / 'Input Data'!$G$15)</f>
        <v>751.57894736842104</v>
      </c>
      <c r="O207" s="17">
        <f>IF($F207 + $G207 &gt;= LTM!$AA207 * 3600 / LTM!$C$1 - epsilon, ($F207 + $G207) / 'Input Data'!$G$14, 'Input Data'!$G$13 - ($F207 + $G207) / 'Input Data'!$G$15)</f>
        <v>751.57894736842104</v>
      </c>
      <c r="Q207" s="49">
        <f>IF(ABS($J207-$K207) &gt; epsilon, -((LTM!$C208 - LTM!$C207) * 3600 / LTM!$C$1-($B207+$C207))/($J207-$K207), 0)</f>
        <v>0</v>
      </c>
      <c r="R207" s="8">
        <f t="shared" si="6"/>
        <v>1.3414879085990759</v>
      </c>
      <c r="S207" s="17">
        <f t="shared" si="7"/>
        <v>0</v>
      </c>
      <c r="U207" s="49">
        <f>MAX(U206 + Q206 * LTM!$C$1 / 3600, 0)</f>
        <v>0</v>
      </c>
      <c r="V207" s="11">
        <f>MAX(V206 + R206 * LTM!$C$1 / 3600 + IF(NOT(OR(LTM!$M208 * 3600 / LTM!$C$1 &gt;= 'Input Data'!$E$12 * LOOKUP(LTM!$A208,'Input Data'!$B$58:$B$62,'Input Data'!$F$58:$F$62) - epsilon,$B207 &lt; LTM!$M207 * 3600 / LTM!$C$1 - epsilon)), MIN(U206 + Q206 * LTM!$C$1 / 3600, 0), 0), 0)</f>
        <v>2.5291528980268839E-2</v>
      </c>
      <c r="W207" s="18">
        <f>MAX(W206 + S206 * LTM!$C$1 / 3600 + IF(NOT(OR(LTM!$X208 * 3600 / LTM!$C$1 &gt;= 'Input Data'!$G$12 * LOOKUP(LTM!$A208,'Input Data'!$B$58:$B$62,'Input Data'!$H$58:$H$62) - epsilon, $D207 &lt; LTM!$X207 * 3600 / LTM!$C$1 - epsilon)), MIN(V206 + R206 * LTM!$C$1 / 3600, 0), 0), 0)</f>
        <v>0.49335522492120221</v>
      </c>
      <c r="Y207" s="50" t="e">
        <f>NA()</f>
        <v>#N/A</v>
      </c>
      <c r="Z207" s="55" t="e">
        <f>NA()</f>
        <v>#N/A</v>
      </c>
      <c r="AA207" s="8" t="e">
        <f>NA()</f>
        <v>#N/A</v>
      </c>
      <c r="AB207" s="17">
        <f>IF($U207 &gt; epsilon, $U207 + 'Input Data'!$G$11 + 'Input Data'!$E$11, IF($V207 &gt; epsilon, $V207 + 'Input Data'!$G$11, $W207)) * 5280</f>
        <v>2773.5392730158196</v>
      </c>
    </row>
    <row r="208" spans="1:28" x14ac:dyDescent="0.3">
      <c r="A208" s="38">
        <f>IF(SUM($B207:$H209)=0,NA(),LTM!$A209)</f>
        <v>2040</v>
      </c>
      <c r="B208" s="7">
        <f>LTM!$I209 / LTM!$C$1 * 3600</f>
        <v>6230.0000000000364</v>
      </c>
      <c r="C208" s="8">
        <f>LTM!$H209 / LTM!$C$1 * 3600</f>
        <v>0</v>
      </c>
      <c r="D208" s="8">
        <f>LTM!$T209 / LTM!$C$1 * 3600</f>
        <v>5399.9999999999991</v>
      </c>
      <c r="E208" s="33">
        <f>LTM!$S209 / LTM!$C$1 * 3600</f>
        <v>110.20408163265306</v>
      </c>
      <c r="F208" s="8">
        <f>LTM!$AE209 / LTM!$C$1 * 3600</f>
        <v>5400</v>
      </c>
      <c r="G208" s="33">
        <f>LTM!$AD209 / LTM!$C$1 * 3600</f>
        <v>0</v>
      </c>
      <c r="H208" s="18">
        <f>LTM!$AL209 / LTM!$C$1 * 3600</f>
        <v>5400</v>
      </c>
      <c r="J208" s="50">
        <f>IF(OR(LTM!$B209 * 3600 / LTM!$C$1 &gt;= 'Input Data'!$C$12 * LOOKUP(LTM!$A209,'Input Data'!$B$58:$B$62,'Input Data'!$D$58:$D$62) - epsilon, LTM!$C209 - LTM!$C208 &lt; LTM!$B208 - epsilon), (LTM!$C209 - LTM!$C208) * 3600 / LTM!$C$1 / 'Input Data'!$C$14, 'Input Data'!$C$13 - (LTM!$C209 - LTM!$C208) * 3600 / LTM!$C$1 / 'Input Data'!$C$15)</f>
        <v>103.83333333333394</v>
      </c>
      <c r="K208" s="60">
        <f>IF($B208 + $C208 &gt;= LTM!$E208 * 3600 / LTM!$C$1 - epsilon, ($B208 + $C208) / 'Input Data'!$C$14, 'Input Data'!$C$13 - ($B208 + $C208) / 'Input Data'!$C$15)</f>
        <v>103.83333333333394</v>
      </c>
      <c r="L208" s="8">
        <f>IF(OR(LTM!$M209 * 3600 / LTM!$C$1 &gt;= 'Input Data'!$E$12 * LOOKUP(LTM!$A209,'Input Data'!$B$58:$B$62,'Input Data'!$F$58:$F$62) - epsilon,$B208 &lt; LTM!$M208 * 3600 / LTM!$C$1 - epsilon), $B208 / 'Input Data'!$E$14, 'Input Data'!$E$13 - $B208 / 'Input Data'!$E$15)</f>
        <v>207.66666666666788</v>
      </c>
      <c r="M208" s="33">
        <f>IF($D208 + $E208 &gt;= LTM!$P208 * 3600 / LTM!$C$1 - epsilon, ($D208 + $E208) / 'Input Data'!$E$14, 'Input Data'!$E$13 - ($D208 + $E208) / 'Input Data'!$E$15)</f>
        <v>744.23200859291092</v>
      </c>
      <c r="N208" s="8">
        <f>IF(OR(LTM!$X209 * 3600 / LTM!$C$1 &gt;= 'Input Data'!$G$12 * LOOKUP(LTM!$A209,'Input Data'!$B$58:$B$62,'Input Data'!$H$58:$H$62) - epsilon, $D208 &lt; LTM!$X208 * 3600 / LTM!$C$1 - epsilon), $D208 / 'Input Data'!$G$14, 'Input Data'!$G$13 - $D208 / 'Input Data'!$G$15)</f>
        <v>751.57894736842104</v>
      </c>
      <c r="O208" s="17">
        <f>IF($F208 + $G208 &gt;= LTM!$AA208 * 3600 / LTM!$C$1 - epsilon, ($F208 + $G208) / 'Input Data'!$G$14, 'Input Data'!$G$13 - ($F208 + $G208) / 'Input Data'!$G$15)</f>
        <v>751.57894736842104</v>
      </c>
      <c r="Q208" s="49">
        <f>IF(ABS($J208-$K208) &gt; epsilon, -((LTM!$C209 - LTM!$C208) * 3600 / LTM!$C$1-($B208+$C208))/($J208-$K208), 0)</f>
        <v>0</v>
      </c>
      <c r="R208" s="8">
        <f t="shared" si="6"/>
        <v>1.3414879085990759</v>
      </c>
      <c r="S208" s="17">
        <f t="shared" si="7"/>
        <v>0</v>
      </c>
      <c r="U208" s="49">
        <f>MAX(U207 + Q207 * LTM!$C$1 / 3600, 0)</f>
        <v>0</v>
      </c>
      <c r="V208" s="11">
        <f>MAX(V207 + R207 * LTM!$C$1 / 3600 + IF(NOT(OR(LTM!$M209 * 3600 / LTM!$C$1 &gt;= 'Input Data'!$E$12 * LOOKUP(LTM!$A209,'Input Data'!$B$58:$B$62,'Input Data'!$F$58:$F$62) - epsilon,$B208 &lt; LTM!$M208 * 3600 / LTM!$C$1 - epsilon)), MIN(U207 + Q207 * LTM!$C$1 / 3600, 0), 0), 0)</f>
        <v>2.901788428193294E-2</v>
      </c>
      <c r="W208" s="18">
        <f>MAX(W207 + S207 * LTM!$C$1 / 3600 + IF(NOT(OR(LTM!$X209 * 3600 / LTM!$C$1 &gt;= 'Input Data'!$G$12 * LOOKUP(LTM!$A209,'Input Data'!$B$58:$B$62,'Input Data'!$H$58:$H$62) - epsilon, $D208 &lt; LTM!$X208 * 3600 / LTM!$C$1 - epsilon)), MIN(V207 + R207 * LTM!$C$1 / 3600, 0), 0), 0)</f>
        <v>0.49335522492120221</v>
      </c>
      <c r="Y208" s="50" t="e">
        <f>NA()</f>
        <v>#N/A</v>
      </c>
      <c r="Z208" s="55" t="e">
        <f>NA()</f>
        <v>#N/A</v>
      </c>
      <c r="AA208" s="8" t="e">
        <f>NA()</f>
        <v>#N/A</v>
      </c>
      <c r="AB208" s="17">
        <f>IF($U208 &gt; epsilon, $U208 + 'Input Data'!$G$11 + 'Input Data'!$E$11, IF($V208 &gt; epsilon, $V208 + 'Input Data'!$G$11, $W208)) * 5280</f>
        <v>2793.2144290086062</v>
      </c>
    </row>
    <row r="209" spans="1:28" x14ac:dyDescent="0.3">
      <c r="A209" s="38">
        <f>IF(SUM($B208:$H210)=0,NA(),LTM!$A210)</f>
        <v>2050</v>
      </c>
      <c r="B209" s="7">
        <f>LTM!$I210 / LTM!$C$1 * 3600</f>
        <v>6230.0000000000364</v>
      </c>
      <c r="C209" s="8">
        <f>LTM!$H210 / LTM!$C$1 * 3600</f>
        <v>0</v>
      </c>
      <c r="D209" s="8">
        <f>LTM!$T210 / LTM!$C$1 * 3600</f>
        <v>5399.9999999999991</v>
      </c>
      <c r="E209" s="33">
        <f>LTM!$S210 / LTM!$C$1 * 3600</f>
        <v>110.20408163265306</v>
      </c>
      <c r="F209" s="8">
        <f>LTM!$AE210 / LTM!$C$1 * 3600</f>
        <v>5400</v>
      </c>
      <c r="G209" s="33">
        <f>LTM!$AD210 / LTM!$C$1 * 3600</f>
        <v>0</v>
      </c>
      <c r="H209" s="18">
        <f>LTM!$AL210 / LTM!$C$1 * 3600</f>
        <v>5400</v>
      </c>
      <c r="J209" s="50">
        <f>IF(OR(LTM!$B210 * 3600 / LTM!$C$1 &gt;= 'Input Data'!$C$12 * LOOKUP(LTM!$A210,'Input Data'!$B$58:$B$62,'Input Data'!$D$58:$D$62) - epsilon, LTM!$C210 - LTM!$C209 &lt; LTM!$B209 - epsilon), (LTM!$C210 - LTM!$C209) * 3600 / LTM!$C$1 / 'Input Data'!$C$14, 'Input Data'!$C$13 - (LTM!$C210 - LTM!$C209) * 3600 / LTM!$C$1 / 'Input Data'!$C$15)</f>
        <v>103.83333333333394</v>
      </c>
      <c r="K209" s="60">
        <f>IF($B209 + $C209 &gt;= LTM!$E209 * 3600 / LTM!$C$1 - epsilon, ($B209 + $C209) / 'Input Data'!$C$14, 'Input Data'!$C$13 - ($B209 + $C209) / 'Input Data'!$C$15)</f>
        <v>103.83333333333394</v>
      </c>
      <c r="L209" s="8">
        <f>IF(OR(LTM!$M210 * 3600 / LTM!$C$1 &gt;= 'Input Data'!$E$12 * LOOKUP(LTM!$A210,'Input Data'!$B$58:$B$62,'Input Data'!$F$58:$F$62) - epsilon,$B209 &lt; LTM!$M209 * 3600 / LTM!$C$1 - epsilon), $B209 / 'Input Data'!$E$14, 'Input Data'!$E$13 - $B209 / 'Input Data'!$E$15)</f>
        <v>207.66666666666788</v>
      </c>
      <c r="M209" s="33">
        <f>IF($D209 + $E209 &gt;= LTM!$P209 * 3600 / LTM!$C$1 - epsilon, ($D209 + $E209) / 'Input Data'!$E$14, 'Input Data'!$E$13 - ($D209 + $E209) / 'Input Data'!$E$15)</f>
        <v>744.23200859291092</v>
      </c>
      <c r="N209" s="8">
        <f>IF(OR(LTM!$X210 * 3600 / LTM!$C$1 &gt;= 'Input Data'!$G$12 * LOOKUP(LTM!$A210,'Input Data'!$B$58:$B$62,'Input Data'!$H$58:$H$62) - epsilon, $D209 &lt; LTM!$X209 * 3600 / LTM!$C$1 - epsilon), $D209 / 'Input Data'!$G$14, 'Input Data'!$G$13 - $D209 / 'Input Data'!$G$15)</f>
        <v>751.57894736842104</v>
      </c>
      <c r="O209" s="17">
        <f>IF($F209 + $G209 &gt;= LTM!$AA209 * 3600 / LTM!$C$1 - epsilon, ($F209 + $G209) / 'Input Data'!$G$14, 'Input Data'!$G$13 - ($F209 + $G209) / 'Input Data'!$G$15)</f>
        <v>751.57894736842104</v>
      </c>
      <c r="Q209" s="49">
        <f>IF(ABS($J209-$K209) &gt; epsilon, -((LTM!$C210 - LTM!$C209) * 3600 / LTM!$C$1-($B209+$C209))/($J209-$K209), 0)</f>
        <v>0</v>
      </c>
      <c r="R209" s="8">
        <f t="shared" si="6"/>
        <v>1.3414879085990759</v>
      </c>
      <c r="S209" s="17">
        <f t="shared" si="7"/>
        <v>0</v>
      </c>
      <c r="U209" s="49">
        <f>MAX(U208 + Q208 * LTM!$C$1 / 3600, 0)</f>
        <v>0</v>
      </c>
      <c r="V209" s="11">
        <f>MAX(V208 + R208 * LTM!$C$1 / 3600 + IF(NOT(OR(LTM!$M210 * 3600 / LTM!$C$1 &gt;= 'Input Data'!$E$12 * LOOKUP(LTM!$A210,'Input Data'!$B$58:$B$62,'Input Data'!$F$58:$F$62) - epsilon,$B209 &lt; LTM!$M209 * 3600 / LTM!$C$1 - epsilon)), MIN(U208 + Q208 * LTM!$C$1 / 3600, 0), 0), 0)</f>
        <v>3.274423958359704E-2</v>
      </c>
      <c r="W209" s="18">
        <f>MAX(W208 + S208 * LTM!$C$1 / 3600 + IF(NOT(OR(LTM!$X210 * 3600 / LTM!$C$1 &gt;= 'Input Data'!$G$12 * LOOKUP(LTM!$A210,'Input Data'!$B$58:$B$62,'Input Data'!$H$58:$H$62) - epsilon, $D209 &lt; LTM!$X209 * 3600 / LTM!$C$1 - epsilon)), MIN(V208 + R208 * LTM!$C$1 / 3600, 0), 0), 0)</f>
        <v>0.49335522492120221</v>
      </c>
      <c r="Y209" s="50" t="e">
        <f>NA()</f>
        <v>#N/A</v>
      </c>
      <c r="Z209" s="55" t="e">
        <f>NA()</f>
        <v>#N/A</v>
      </c>
      <c r="AA209" s="8" t="e">
        <f>NA()</f>
        <v>#N/A</v>
      </c>
      <c r="AB209" s="17">
        <f>IF($U209 &gt; epsilon, $U209 + 'Input Data'!$G$11 + 'Input Data'!$E$11, IF($V209 &gt; epsilon, $V209 + 'Input Data'!$G$11, $W209)) * 5280</f>
        <v>2812.8895850013923</v>
      </c>
    </row>
    <row r="210" spans="1:28" x14ac:dyDescent="0.3">
      <c r="A210" s="38">
        <f>IF(SUM($B209:$H211)=0,NA(),LTM!$A211)</f>
        <v>2060</v>
      </c>
      <c r="B210" s="7">
        <f>LTM!$I211 / LTM!$C$1 * 3600</f>
        <v>6230.0000000000364</v>
      </c>
      <c r="C210" s="8">
        <f>LTM!$H211 / LTM!$C$1 * 3600</f>
        <v>0</v>
      </c>
      <c r="D210" s="8">
        <f>LTM!$T211 / LTM!$C$1 * 3600</f>
        <v>5399.9999999999991</v>
      </c>
      <c r="E210" s="33">
        <f>LTM!$S211 / LTM!$C$1 * 3600</f>
        <v>110.20408163265306</v>
      </c>
      <c r="F210" s="8">
        <f>LTM!$AE211 / LTM!$C$1 * 3600</f>
        <v>5400</v>
      </c>
      <c r="G210" s="33">
        <f>LTM!$AD211 / LTM!$C$1 * 3600</f>
        <v>0</v>
      </c>
      <c r="H210" s="18">
        <f>LTM!$AL211 / LTM!$C$1 * 3600</f>
        <v>5400</v>
      </c>
      <c r="J210" s="50">
        <f>IF(OR(LTM!$B211 * 3600 / LTM!$C$1 &gt;= 'Input Data'!$C$12 * LOOKUP(LTM!$A211,'Input Data'!$B$58:$B$62,'Input Data'!$D$58:$D$62) - epsilon, LTM!$C211 - LTM!$C210 &lt; LTM!$B210 - epsilon), (LTM!$C211 - LTM!$C210) * 3600 / LTM!$C$1 / 'Input Data'!$C$14, 'Input Data'!$C$13 - (LTM!$C211 - LTM!$C210) * 3600 / LTM!$C$1 / 'Input Data'!$C$15)</f>
        <v>103.83333333333394</v>
      </c>
      <c r="K210" s="60">
        <f>IF($B210 + $C210 &gt;= LTM!$E210 * 3600 / LTM!$C$1 - epsilon, ($B210 + $C210) / 'Input Data'!$C$14, 'Input Data'!$C$13 - ($B210 + $C210) / 'Input Data'!$C$15)</f>
        <v>103.83333333333394</v>
      </c>
      <c r="L210" s="8">
        <f>IF(OR(LTM!$M211 * 3600 / LTM!$C$1 &gt;= 'Input Data'!$E$12 * LOOKUP(LTM!$A211,'Input Data'!$B$58:$B$62,'Input Data'!$F$58:$F$62) - epsilon,$B210 &lt; LTM!$M210 * 3600 / LTM!$C$1 - epsilon), $B210 / 'Input Data'!$E$14, 'Input Data'!$E$13 - $B210 / 'Input Data'!$E$15)</f>
        <v>207.66666666666788</v>
      </c>
      <c r="M210" s="33">
        <f>IF($D210 + $E210 &gt;= LTM!$P210 * 3600 / LTM!$C$1 - epsilon, ($D210 + $E210) / 'Input Data'!$E$14, 'Input Data'!$E$13 - ($D210 + $E210) / 'Input Data'!$E$15)</f>
        <v>744.23200859291092</v>
      </c>
      <c r="N210" s="8">
        <f>IF(OR(LTM!$X211 * 3600 / LTM!$C$1 &gt;= 'Input Data'!$G$12 * LOOKUP(LTM!$A211,'Input Data'!$B$58:$B$62,'Input Data'!$H$58:$H$62) - epsilon, $D210 &lt; LTM!$X210 * 3600 / LTM!$C$1 - epsilon), $D210 / 'Input Data'!$G$14, 'Input Data'!$G$13 - $D210 / 'Input Data'!$G$15)</f>
        <v>751.57894736842104</v>
      </c>
      <c r="O210" s="17">
        <f>IF($F210 + $G210 &gt;= LTM!$AA210 * 3600 / LTM!$C$1 - epsilon, ($F210 + $G210) / 'Input Data'!$G$14, 'Input Data'!$G$13 - ($F210 + $G210) / 'Input Data'!$G$15)</f>
        <v>751.57894736842104</v>
      </c>
      <c r="Q210" s="49">
        <f>IF(ABS($J210-$K210) &gt; epsilon, -((LTM!$C211 - LTM!$C210) * 3600 / LTM!$C$1-($B210+$C210))/($J210-$K210), 0)</f>
        <v>0</v>
      </c>
      <c r="R210" s="8">
        <f t="shared" si="6"/>
        <v>1.3414879085990759</v>
      </c>
      <c r="S210" s="17">
        <f t="shared" si="7"/>
        <v>0</v>
      </c>
      <c r="U210" s="49">
        <f>MAX(U209 + Q209 * LTM!$C$1 / 3600, 0)</f>
        <v>0</v>
      </c>
      <c r="V210" s="11">
        <f>MAX(V209 + R209 * LTM!$C$1 / 3600 + IF(NOT(OR(LTM!$M211 * 3600 / LTM!$C$1 &gt;= 'Input Data'!$E$12 * LOOKUP(LTM!$A211,'Input Data'!$B$58:$B$62,'Input Data'!$F$58:$F$62) - epsilon,$B210 &lt; LTM!$M210 * 3600 / LTM!$C$1 - epsilon)), MIN(U209 + Q209 * LTM!$C$1 / 3600, 0), 0), 0)</f>
        <v>3.6470594885261137E-2</v>
      </c>
      <c r="W210" s="18">
        <f>MAX(W209 + S209 * LTM!$C$1 / 3600 + IF(NOT(OR(LTM!$X211 * 3600 / LTM!$C$1 &gt;= 'Input Data'!$G$12 * LOOKUP(LTM!$A211,'Input Data'!$B$58:$B$62,'Input Data'!$H$58:$H$62) - epsilon, $D210 &lt; LTM!$X210 * 3600 / LTM!$C$1 - epsilon)), MIN(V209 + R209 * LTM!$C$1 / 3600, 0), 0), 0)</f>
        <v>0.49335522492120221</v>
      </c>
      <c r="Y210" s="50" t="e">
        <f>NA()</f>
        <v>#N/A</v>
      </c>
      <c r="Z210" s="55" t="e">
        <f>NA()</f>
        <v>#N/A</v>
      </c>
      <c r="AA210" s="8" t="e">
        <f>NA()</f>
        <v>#N/A</v>
      </c>
      <c r="AB210" s="17">
        <f>IF($U210 &gt; epsilon, $U210 + 'Input Data'!$G$11 + 'Input Data'!$E$11, IF($V210 &gt; epsilon, $V210 + 'Input Data'!$G$11, $W210)) * 5280</f>
        <v>2832.5647409941789</v>
      </c>
    </row>
    <row r="211" spans="1:28" x14ac:dyDescent="0.3">
      <c r="A211" s="38">
        <f>IF(SUM($B210:$H212)=0,NA(),LTM!$A212)</f>
        <v>2070</v>
      </c>
      <c r="B211" s="7">
        <f>LTM!$I212 / LTM!$C$1 * 3600</f>
        <v>6230.0000000000364</v>
      </c>
      <c r="C211" s="8">
        <f>LTM!$H212 / LTM!$C$1 * 3600</f>
        <v>0</v>
      </c>
      <c r="D211" s="8">
        <f>LTM!$T212 / LTM!$C$1 * 3600</f>
        <v>5399.9999999999991</v>
      </c>
      <c r="E211" s="33">
        <f>LTM!$S212 / LTM!$C$1 * 3600</f>
        <v>110.20408163265306</v>
      </c>
      <c r="F211" s="8">
        <f>LTM!$AE212 / LTM!$C$1 * 3600</f>
        <v>5400</v>
      </c>
      <c r="G211" s="33">
        <f>LTM!$AD212 / LTM!$C$1 * 3600</f>
        <v>0</v>
      </c>
      <c r="H211" s="18">
        <f>LTM!$AL212 / LTM!$C$1 * 3600</f>
        <v>5400</v>
      </c>
      <c r="J211" s="50">
        <f>IF(OR(LTM!$B212 * 3600 / LTM!$C$1 &gt;= 'Input Data'!$C$12 * LOOKUP(LTM!$A212,'Input Data'!$B$58:$B$62,'Input Data'!$D$58:$D$62) - epsilon, LTM!$C212 - LTM!$C211 &lt; LTM!$B211 - epsilon), (LTM!$C212 - LTM!$C211) * 3600 / LTM!$C$1 / 'Input Data'!$C$14, 'Input Data'!$C$13 - (LTM!$C212 - LTM!$C211) * 3600 / LTM!$C$1 / 'Input Data'!$C$15)</f>
        <v>103.83333333333394</v>
      </c>
      <c r="K211" s="60">
        <f>IF($B211 + $C211 &gt;= LTM!$E211 * 3600 / LTM!$C$1 - epsilon, ($B211 + $C211) / 'Input Data'!$C$14, 'Input Data'!$C$13 - ($B211 + $C211) / 'Input Data'!$C$15)</f>
        <v>103.83333333333394</v>
      </c>
      <c r="L211" s="8">
        <f>IF(OR(LTM!$M212 * 3600 / LTM!$C$1 &gt;= 'Input Data'!$E$12 * LOOKUP(LTM!$A212,'Input Data'!$B$58:$B$62,'Input Data'!$F$58:$F$62) - epsilon,$B211 &lt; LTM!$M211 * 3600 / LTM!$C$1 - epsilon), $B211 / 'Input Data'!$E$14, 'Input Data'!$E$13 - $B211 / 'Input Data'!$E$15)</f>
        <v>207.66666666666788</v>
      </c>
      <c r="M211" s="33">
        <f>IF($D211 + $E211 &gt;= LTM!$P211 * 3600 / LTM!$C$1 - epsilon, ($D211 + $E211) / 'Input Data'!$E$14, 'Input Data'!$E$13 - ($D211 + $E211) / 'Input Data'!$E$15)</f>
        <v>744.23200859291092</v>
      </c>
      <c r="N211" s="8">
        <f>IF(OR(LTM!$X212 * 3600 / LTM!$C$1 &gt;= 'Input Data'!$G$12 * LOOKUP(LTM!$A212,'Input Data'!$B$58:$B$62,'Input Data'!$H$58:$H$62) - epsilon, $D211 &lt; LTM!$X211 * 3600 / LTM!$C$1 - epsilon), $D211 / 'Input Data'!$G$14, 'Input Data'!$G$13 - $D211 / 'Input Data'!$G$15)</f>
        <v>751.57894736842104</v>
      </c>
      <c r="O211" s="17">
        <f>IF($F211 + $G211 &gt;= LTM!$AA211 * 3600 / LTM!$C$1 - epsilon, ($F211 + $G211) / 'Input Data'!$G$14, 'Input Data'!$G$13 - ($F211 + $G211) / 'Input Data'!$G$15)</f>
        <v>751.57894736842104</v>
      </c>
      <c r="Q211" s="49">
        <f>IF(ABS($J211-$K211) &gt; epsilon, -((LTM!$C212 - LTM!$C211) * 3600 / LTM!$C$1-($B211+$C211))/($J211-$K211), 0)</f>
        <v>0</v>
      </c>
      <c r="R211" s="8">
        <f t="shared" si="6"/>
        <v>1.3414879085990759</v>
      </c>
      <c r="S211" s="17">
        <f t="shared" si="7"/>
        <v>0</v>
      </c>
      <c r="U211" s="49">
        <f>MAX(U210 + Q210 * LTM!$C$1 / 3600, 0)</f>
        <v>0</v>
      </c>
      <c r="V211" s="11">
        <f>MAX(V210 + R210 * LTM!$C$1 / 3600 + IF(NOT(OR(LTM!$M212 * 3600 / LTM!$C$1 &gt;= 'Input Data'!$E$12 * LOOKUP(LTM!$A212,'Input Data'!$B$58:$B$62,'Input Data'!$F$58:$F$62) - epsilon,$B211 &lt; LTM!$M211 * 3600 / LTM!$C$1 - epsilon)), MIN(U210 + Q210 * LTM!$C$1 / 3600, 0), 0), 0)</f>
        <v>4.0196950186925234E-2</v>
      </c>
      <c r="W211" s="18">
        <f>MAX(W210 + S210 * LTM!$C$1 / 3600 + IF(NOT(OR(LTM!$X212 * 3600 / LTM!$C$1 &gt;= 'Input Data'!$G$12 * LOOKUP(LTM!$A212,'Input Data'!$B$58:$B$62,'Input Data'!$H$58:$H$62) - epsilon, $D211 &lt; LTM!$X211 * 3600 / LTM!$C$1 - epsilon)), MIN(V210 + R210 * LTM!$C$1 / 3600, 0), 0), 0)</f>
        <v>0.49335522492120221</v>
      </c>
      <c r="Y211" s="50" t="e">
        <f>NA()</f>
        <v>#N/A</v>
      </c>
      <c r="Z211" s="55" t="e">
        <f>NA()</f>
        <v>#N/A</v>
      </c>
      <c r="AA211" s="8" t="e">
        <f>NA()</f>
        <v>#N/A</v>
      </c>
      <c r="AB211" s="17">
        <f>IF($U211 &gt; epsilon, $U211 + 'Input Data'!$G$11 + 'Input Data'!$E$11, IF($V211 &gt; epsilon, $V211 + 'Input Data'!$G$11, $W211)) * 5280</f>
        <v>2852.2398969869655</v>
      </c>
    </row>
    <row r="212" spans="1:28" x14ac:dyDescent="0.3">
      <c r="A212" s="38">
        <f>IF(SUM($B211:$H213)=0,NA(),LTM!$A213)</f>
        <v>2080</v>
      </c>
      <c r="B212" s="7">
        <f>LTM!$I213 / LTM!$C$1 * 3600</f>
        <v>6230.0000000000364</v>
      </c>
      <c r="C212" s="8">
        <f>LTM!$H213 / LTM!$C$1 * 3600</f>
        <v>0</v>
      </c>
      <c r="D212" s="8">
        <f>LTM!$T213 / LTM!$C$1 * 3600</f>
        <v>5399.9999999999991</v>
      </c>
      <c r="E212" s="33">
        <f>LTM!$S213 / LTM!$C$1 * 3600</f>
        <v>110.20408163265306</v>
      </c>
      <c r="F212" s="8">
        <f>LTM!$AE213 / LTM!$C$1 * 3600</f>
        <v>5400</v>
      </c>
      <c r="G212" s="33">
        <f>LTM!$AD213 / LTM!$C$1 * 3600</f>
        <v>0</v>
      </c>
      <c r="H212" s="18">
        <f>LTM!$AL213 / LTM!$C$1 * 3600</f>
        <v>5400</v>
      </c>
      <c r="J212" s="50">
        <f>IF(OR(LTM!$B213 * 3600 / LTM!$C$1 &gt;= 'Input Data'!$C$12 * LOOKUP(LTM!$A213,'Input Data'!$B$58:$B$62,'Input Data'!$D$58:$D$62) - epsilon, LTM!$C213 - LTM!$C212 &lt; LTM!$B212 - epsilon), (LTM!$C213 - LTM!$C212) * 3600 / LTM!$C$1 / 'Input Data'!$C$14, 'Input Data'!$C$13 - (LTM!$C213 - LTM!$C212) * 3600 / LTM!$C$1 / 'Input Data'!$C$15)</f>
        <v>103.83333333333394</v>
      </c>
      <c r="K212" s="60">
        <f>IF($B212 + $C212 &gt;= LTM!$E212 * 3600 / LTM!$C$1 - epsilon, ($B212 + $C212) / 'Input Data'!$C$14, 'Input Data'!$C$13 - ($B212 + $C212) / 'Input Data'!$C$15)</f>
        <v>103.83333333333394</v>
      </c>
      <c r="L212" s="8">
        <f>IF(OR(LTM!$M213 * 3600 / LTM!$C$1 &gt;= 'Input Data'!$E$12 * LOOKUP(LTM!$A213,'Input Data'!$B$58:$B$62,'Input Data'!$F$58:$F$62) - epsilon,$B212 &lt; LTM!$M212 * 3600 / LTM!$C$1 - epsilon), $B212 / 'Input Data'!$E$14, 'Input Data'!$E$13 - $B212 / 'Input Data'!$E$15)</f>
        <v>207.66666666666788</v>
      </c>
      <c r="M212" s="33">
        <f>IF($D212 + $E212 &gt;= LTM!$P212 * 3600 / LTM!$C$1 - epsilon, ($D212 + $E212) / 'Input Data'!$E$14, 'Input Data'!$E$13 - ($D212 + $E212) / 'Input Data'!$E$15)</f>
        <v>744.23200859291092</v>
      </c>
      <c r="N212" s="8">
        <f>IF(OR(LTM!$X213 * 3600 / LTM!$C$1 &gt;= 'Input Data'!$G$12 * LOOKUP(LTM!$A213,'Input Data'!$B$58:$B$62,'Input Data'!$H$58:$H$62) - epsilon, $D212 &lt; LTM!$X212 * 3600 / LTM!$C$1 - epsilon), $D212 / 'Input Data'!$G$14, 'Input Data'!$G$13 - $D212 / 'Input Data'!$G$15)</f>
        <v>751.57894736842104</v>
      </c>
      <c r="O212" s="17">
        <f>IF($F212 + $G212 &gt;= LTM!$AA212 * 3600 / LTM!$C$1 - epsilon, ($F212 + $G212) / 'Input Data'!$G$14, 'Input Data'!$G$13 - ($F212 + $G212) / 'Input Data'!$G$15)</f>
        <v>751.57894736842104</v>
      </c>
      <c r="Q212" s="49">
        <f>IF(ABS($J212-$K212) &gt; epsilon, -((LTM!$C213 - LTM!$C212) * 3600 / LTM!$C$1-($B212+$C212))/($J212-$K212), 0)</f>
        <v>0</v>
      </c>
      <c r="R212" s="8">
        <f t="shared" si="6"/>
        <v>1.3414879085990759</v>
      </c>
      <c r="S212" s="17">
        <f t="shared" si="7"/>
        <v>0</v>
      </c>
      <c r="U212" s="49">
        <f>MAX(U211 + Q211 * LTM!$C$1 / 3600, 0)</f>
        <v>0</v>
      </c>
      <c r="V212" s="11">
        <f>MAX(V211 + R211 * LTM!$C$1 / 3600 + IF(NOT(OR(LTM!$M213 * 3600 / LTM!$C$1 &gt;= 'Input Data'!$E$12 * LOOKUP(LTM!$A213,'Input Data'!$B$58:$B$62,'Input Data'!$F$58:$F$62) - epsilon,$B212 &lt; LTM!$M212 * 3600 / LTM!$C$1 - epsilon)), MIN(U211 + Q211 * LTM!$C$1 / 3600, 0), 0), 0)</f>
        <v>4.3923305488589331E-2</v>
      </c>
      <c r="W212" s="18">
        <f>MAX(W211 + S211 * LTM!$C$1 / 3600 + IF(NOT(OR(LTM!$X213 * 3600 / LTM!$C$1 &gt;= 'Input Data'!$G$12 * LOOKUP(LTM!$A213,'Input Data'!$B$58:$B$62,'Input Data'!$H$58:$H$62) - epsilon, $D212 &lt; LTM!$X212 * 3600 / LTM!$C$1 - epsilon)), MIN(V211 + R211 * LTM!$C$1 / 3600, 0), 0), 0)</f>
        <v>0.49335522492120221</v>
      </c>
      <c r="Y212" s="50" t="e">
        <f>NA()</f>
        <v>#N/A</v>
      </c>
      <c r="Z212" s="55" t="e">
        <f>NA()</f>
        <v>#N/A</v>
      </c>
      <c r="AA212" s="8" t="e">
        <f>NA()</f>
        <v>#N/A</v>
      </c>
      <c r="AB212" s="17">
        <f>IF($U212 &gt; epsilon, $U212 + 'Input Data'!$G$11 + 'Input Data'!$E$11, IF($V212 &gt; epsilon, $V212 + 'Input Data'!$G$11, $W212)) * 5280</f>
        <v>2871.9150529797516</v>
      </c>
    </row>
    <row r="213" spans="1:28" x14ac:dyDescent="0.3">
      <c r="A213" s="38">
        <f>IF(SUM($B212:$H214)=0,NA(),LTM!$A214)</f>
        <v>2090</v>
      </c>
      <c r="B213" s="7">
        <f>LTM!$I214 / LTM!$C$1 * 3600</f>
        <v>6230.0000000000364</v>
      </c>
      <c r="C213" s="8">
        <f>LTM!$H214 / LTM!$C$1 * 3600</f>
        <v>0</v>
      </c>
      <c r="D213" s="8">
        <f>LTM!$T214 / LTM!$C$1 * 3600</f>
        <v>5399.9999999999991</v>
      </c>
      <c r="E213" s="33">
        <f>LTM!$S214 / LTM!$C$1 * 3600</f>
        <v>110.20408163265306</v>
      </c>
      <c r="F213" s="8">
        <f>LTM!$AE214 / LTM!$C$1 * 3600</f>
        <v>5400</v>
      </c>
      <c r="G213" s="33">
        <f>LTM!$AD214 / LTM!$C$1 * 3600</f>
        <v>0</v>
      </c>
      <c r="H213" s="18">
        <f>LTM!$AL214 / LTM!$C$1 * 3600</f>
        <v>5400</v>
      </c>
      <c r="J213" s="50">
        <f>IF(OR(LTM!$B214 * 3600 / LTM!$C$1 &gt;= 'Input Data'!$C$12 * LOOKUP(LTM!$A214,'Input Data'!$B$58:$B$62,'Input Data'!$D$58:$D$62) - epsilon, LTM!$C214 - LTM!$C213 &lt; LTM!$B213 - epsilon), (LTM!$C214 - LTM!$C213) * 3600 / LTM!$C$1 / 'Input Data'!$C$14, 'Input Data'!$C$13 - (LTM!$C214 - LTM!$C213) * 3600 / LTM!$C$1 / 'Input Data'!$C$15)</f>
        <v>103.83333333333394</v>
      </c>
      <c r="K213" s="60">
        <f>IF($B213 + $C213 &gt;= LTM!$E213 * 3600 / LTM!$C$1 - epsilon, ($B213 + $C213) / 'Input Data'!$C$14, 'Input Data'!$C$13 - ($B213 + $C213) / 'Input Data'!$C$15)</f>
        <v>103.83333333333394</v>
      </c>
      <c r="L213" s="8">
        <f>IF(OR(LTM!$M214 * 3600 / LTM!$C$1 &gt;= 'Input Data'!$E$12 * LOOKUP(LTM!$A214,'Input Data'!$B$58:$B$62,'Input Data'!$F$58:$F$62) - epsilon,$B213 &lt; LTM!$M213 * 3600 / LTM!$C$1 - epsilon), $B213 / 'Input Data'!$E$14, 'Input Data'!$E$13 - $B213 / 'Input Data'!$E$15)</f>
        <v>207.66666666666788</v>
      </c>
      <c r="M213" s="33">
        <f>IF($D213 + $E213 &gt;= LTM!$P213 * 3600 / LTM!$C$1 - epsilon, ($D213 + $E213) / 'Input Data'!$E$14, 'Input Data'!$E$13 - ($D213 + $E213) / 'Input Data'!$E$15)</f>
        <v>744.23200859291092</v>
      </c>
      <c r="N213" s="8">
        <f>IF(OR(LTM!$X214 * 3600 / LTM!$C$1 &gt;= 'Input Data'!$G$12 * LOOKUP(LTM!$A214,'Input Data'!$B$58:$B$62,'Input Data'!$H$58:$H$62) - epsilon, $D213 &lt; LTM!$X213 * 3600 / LTM!$C$1 - epsilon), $D213 / 'Input Data'!$G$14, 'Input Data'!$G$13 - $D213 / 'Input Data'!$G$15)</f>
        <v>751.57894736842104</v>
      </c>
      <c r="O213" s="17">
        <f>IF($F213 + $G213 &gt;= LTM!$AA213 * 3600 / LTM!$C$1 - epsilon, ($F213 + $G213) / 'Input Data'!$G$14, 'Input Data'!$G$13 - ($F213 + $G213) / 'Input Data'!$G$15)</f>
        <v>751.57894736842104</v>
      </c>
      <c r="Q213" s="49">
        <f>IF(ABS($J213-$K213) &gt; epsilon, -((LTM!$C214 - LTM!$C213) * 3600 / LTM!$C$1-($B213+$C213))/($J213-$K213), 0)</f>
        <v>0</v>
      </c>
      <c r="R213" s="8">
        <f t="shared" si="6"/>
        <v>1.3414879085990759</v>
      </c>
      <c r="S213" s="17">
        <f t="shared" si="7"/>
        <v>0</v>
      </c>
      <c r="U213" s="49">
        <f>MAX(U212 + Q212 * LTM!$C$1 / 3600, 0)</f>
        <v>0</v>
      </c>
      <c r="V213" s="11">
        <f>MAX(V212 + R212 * LTM!$C$1 / 3600 + IF(NOT(OR(LTM!$M214 * 3600 / LTM!$C$1 &gt;= 'Input Data'!$E$12 * LOOKUP(LTM!$A214,'Input Data'!$B$58:$B$62,'Input Data'!$F$58:$F$62) - epsilon,$B213 &lt; LTM!$M213 * 3600 / LTM!$C$1 - epsilon)), MIN(U212 + Q212 * LTM!$C$1 / 3600, 0), 0), 0)</f>
        <v>4.7649660790253429E-2</v>
      </c>
      <c r="W213" s="18">
        <f>MAX(W212 + S212 * LTM!$C$1 / 3600 + IF(NOT(OR(LTM!$X214 * 3600 / LTM!$C$1 &gt;= 'Input Data'!$G$12 * LOOKUP(LTM!$A214,'Input Data'!$B$58:$B$62,'Input Data'!$H$58:$H$62) - epsilon, $D213 &lt; LTM!$X213 * 3600 / LTM!$C$1 - epsilon)), MIN(V212 + R212 * LTM!$C$1 / 3600, 0), 0), 0)</f>
        <v>0.49335522492120221</v>
      </c>
      <c r="Y213" s="50" t="e">
        <f>NA()</f>
        <v>#N/A</v>
      </c>
      <c r="Z213" s="55" t="e">
        <f>NA()</f>
        <v>#N/A</v>
      </c>
      <c r="AA213" s="8" t="e">
        <f>NA()</f>
        <v>#N/A</v>
      </c>
      <c r="AB213" s="17">
        <f>IF($U213 &gt; epsilon, $U213 + 'Input Data'!$G$11 + 'Input Data'!$E$11, IF($V213 &gt; epsilon, $V213 + 'Input Data'!$G$11, $W213)) * 5280</f>
        <v>2891.5902089725382</v>
      </c>
    </row>
    <row r="214" spans="1:28" x14ac:dyDescent="0.3">
      <c r="A214" s="38">
        <f>IF(SUM($B213:$H215)=0,NA(),LTM!$A215)</f>
        <v>2100</v>
      </c>
      <c r="B214" s="7">
        <f>LTM!$I215 / LTM!$C$1 * 3600</f>
        <v>6230.0000000000364</v>
      </c>
      <c r="C214" s="8">
        <f>LTM!$H215 / LTM!$C$1 * 3600</f>
        <v>0</v>
      </c>
      <c r="D214" s="8">
        <f>LTM!$T215 / LTM!$C$1 * 3600</f>
        <v>5399.9999999999991</v>
      </c>
      <c r="E214" s="33">
        <f>LTM!$S215 / LTM!$C$1 * 3600</f>
        <v>110.20408163265306</v>
      </c>
      <c r="F214" s="8">
        <f>LTM!$AE215 / LTM!$C$1 * 3600</f>
        <v>5400</v>
      </c>
      <c r="G214" s="33">
        <f>LTM!$AD215 / LTM!$C$1 * 3600</f>
        <v>0</v>
      </c>
      <c r="H214" s="18">
        <f>LTM!$AL215 / LTM!$C$1 * 3600</f>
        <v>5400</v>
      </c>
      <c r="J214" s="50">
        <f>IF(OR(LTM!$B215 * 3600 / LTM!$C$1 &gt;= 'Input Data'!$C$12 * LOOKUP(LTM!$A215,'Input Data'!$B$58:$B$62,'Input Data'!$D$58:$D$62) - epsilon, LTM!$C215 - LTM!$C214 &lt; LTM!$B214 - epsilon), (LTM!$C215 - LTM!$C214) * 3600 / LTM!$C$1 / 'Input Data'!$C$14, 'Input Data'!$C$13 - (LTM!$C215 - LTM!$C214) * 3600 / LTM!$C$1 / 'Input Data'!$C$15)</f>
        <v>103.83333333333394</v>
      </c>
      <c r="K214" s="60">
        <f>IF($B214 + $C214 &gt;= LTM!$E214 * 3600 / LTM!$C$1 - epsilon, ($B214 + $C214) / 'Input Data'!$C$14, 'Input Data'!$C$13 - ($B214 + $C214) / 'Input Data'!$C$15)</f>
        <v>103.83333333333394</v>
      </c>
      <c r="L214" s="8">
        <f>IF(OR(LTM!$M215 * 3600 / LTM!$C$1 &gt;= 'Input Data'!$E$12 * LOOKUP(LTM!$A215,'Input Data'!$B$58:$B$62,'Input Data'!$F$58:$F$62) - epsilon,$B214 &lt; LTM!$M214 * 3600 / LTM!$C$1 - epsilon), $B214 / 'Input Data'!$E$14, 'Input Data'!$E$13 - $B214 / 'Input Data'!$E$15)</f>
        <v>207.66666666666788</v>
      </c>
      <c r="M214" s="33">
        <f>IF($D214 + $E214 &gt;= LTM!$P214 * 3600 / LTM!$C$1 - epsilon, ($D214 + $E214) / 'Input Data'!$E$14, 'Input Data'!$E$13 - ($D214 + $E214) / 'Input Data'!$E$15)</f>
        <v>744.23200859291092</v>
      </c>
      <c r="N214" s="8">
        <f>IF(OR(LTM!$X215 * 3600 / LTM!$C$1 &gt;= 'Input Data'!$G$12 * LOOKUP(LTM!$A215,'Input Data'!$B$58:$B$62,'Input Data'!$H$58:$H$62) - epsilon, $D214 &lt; LTM!$X214 * 3600 / LTM!$C$1 - epsilon), $D214 / 'Input Data'!$G$14, 'Input Data'!$G$13 - $D214 / 'Input Data'!$G$15)</f>
        <v>751.57894736842104</v>
      </c>
      <c r="O214" s="17">
        <f>IF($F214 + $G214 &gt;= LTM!$AA214 * 3600 / LTM!$C$1 - epsilon, ($F214 + $G214) / 'Input Data'!$G$14, 'Input Data'!$G$13 - ($F214 + $G214) / 'Input Data'!$G$15)</f>
        <v>751.57894736842104</v>
      </c>
      <c r="Q214" s="49">
        <f>IF(ABS($J214-$K214) &gt; epsilon, -((LTM!$C215 - LTM!$C214) * 3600 / LTM!$C$1-($B214+$C214))/($J214-$K214), 0)</f>
        <v>0</v>
      </c>
      <c r="R214" s="8">
        <f t="shared" si="6"/>
        <v>1.3414879085990759</v>
      </c>
      <c r="S214" s="17">
        <f t="shared" si="7"/>
        <v>0</v>
      </c>
      <c r="U214" s="49">
        <f>MAX(U213 + Q213 * LTM!$C$1 / 3600, 0)</f>
        <v>0</v>
      </c>
      <c r="V214" s="11">
        <f>MAX(V213 + R213 * LTM!$C$1 / 3600 + IF(NOT(OR(LTM!$M215 * 3600 / LTM!$C$1 &gt;= 'Input Data'!$E$12 * LOOKUP(LTM!$A215,'Input Data'!$B$58:$B$62,'Input Data'!$F$58:$F$62) - epsilon,$B214 &lt; LTM!$M214 * 3600 / LTM!$C$1 - epsilon)), MIN(U213 + Q213 * LTM!$C$1 / 3600, 0), 0), 0)</f>
        <v>5.1376016091917526E-2</v>
      </c>
      <c r="W214" s="18">
        <f>MAX(W213 + S213 * LTM!$C$1 / 3600 + IF(NOT(OR(LTM!$X215 * 3600 / LTM!$C$1 &gt;= 'Input Data'!$G$12 * LOOKUP(LTM!$A215,'Input Data'!$B$58:$B$62,'Input Data'!$H$58:$H$62) - epsilon, $D214 &lt; LTM!$X214 * 3600 / LTM!$C$1 - epsilon)), MIN(V213 + R213 * LTM!$C$1 / 3600, 0), 0), 0)</f>
        <v>0.49335522492120221</v>
      </c>
      <c r="Y214" s="50" t="e">
        <f>NA()</f>
        <v>#N/A</v>
      </c>
      <c r="Z214" s="55" t="e">
        <f>NA()</f>
        <v>#N/A</v>
      </c>
      <c r="AA214" s="8" t="e">
        <f>NA()</f>
        <v>#N/A</v>
      </c>
      <c r="AB214" s="17">
        <f>IF($U214 &gt; epsilon, $U214 + 'Input Data'!$G$11 + 'Input Data'!$E$11, IF($V214 &gt; epsilon, $V214 + 'Input Data'!$G$11, $W214)) * 5280</f>
        <v>2911.2653649653248</v>
      </c>
    </row>
    <row r="215" spans="1:28" x14ac:dyDescent="0.3">
      <c r="A215" s="38">
        <f>IF(SUM($B214:$H216)=0,NA(),LTM!$A216)</f>
        <v>2110</v>
      </c>
      <c r="B215" s="7">
        <f>LTM!$I216 / LTM!$C$1 * 3600</f>
        <v>6230.0000000000364</v>
      </c>
      <c r="C215" s="8">
        <f>LTM!$H216 / LTM!$C$1 * 3600</f>
        <v>0</v>
      </c>
      <c r="D215" s="8">
        <f>LTM!$T216 / LTM!$C$1 * 3600</f>
        <v>5399.9999999999991</v>
      </c>
      <c r="E215" s="33">
        <f>LTM!$S216 / LTM!$C$1 * 3600</f>
        <v>110.20408163265306</v>
      </c>
      <c r="F215" s="8">
        <f>LTM!$AE216 / LTM!$C$1 * 3600</f>
        <v>5400</v>
      </c>
      <c r="G215" s="33">
        <f>LTM!$AD216 / LTM!$C$1 * 3600</f>
        <v>0</v>
      </c>
      <c r="H215" s="18">
        <f>LTM!$AL216 / LTM!$C$1 * 3600</f>
        <v>5400</v>
      </c>
      <c r="J215" s="50">
        <f>IF(OR(LTM!$B216 * 3600 / LTM!$C$1 &gt;= 'Input Data'!$C$12 * LOOKUP(LTM!$A216,'Input Data'!$B$58:$B$62,'Input Data'!$D$58:$D$62) - epsilon, LTM!$C216 - LTM!$C215 &lt; LTM!$B215 - epsilon), (LTM!$C216 - LTM!$C215) * 3600 / LTM!$C$1 / 'Input Data'!$C$14, 'Input Data'!$C$13 - (LTM!$C216 - LTM!$C215) * 3600 / LTM!$C$1 / 'Input Data'!$C$15)</f>
        <v>103.83333333333394</v>
      </c>
      <c r="K215" s="60">
        <f>IF($B215 + $C215 &gt;= LTM!$E215 * 3600 / LTM!$C$1 - epsilon, ($B215 + $C215) / 'Input Data'!$C$14, 'Input Data'!$C$13 - ($B215 + $C215) / 'Input Data'!$C$15)</f>
        <v>103.83333333333394</v>
      </c>
      <c r="L215" s="8">
        <f>IF(OR(LTM!$M216 * 3600 / LTM!$C$1 &gt;= 'Input Data'!$E$12 * LOOKUP(LTM!$A216,'Input Data'!$B$58:$B$62,'Input Data'!$F$58:$F$62) - epsilon,$B215 &lt; LTM!$M215 * 3600 / LTM!$C$1 - epsilon), $B215 / 'Input Data'!$E$14, 'Input Data'!$E$13 - $B215 / 'Input Data'!$E$15)</f>
        <v>207.66666666666788</v>
      </c>
      <c r="M215" s="33">
        <f>IF($D215 + $E215 &gt;= LTM!$P215 * 3600 / LTM!$C$1 - epsilon, ($D215 + $E215) / 'Input Data'!$E$14, 'Input Data'!$E$13 - ($D215 + $E215) / 'Input Data'!$E$15)</f>
        <v>744.23200859291092</v>
      </c>
      <c r="N215" s="8">
        <f>IF(OR(LTM!$X216 * 3600 / LTM!$C$1 &gt;= 'Input Data'!$G$12 * LOOKUP(LTM!$A216,'Input Data'!$B$58:$B$62,'Input Data'!$H$58:$H$62) - epsilon, $D215 &lt; LTM!$X215 * 3600 / LTM!$C$1 - epsilon), $D215 / 'Input Data'!$G$14, 'Input Data'!$G$13 - $D215 / 'Input Data'!$G$15)</f>
        <v>751.57894736842104</v>
      </c>
      <c r="O215" s="17">
        <f>IF($F215 + $G215 &gt;= LTM!$AA215 * 3600 / LTM!$C$1 - epsilon, ($F215 + $G215) / 'Input Data'!$G$14, 'Input Data'!$G$13 - ($F215 + $G215) / 'Input Data'!$G$15)</f>
        <v>751.57894736842104</v>
      </c>
      <c r="Q215" s="49">
        <f>IF(ABS($J215-$K215) &gt; epsilon, -((LTM!$C216 - LTM!$C215) * 3600 / LTM!$C$1-($B215+$C215))/($J215-$K215), 0)</f>
        <v>0</v>
      </c>
      <c r="R215" s="8">
        <f t="shared" si="6"/>
        <v>1.3414879085990759</v>
      </c>
      <c r="S215" s="17">
        <f t="shared" si="7"/>
        <v>0</v>
      </c>
      <c r="U215" s="49">
        <f>MAX(U214 + Q214 * LTM!$C$1 / 3600, 0)</f>
        <v>0</v>
      </c>
      <c r="V215" s="11">
        <f>MAX(V214 + R214 * LTM!$C$1 / 3600 + IF(NOT(OR(LTM!$M216 * 3600 / LTM!$C$1 &gt;= 'Input Data'!$E$12 * LOOKUP(LTM!$A216,'Input Data'!$B$58:$B$62,'Input Data'!$F$58:$F$62) - epsilon,$B215 &lt; LTM!$M215 * 3600 / LTM!$C$1 - epsilon)), MIN(U214 + Q214 * LTM!$C$1 / 3600, 0), 0), 0)</f>
        <v>5.5102371393581623E-2</v>
      </c>
      <c r="W215" s="18">
        <f>MAX(W214 + S214 * LTM!$C$1 / 3600 + IF(NOT(OR(LTM!$X216 * 3600 / LTM!$C$1 &gt;= 'Input Data'!$G$12 * LOOKUP(LTM!$A216,'Input Data'!$B$58:$B$62,'Input Data'!$H$58:$H$62) - epsilon, $D215 &lt; LTM!$X215 * 3600 / LTM!$C$1 - epsilon)), MIN(V214 + R214 * LTM!$C$1 / 3600, 0), 0), 0)</f>
        <v>0.49335522492120221</v>
      </c>
      <c r="Y215" s="50" t="e">
        <f>NA()</f>
        <v>#N/A</v>
      </c>
      <c r="Z215" s="55" t="e">
        <f>NA()</f>
        <v>#N/A</v>
      </c>
      <c r="AA215" s="8" t="e">
        <f>NA()</f>
        <v>#N/A</v>
      </c>
      <c r="AB215" s="17">
        <f>IF($U215 &gt; epsilon, $U215 + 'Input Data'!$G$11 + 'Input Data'!$E$11, IF($V215 &gt; epsilon, $V215 + 'Input Data'!$G$11, $W215)) * 5280</f>
        <v>2930.9405209581109</v>
      </c>
    </row>
    <row r="216" spans="1:28" x14ac:dyDescent="0.3">
      <c r="A216" s="38">
        <f>IF(SUM($B215:$H217)=0,NA(),LTM!$A217)</f>
        <v>2120</v>
      </c>
      <c r="B216" s="7">
        <f>LTM!$I217 / LTM!$C$1 * 3600</f>
        <v>6230.0000000000364</v>
      </c>
      <c r="C216" s="8">
        <f>LTM!$H217 / LTM!$C$1 * 3600</f>
        <v>0</v>
      </c>
      <c r="D216" s="8">
        <f>LTM!$T217 / LTM!$C$1 * 3600</f>
        <v>5399.9999999999991</v>
      </c>
      <c r="E216" s="33">
        <f>LTM!$S217 / LTM!$C$1 * 3600</f>
        <v>110.20408163265306</v>
      </c>
      <c r="F216" s="8">
        <f>LTM!$AE217 / LTM!$C$1 * 3600</f>
        <v>5400</v>
      </c>
      <c r="G216" s="33">
        <f>LTM!$AD217 / LTM!$C$1 * 3600</f>
        <v>0</v>
      </c>
      <c r="H216" s="18">
        <f>LTM!$AL217 / LTM!$C$1 * 3600</f>
        <v>5400</v>
      </c>
      <c r="J216" s="50">
        <f>IF(OR(LTM!$B217 * 3600 / LTM!$C$1 &gt;= 'Input Data'!$C$12 * LOOKUP(LTM!$A217,'Input Data'!$B$58:$B$62,'Input Data'!$D$58:$D$62) - epsilon, LTM!$C217 - LTM!$C216 &lt; LTM!$B216 - epsilon), (LTM!$C217 - LTM!$C216) * 3600 / LTM!$C$1 / 'Input Data'!$C$14, 'Input Data'!$C$13 - (LTM!$C217 - LTM!$C216) * 3600 / LTM!$C$1 / 'Input Data'!$C$15)</f>
        <v>103.83333333333394</v>
      </c>
      <c r="K216" s="60">
        <f>IF($B216 + $C216 &gt;= LTM!$E216 * 3600 / LTM!$C$1 - epsilon, ($B216 + $C216) / 'Input Data'!$C$14, 'Input Data'!$C$13 - ($B216 + $C216) / 'Input Data'!$C$15)</f>
        <v>103.83333333333394</v>
      </c>
      <c r="L216" s="8">
        <f>IF(OR(LTM!$M217 * 3600 / LTM!$C$1 &gt;= 'Input Data'!$E$12 * LOOKUP(LTM!$A217,'Input Data'!$B$58:$B$62,'Input Data'!$F$58:$F$62) - epsilon,$B216 &lt; LTM!$M216 * 3600 / LTM!$C$1 - epsilon), $B216 / 'Input Data'!$E$14, 'Input Data'!$E$13 - $B216 / 'Input Data'!$E$15)</f>
        <v>207.66666666666788</v>
      </c>
      <c r="M216" s="33">
        <f>IF($D216 + $E216 &gt;= LTM!$P216 * 3600 / LTM!$C$1 - epsilon, ($D216 + $E216) / 'Input Data'!$E$14, 'Input Data'!$E$13 - ($D216 + $E216) / 'Input Data'!$E$15)</f>
        <v>744.23200859291092</v>
      </c>
      <c r="N216" s="8">
        <f>IF(OR(LTM!$X217 * 3600 / LTM!$C$1 &gt;= 'Input Data'!$G$12 * LOOKUP(LTM!$A217,'Input Data'!$B$58:$B$62,'Input Data'!$H$58:$H$62) - epsilon, $D216 &lt; LTM!$X216 * 3600 / LTM!$C$1 - epsilon), $D216 / 'Input Data'!$G$14, 'Input Data'!$G$13 - $D216 / 'Input Data'!$G$15)</f>
        <v>751.57894736842104</v>
      </c>
      <c r="O216" s="17">
        <f>IF($F216 + $G216 &gt;= LTM!$AA216 * 3600 / LTM!$C$1 - epsilon, ($F216 + $G216) / 'Input Data'!$G$14, 'Input Data'!$G$13 - ($F216 + $G216) / 'Input Data'!$G$15)</f>
        <v>751.57894736842104</v>
      </c>
      <c r="Q216" s="49">
        <f>IF(ABS($J216-$K216) &gt; epsilon, -((LTM!$C217 - LTM!$C216) * 3600 / LTM!$C$1-($B216+$C216))/($J216-$K216), 0)</f>
        <v>0</v>
      </c>
      <c r="R216" s="8">
        <f t="shared" si="6"/>
        <v>1.3414879085990759</v>
      </c>
      <c r="S216" s="17">
        <f t="shared" si="7"/>
        <v>0</v>
      </c>
      <c r="U216" s="49">
        <f>MAX(U215 + Q215 * LTM!$C$1 / 3600, 0)</f>
        <v>0</v>
      </c>
      <c r="V216" s="11">
        <f>MAX(V215 + R215 * LTM!$C$1 / 3600 + IF(NOT(OR(LTM!$M217 * 3600 / LTM!$C$1 &gt;= 'Input Data'!$E$12 * LOOKUP(LTM!$A217,'Input Data'!$B$58:$B$62,'Input Data'!$F$58:$F$62) - epsilon,$B216 &lt; LTM!$M216 * 3600 / LTM!$C$1 - epsilon)), MIN(U215 + Q215 * LTM!$C$1 / 3600, 0), 0), 0)</f>
        <v>5.882872669524572E-2</v>
      </c>
      <c r="W216" s="18">
        <f>MAX(W215 + S215 * LTM!$C$1 / 3600 + IF(NOT(OR(LTM!$X217 * 3600 / LTM!$C$1 &gt;= 'Input Data'!$G$12 * LOOKUP(LTM!$A217,'Input Data'!$B$58:$B$62,'Input Data'!$H$58:$H$62) - epsilon, $D216 &lt; LTM!$X216 * 3600 / LTM!$C$1 - epsilon)), MIN(V215 + R215 * LTM!$C$1 / 3600, 0), 0), 0)</f>
        <v>0.49335522492120221</v>
      </c>
      <c r="Y216" s="50" t="e">
        <f>NA()</f>
        <v>#N/A</v>
      </c>
      <c r="Z216" s="55" t="e">
        <f>NA()</f>
        <v>#N/A</v>
      </c>
      <c r="AA216" s="8" t="e">
        <f>NA()</f>
        <v>#N/A</v>
      </c>
      <c r="AB216" s="17">
        <f>IF($U216 &gt; epsilon, $U216 + 'Input Data'!$G$11 + 'Input Data'!$E$11, IF($V216 &gt; epsilon, $V216 + 'Input Data'!$G$11, $W216)) * 5280</f>
        <v>2950.6156769508975</v>
      </c>
    </row>
    <row r="217" spans="1:28" x14ac:dyDescent="0.3">
      <c r="A217" s="38">
        <f>IF(SUM($B216:$H218)=0,NA(),LTM!$A218)</f>
        <v>2130</v>
      </c>
      <c r="B217" s="7">
        <f>LTM!$I218 / LTM!$C$1 * 3600</f>
        <v>6230.0000000000364</v>
      </c>
      <c r="C217" s="8">
        <f>LTM!$H218 / LTM!$C$1 * 3600</f>
        <v>0</v>
      </c>
      <c r="D217" s="8">
        <f>LTM!$T218 / LTM!$C$1 * 3600</f>
        <v>5399.9999999999991</v>
      </c>
      <c r="E217" s="33">
        <f>LTM!$S218 / LTM!$C$1 * 3600</f>
        <v>110.20408163265306</v>
      </c>
      <c r="F217" s="8">
        <f>LTM!$AE218 / LTM!$C$1 * 3600</f>
        <v>5400</v>
      </c>
      <c r="G217" s="33">
        <f>LTM!$AD218 / LTM!$C$1 * 3600</f>
        <v>0</v>
      </c>
      <c r="H217" s="18">
        <f>LTM!$AL218 / LTM!$C$1 * 3600</f>
        <v>5400</v>
      </c>
      <c r="J217" s="50">
        <f>IF(OR(LTM!$B218 * 3600 / LTM!$C$1 &gt;= 'Input Data'!$C$12 * LOOKUP(LTM!$A218,'Input Data'!$B$58:$B$62,'Input Data'!$D$58:$D$62) - epsilon, LTM!$C218 - LTM!$C217 &lt; LTM!$B217 - epsilon), (LTM!$C218 - LTM!$C217) * 3600 / LTM!$C$1 / 'Input Data'!$C$14, 'Input Data'!$C$13 - (LTM!$C218 - LTM!$C217) * 3600 / LTM!$C$1 / 'Input Data'!$C$15)</f>
        <v>103.83333333333394</v>
      </c>
      <c r="K217" s="60">
        <f>IF($B217 + $C217 &gt;= LTM!$E217 * 3600 / LTM!$C$1 - epsilon, ($B217 + $C217) / 'Input Data'!$C$14, 'Input Data'!$C$13 - ($B217 + $C217) / 'Input Data'!$C$15)</f>
        <v>103.83333333333394</v>
      </c>
      <c r="L217" s="8">
        <f>IF(OR(LTM!$M218 * 3600 / LTM!$C$1 &gt;= 'Input Data'!$E$12 * LOOKUP(LTM!$A218,'Input Data'!$B$58:$B$62,'Input Data'!$F$58:$F$62) - epsilon,$B217 &lt; LTM!$M217 * 3600 / LTM!$C$1 - epsilon), $B217 / 'Input Data'!$E$14, 'Input Data'!$E$13 - $B217 / 'Input Data'!$E$15)</f>
        <v>207.66666666666788</v>
      </c>
      <c r="M217" s="33">
        <f>IF($D217 + $E217 &gt;= LTM!$P217 * 3600 / LTM!$C$1 - epsilon, ($D217 + $E217) / 'Input Data'!$E$14, 'Input Data'!$E$13 - ($D217 + $E217) / 'Input Data'!$E$15)</f>
        <v>744.23200859291092</v>
      </c>
      <c r="N217" s="8">
        <f>IF(OR(LTM!$X218 * 3600 / LTM!$C$1 &gt;= 'Input Data'!$G$12 * LOOKUP(LTM!$A218,'Input Data'!$B$58:$B$62,'Input Data'!$H$58:$H$62) - epsilon, $D217 &lt; LTM!$X217 * 3600 / LTM!$C$1 - epsilon), $D217 / 'Input Data'!$G$14, 'Input Data'!$G$13 - $D217 / 'Input Data'!$G$15)</f>
        <v>751.57894736842104</v>
      </c>
      <c r="O217" s="17">
        <f>IF($F217 + $G217 &gt;= LTM!$AA217 * 3600 / LTM!$C$1 - epsilon, ($F217 + $G217) / 'Input Data'!$G$14, 'Input Data'!$G$13 - ($F217 + $G217) / 'Input Data'!$G$15)</f>
        <v>751.57894736842104</v>
      </c>
      <c r="Q217" s="49">
        <f>IF(ABS($J217-$K217) &gt; epsilon, -((LTM!$C218 - LTM!$C217) * 3600 / LTM!$C$1-($B217+$C217))/($J217-$K217), 0)</f>
        <v>0</v>
      </c>
      <c r="R217" s="8">
        <f t="shared" si="6"/>
        <v>1.3414879085990759</v>
      </c>
      <c r="S217" s="17">
        <f t="shared" si="7"/>
        <v>0</v>
      </c>
      <c r="U217" s="49">
        <f>MAX(U216 + Q216 * LTM!$C$1 / 3600, 0)</f>
        <v>0</v>
      </c>
      <c r="V217" s="11">
        <f>MAX(V216 + R216 * LTM!$C$1 / 3600 + IF(NOT(OR(LTM!$M218 * 3600 / LTM!$C$1 &gt;= 'Input Data'!$E$12 * LOOKUP(LTM!$A218,'Input Data'!$B$58:$B$62,'Input Data'!$F$58:$F$62) - epsilon,$B217 &lt; LTM!$M217 * 3600 / LTM!$C$1 - epsilon)), MIN(U216 + Q216 * LTM!$C$1 / 3600, 0), 0), 0)</f>
        <v>6.2555081996909817E-2</v>
      </c>
      <c r="W217" s="18">
        <f>MAX(W216 + S216 * LTM!$C$1 / 3600 + IF(NOT(OR(LTM!$X218 * 3600 / LTM!$C$1 &gt;= 'Input Data'!$G$12 * LOOKUP(LTM!$A218,'Input Data'!$B$58:$B$62,'Input Data'!$H$58:$H$62) - epsilon, $D217 &lt; LTM!$X217 * 3600 / LTM!$C$1 - epsilon)), MIN(V216 + R216 * LTM!$C$1 / 3600, 0), 0), 0)</f>
        <v>0.49335522492120221</v>
      </c>
      <c r="Y217" s="50" t="e">
        <f>NA()</f>
        <v>#N/A</v>
      </c>
      <c r="Z217" s="55" t="e">
        <f>NA()</f>
        <v>#N/A</v>
      </c>
      <c r="AA217" s="8" t="e">
        <f>NA()</f>
        <v>#N/A</v>
      </c>
      <c r="AB217" s="17">
        <f>IF($U217 &gt; epsilon, $U217 + 'Input Data'!$G$11 + 'Input Data'!$E$11, IF($V217 &gt; epsilon, $V217 + 'Input Data'!$G$11, $W217)) * 5280</f>
        <v>2970.2908329436841</v>
      </c>
    </row>
    <row r="218" spans="1:28" x14ac:dyDescent="0.3">
      <c r="A218" s="38">
        <f>IF(SUM($B217:$H219)=0,NA(),LTM!$A219)</f>
        <v>2140</v>
      </c>
      <c r="B218" s="7">
        <f>LTM!$I219 / LTM!$C$1 * 3600</f>
        <v>6230.0000000000364</v>
      </c>
      <c r="C218" s="8">
        <f>LTM!$H219 / LTM!$C$1 * 3600</f>
        <v>0</v>
      </c>
      <c r="D218" s="8">
        <f>LTM!$T219 / LTM!$C$1 * 3600</f>
        <v>5399.9999999999991</v>
      </c>
      <c r="E218" s="33">
        <f>LTM!$S219 / LTM!$C$1 * 3600</f>
        <v>110.20408163265306</v>
      </c>
      <c r="F218" s="8">
        <f>LTM!$AE219 / LTM!$C$1 * 3600</f>
        <v>5400</v>
      </c>
      <c r="G218" s="33">
        <f>LTM!$AD219 / LTM!$C$1 * 3600</f>
        <v>0</v>
      </c>
      <c r="H218" s="18">
        <f>LTM!$AL219 / LTM!$C$1 * 3600</f>
        <v>5400</v>
      </c>
      <c r="J218" s="50">
        <f>IF(OR(LTM!$B219 * 3600 / LTM!$C$1 &gt;= 'Input Data'!$C$12 * LOOKUP(LTM!$A219,'Input Data'!$B$58:$B$62,'Input Data'!$D$58:$D$62) - epsilon, LTM!$C219 - LTM!$C218 &lt; LTM!$B218 - epsilon), (LTM!$C219 - LTM!$C218) * 3600 / LTM!$C$1 / 'Input Data'!$C$14, 'Input Data'!$C$13 - (LTM!$C219 - LTM!$C218) * 3600 / LTM!$C$1 / 'Input Data'!$C$15)</f>
        <v>103.83333333333394</v>
      </c>
      <c r="K218" s="60">
        <f>IF($B218 + $C218 &gt;= LTM!$E218 * 3600 / LTM!$C$1 - epsilon, ($B218 + $C218) / 'Input Data'!$C$14, 'Input Data'!$C$13 - ($B218 + $C218) / 'Input Data'!$C$15)</f>
        <v>103.83333333333394</v>
      </c>
      <c r="L218" s="8">
        <f>IF(OR(LTM!$M219 * 3600 / LTM!$C$1 &gt;= 'Input Data'!$E$12 * LOOKUP(LTM!$A219,'Input Data'!$B$58:$B$62,'Input Data'!$F$58:$F$62) - epsilon,$B218 &lt; LTM!$M218 * 3600 / LTM!$C$1 - epsilon), $B218 / 'Input Data'!$E$14, 'Input Data'!$E$13 - $B218 / 'Input Data'!$E$15)</f>
        <v>207.66666666666788</v>
      </c>
      <c r="M218" s="33">
        <f>IF($D218 + $E218 &gt;= LTM!$P218 * 3600 / LTM!$C$1 - epsilon, ($D218 + $E218) / 'Input Data'!$E$14, 'Input Data'!$E$13 - ($D218 + $E218) / 'Input Data'!$E$15)</f>
        <v>744.23200859291092</v>
      </c>
      <c r="N218" s="8">
        <f>IF(OR(LTM!$X219 * 3600 / LTM!$C$1 &gt;= 'Input Data'!$G$12 * LOOKUP(LTM!$A219,'Input Data'!$B$58:$B$62,'Input Data'!$H$58:$H$62) - epsilon, $D218 &lt; LTM!$X218 * 3600 / LTM!$C$1 - epsilon), $D218 / 'Input Data'!$G$14, 'Input Data'!$G$13 - $D218 / 'Input Data'!$G$15)</f>
        <v>751.57894736842104</v>
      </c>
      <c r="O218" s="17">
        <f>IF($F218 + $G218 &gt;= LTM!$AA218 * 3600 / LTM!$C$1 - epsilon, ($F218 + $G218) / 'Input Data'!$G$14, 'Input Data'!$G$13 - ($F218 + $G218) / 'Input Data'!$G$15)</f>
        <v>751.57894736842104</v>
      </c>
      <c r="Q218" s="49">
        <f>IF(ABS($J218-$K218) &gt; epsilon, -((LTM!$C219 - LTM!$C218) * 3600 / LTM!$C$1-($B218+$C218))/($J218-$K218), 0)</f>
        <v>0</v>
      </c>
      <c r="R218" s="8">
        <f t="shared" si="6"/>
        <v>1.3414879085990759</v>
      </c>
      <c r="S218" s="17">
        <f t="shared" si="7"/>
        <v>0</v>
      </c>
      <c r="U218" s="49">
        <f>MAX(U217 + Q217 * LTM!$C$1 / 3600, 0)</f>
        <v>0</v>
      </c>
      <c r="V218" s="11">
        <f>MAX(V217 + R217 * LTM!$C$1 / 3600 + IF(NOT(OR(LTM!$M219 * 3600 / LTM!$C$1 &gt;= 'Input Data'!$E$12 * LOOKUP(LTM!$A219,'Input Data'!$B$58:$B$62,'Input Data'!$F$58:$F$62) - epsilon,$B218 &lt; LTM!$M218 * 3600 / LTM!$C$1 - epsilon)), MIN(U217 + Q217 * LTM!$C$1 / 3600, 0), 0), 0)</f>
        <v>6.6281437298573914E-2</v>
      </c>
      <c r="W218" s="18">
        <f>MAX(W217 + S217 * LTM!$C$1 / 3600 + IF(NOT(OR(LTM!$X219 * 3600 / LTM!$C$1 &gt;= 'Input Data'!$G$12 * LOOKUP(LTM!$A219,'Input Data'!$B$58:$B$62,'Input Data'!$H$58:$H$62) - epsilon, $D218 &lt; LTM!$X218 * 3600 / LTM!$C$1 - epsilon)), MIN(V217 + R217 * LTM!$C$1 / 3600, 0), 0), 0)</f>
        <v>0.49335522492120221</v>
      </c>
      <c r="Y218" s="50" t="e">
        <f>NA()</f>
        <v>#N/A</v>
      </c>
      <c r="Z218" s="55" t="e">
        <f>NA()</f>
        <v>#N/A</v>
      </c>
      <c r="AA218" s="8" t="e">
        <f>NA()</f>
        <v>#N/A</v>
      </c>
      <c r="AB218" s="17">
        <f>IF($U218 &gt; epsilon, $U218 + 'Input Data'!$G$11 + 'Input Data'!$E$11, IF($V218 &gt; epsilon, $V218 + 'Input Data'!$G$11, $W218)) * 5280</f>
        <v>2989.9659889364702</v>
      </c>
    </row>
    <row r="219" spans="1:28" x14ac:dyDescent="0.3">
      <c r="A219" s="38">
        <f>IF(SUM($B218:$H220)=0,NA(),LTM!$A220)</f>
        <v>2150</v>
      </c>
      <c r="B219" s="7">
        <f>LTM!$I220 / LTM!$C$1 * 3600</f>
        <v>6230.0000000000364</v>
      </c>
      <c r="C219" s="8">
        <f>LTM!$H220 / LTM!$C$1 * 3600</f>
        <v>0</v>
      </c>
      <c r="D219" s="8">
        <f>LTM!$T220 / LTM!$C$1 * 3600</f>
        <v>5399.9999999999991</v>
      </c>
      <c r="E219" s="33">
        <f>LTM!$S220 / LTM!$C$1 * 3600</f>
        <v>110.20408163265306</v>
      </c>
      <c r="F219" s="8">
        <f>LTM!$AE220 / LTM!$C$1 * 3600</f>
        <v>5400</v>
      </c>
      <c r="G219" s="33">
        <f>LTM!$AD220 / LTM!$C$1 * 3600</f>
        <v>0</v>
      </c>
      <c r="H219" s="18">
        <f>LTM!$AL220 / LTM!$C$1 * 3600</f>
        <v>5400</v>
      </c>
      <c r="J219" s="50">
        <f>IF(OR(LTM!$B220 * 3600 / LTM!$C$1 &gt;= 'Input Data'!$C$12 * LOOKUP(LTM!$A220,'Input Data'!$B$58:$B$62,'Input Data'!$D$58:$D$62) - epsilon, LTM!$C220 - LTM!$C219 &lt; LTM!$B219 - epsilon), (LTM!$C220 - LTM!$C219) * 3600 / LTM!$C$1 / 'Input Data'!$C$14, 'Input Data'!$C$13 - (LTM!$C220 - LTM!$C219) * 3600 / LTM!$C$1 / 'Input Data'!$C$15)</f>
        <v>103.83333333333394</v>
      </c>
      <c r="K219" s="60">
        <f>IF($B219 + $C219 &gt;= LTM!$E219 * 3600 / LTM!$C$1 - epsilon, ($B219 + $C219) / 'Input Data'!$C$14, 'Input Data'!$C$13 - ($B219 + $C219) / 'Input Data'!$C$15)</f>
        <v>103.83333333333394</v>
      </c>
      <c r="L219" s="8">
        <f>IF(OR(LTM!$M220 * 3600 / LTM!$C$1 &gt;= 'Input Data'!$E$12 * LOOKUP(LTM!$A220,'Input Data'!$B$58:$B$62,'Input Data'!$F$58:$F$62) - epsilon,$B219 &lt; LTM!$M219 * 3600 / LTM!$C$1 - epsilon), $B219 / 'Input Data'!$E$14, 'Input Data'!$E$13 - $B219 / 'Input Data'!$E$15)</f>
        <v>207.66666666666788</v>
      </c>
      <c r="M219" s="33">
        <f>IF($D219 + $E219 &gt;= LTM!$P219 * 3600 / LTM!$C$1 - epsilon, ($D219 + $E219) / 'Input Data'!$E$14, 'Input Data'!$E$13 - ($D219 + $E219) / 'Input Data'!$E$15)</f>
        <v>744.23200859291092</v>
      </c>
      <c r="N219" s="8">
        <f>IF(OR(LTM!$X220 * 3600 / LTM!$C$1 &gt;= 'Input Data'!$G$12 * LOOKUP(LTM!$A220,'Input Data'!$B$58:$B$62,'Input Data'!$H$58:$H$62) - epsilon, $D219 &lt; LTM!$X219 * 3600 / LTM!$C$1 - epsilon), $D219 / 'Input Data'!$G$14, 'Input Data'!$G$13 - $D219 / 'Input Data'!$G$15)</f>
        <v>751.57894736842104</v>
      </c>
      <c r="O219" s="17">
        <f>IF($F219 + $G219 &gt;= LTM!$AA219 * 3600 / LTM!$C$1 - epsilon, ($F219 + $G219) / 'Input Data'!$G$14, 'Input Data'!$G$13 - ($F219 + $G219) / 'Input Data'!$G$15)</f>
        <v>751.57894736842104</v>
      </c>
      <c r="Q219" s="49">
        <f>IF(ABS($J219-$K219) &gt; epsilon, -((LTM!$C220 - LTM!$C219) * 3600 / LTM!$C$1-($B219+$C219))/($J219-$K219), 0)</f>
        <v>0</v>
      </c>
      <c r="R219" s="8">
        <f t="shared" si="6"/>
        <v>1.3414879085990759</v>
      </c>
      <c r="S219" s="17">
        <f t="shared" si="7"/>
        <v>0</v>
      </c>
      <c r="U219" s="49">
        <f>MAX(U218 + Q218 * LTM!$C$1 / 3600, 0)</f>
        <v>0</v>
      </c>
      <c r="V219" s="11">
        <f>MAX(V218 + R218 * LTM!$C$1 / 3600 + IF(NOT(OR(LTM!$M220 * 3600 / LTM!$C$1 &gt;= 'Input Data'!$E$12 * LOOKUP(LTM!$A220,'Input Data'!$B$58:$B$62,'Input Data'!$F$58:$F$62) - epsilon,$B219 &lt; LTM!$M219 * 3600 / LTM!$C$1 - epsilon)), MIN(U218 + Q218 * LTM!$C$1 / 3600, 0), 0), 0)</f>
        <v>7.0007792600238011E-2</v>
      </c>
      <c r="W219" s="18">
        <f>MAX(W218 + S218 * LTM!$C$1 / 3600 + IF(NOT(OR(LTM!$X220 * 3600 / LTM!$C$1 &gt;= 'Input Data'!$G$12 * LOOKUP(LTM!$A220,'Input Data'!$B$58:$B$62,'Input Data'!$H$58:$H$62) - epsilon, $D219 &lt; LTM!$X219 * 3600 / LTM!$C$1 - epsilon)), MIN(V218 + R218 * LTM!$C$1 / 3600, 0), 0), 0)</f>
        <v>0.49335522492120221</v>
      </c>
      <c r="Y219" s="50" t="e">
        <f>NA()</f>
        <v>#N/A</v>
      </c>
      <c r="Z219" s="55" t="e">
        <f>NA()</f>
        <v>#N/A</v>
      </c>
      <c r="AA219" s="8" t="e">
        <f>NA()</f>
        <v>#N/A</v>
      </c>
      <c r="AB219" s="17">
        <f>IF($U219 &gt; epsilon, $U219 + 'Input Data'!$G$11 + 'Input Data'!$E$11, IF($V219 &gt; epsilon, $V219 + 'Input Data'!$G$11, $W219)) * 5280</f>
        <v>3009.6411449292568</v>
      </c>
    </row>
    <row r="220" spans="1:28" x14ac:dyDescent="0.3">
      <c r="A220" s="38">
        <f>IF(SUM($B219:$H221)=0,NA(),LTM!$A221)</f>
        <v>2160</v>
      </c>
      <c r="B220" s="7">
        <f>LTM!$I221 / LTM!$C$1 * 3600</f>
        <v>6230.0000000000364</v>
      </c>
      <c r="C220" s="8">
        <f>LTM!$H221 / LTM!$C$1 * 3600</f>
        <v>0</v>
      </c>
      <c r="D220" s="8">
        <f>LTM!$T221 / LTM!$C$1 * 3600</f>
        <v>5399.9999999999991</v>
      </c>
      <c r="E220" s="33">
        <f>LTM!$S221 / LTM!$C$1 * 3600</f>
        <v>110.20408163265306</v>
      </c>
      <c r="F220" s="8">
        <f>LTM!$AE221 / LTM!$C$1 * 3600</f>
        <v>5400</v>
      </c>
      <c r="G220" s="33">
        <f>LTM!$AD221 / LTM!$C$1 * 3600</f>
        <v>0</v>
      </c>
      <c r="H220" s="18">
        <f>LTM!$AL221 / LTM!$C$1 * 3600</f>
        <v>5400</v>
      </c>
      <c r="J220" s="50">
        <f>IF(OR(LTM!$B221 * 3600 / LTM!$C$1 &gt;= 'Input Data'!$C$12 * LOOKUP(LTM!$A221,'Input Data'!$B$58:$B$62,'Input Data'!$D$58:$D$62) - epsilon, LTM!$C221 - LTM!$C220 &lt; LTM!$B220 - epsilon), (LTM!$C221 - LTM!$C220) * 3600 / LTM!$C$1 / 'Input Data'!$C$14, 'Input Data'!$C$13 - (LTM!$C221 - LTM!$C220) * 3600 / LTM!$C$1 / 'Input Data'!$C$15)</f>
        <v>103.83333333333394</v>
      </c>
      <c r="K220" s="60">
        <f>IF($B220 + $C220 &gt;= LTM!$E220 * 3600 / LTM!$C$1 - epsilon, ($B220 + $C220) / 'Input Data'!$C$14, 'Input Data'!$C$13 - ($B220 + $C220) / 'Input Data'!$C$15)</f>
        <v>103.83333333333394</v>
      </c>
      <c r="L220" s="8">
        <f>IF(OR(LTM!$M221 * 3600 / LTM!$C$1 &gt;= 'Input Data'!$E$12 * LOOKUP(LTM!$A221,'Input Data'!$B$58:$B$62,'Input Data'!$F$58:$F$62) - epsilon,$B220 &lt; LTM!$M220 * 3600 / LTM!$C$1 - epsilon), $B220 / 'Input Data'!$E$14, 'Input Data'!$E$13 - $B220 / 'Input Data'!$E$15)</f>
        <v>207.66666666666788</v>
      </c>
      <c r="M220" s="33">
        <f>IF($D220 + $E220 &gt;= LTM!$P220 * 3600 / LTM!$C$1 - epsilon, ($D220 + $E220) / 'Input Data'!$E$14, 'Input Data'!$E$13 - ($D220 + $E220) / 'Input Data'!$E$15)</f>
        <v>744.23200859291092</v>
      </c>
      <c r="N220" s="8">
        <f>IF(OR(LTM!$X221 * 3600 / LTM!$C$1 &gt;= 'Input Data'!$G$12 * LOOKUP(LTM!$A221,'Input Data'!$B$58:$B$62,'Input Data'!$H$58:$H$62) - epsilon, $D220 &lt; LTM!$X220 * 3600 / LTM!$C$1 - epsilon), $D220 / 'Input Data'!$G$14, 'Input Data'!$G$13 - $D220 / 'Input Data'!$G$15)</f>
        <v>751.57894736842104</v>
      </c>
      <c r="O220" s="17">
        <f>IF($F220 + $G220 &gt;= LTM!$AA220 * 3600 / LTM!$C$1 - epsilon, ($F220 + $G220) / 'Input Data'!$G$14, 'Input Data'!$G$13 - ($F220 + $G220) / 'Input Data'!$G$15)</f>
        <v>751.57894736842104</v>
      </c>
      <c r="Q220" s="49">
        <f>IF(ABS($J220-$K220) &gt; epsilon, -((LTM!$C221 - LTM!$C220) * 3600 / LTM!$C$1-($B220+$C220))/($J220-$K220), 0)</f>
        <v>0</v>
      </c>
      <c r="R220" s="8">
        <f t="shared" si="6"/>
        <v>1.3414879085990759</v>
      </c>
      <c r="S220" s="17">
        <f t="shared" si="7"/>
        <v>0</v>
      </c>
      <c r="U220" s="49">
        <f>MAX(U219 + Q219 * LTM!$C$1 / 3600, 0)</f>
        <v>0</v>
      </c>
      <c r="V220" s="11">
        <f>MAX(V219 + R219 * LTM!$C$1 / 3600 + IF(NOT(OR(LTM!$M221 * 3600 / LTM!$C$1 &gt;= 'Input Data'!$E$12 * LOOKUP(LTM!$A221,'Input Data'!$B$58:$B$62,'Input Data'!$F$58:$F$62) - epsilon,$B220 &lt; LTM!$M220 * 3600 / LTM!$C$1 - epsilon)), MIN(U219 + Q219 * LTM!$C$1 / 3600, 0), 0), 0)</f>
        <v>7.3734147901902108E-2</v>
      </c>
      <c r="W220" s="18">
        <f>MAX(W219 + S219 * LTM!$C$1 / 3600 + IF(NOT(OR(LTM!$X221 * 3600 / LTM!$C$1 &gt;= 'Input Data'!$G$12 * LOOKUP(LTM!$A221,'Input Data'!$B$58:$B$62,'Input Data'!$H$58:$H$62) - epsilon, $D220 &lt; LTM!$X220 * 3600 / LTM!$C$1 - epsilon)), MIN(V219 + R219 * LTM!$C$1 / 3600, 0), 0), 0)</f>
        <v>0.49335522492120221</v>
      </c>
      <c r="Y220" s="50" t="e">
        <f>NA()</f>
        <v>#N/A</v>
      </c>
      <c r="Z220" s="55" t="e">
        <f>NA()</f>
        <v>#N/A</v>
      </c>
      <c r="AA220" s="8" t="e">
        <f>NA()</f>
        <v>#N/A</v>
      </c>
      <c r="AB220" s="17">
        <f>IF($U220 &gt; epsilon, $U220 + 'Input Data'!$G$11 + 'Input Data'!$E$11, IF($V220 &gt; epsilon, $V220 + 'Input Data'!$G$11, $W220)) * 5280</f>
        <v>3029.3163009220434</v>
      </c>
    </row>
    <row r="221" spans="1:28" x14ac:dyDescent="0.3">
      <c r="A221" s="38">
        <f>IF(SUM($B220:$H222)=0,NA(),LTM!$A222)</f>
        <v>2170</v>
      </c>
      <c r="B221" s="7">
        <f>LTM!$I222 / LTM!$C$1 * 3600</f>
        <v>6230.0000000000364</v>
      </c>
      <c r="C221" s="8">
        <f>LTM!$H222 / LTM!$C$1 * 3600</f>
        <v>0</v>
      </c>
      <c r="D221" s="8">
        <f>LTM!$T222 / LTM!$C$1 * 3600</f>
        <v>5399.9999999999991</v>
      </c>
      <c r="E221" s="33">
        <f>LTM!$S222 / LTM!$C$1 * 3600</f>
        <v>110.20408163265306</v>
      </c>
      <c r="F221" s="8">
        <f>LTM!$AE222 / LTM!$C$1 * 3600</f>
        <v>5400</v>
      </c>
      <c r="G221" s="33">
        <f>LTM!$AD222 / LTM!$C$1 * 3600</f>
        <v>0</v>
      </c>
      <c r="H221" s="18">
        <f>LTM!$AL222 / LTM!$C$1 * 3600</f>
        <v>5400</v>
      </c>
      <c r="J221" s="50">
        <f>IF(OR(LTM!$B222 * 3600 / LTM!$C$1 &gt;= 'Input Data'!$C$12 * LOOKUP(LTM!$A222,'Input Data'!$B$58:$B$62,'Input Data'!$D$58:$D$62) - epsilon, LTM!$C222 - LTM!$C221 &lt; LTM!$B221 - epsilon), (LTM!$C222 - LTM!$C221) * 3600 / LTM!$C$1 / 'Input Data'!$C$14, 'Input Data'!$C$13 - (LTM!$C222 - LTM!$C221) * 3600 / LTM!$C$1 / 'Input Data'!$C$15)</f>
        <v>103.83333333333394</v>
      </c>
      <c r="K221" s="60">
        <f>IF($B221 + $C221 &gt;= LTM!$E221 * 3600 / LTM!$C$1 - epsilon, ($B221 + $C221) / 'Input Data'!$C$14, 'Input Data'!$C$13 - ($B221 + $C221) / 'Input Data'!$C$15)</f>
        <v>103.83333333333394</v>
      </c>
      <c r="L221" s="8">
        <f>IF(OR(LTM!$M222 * 3600 / LTM!$C$1 &gt;= 'Input Data'!$E$12 * LOOKUP(LTM!$A222,'Input Data'!$B$58:$B$62,'Input Data'!$F$58:$F$62) - epsilon,$B221 &lt; LTM!$M221 * 3600 / LTM!$C$1 - epsilon), $B221 / 'Input Data'!$E$14, 'Input Data'!$E$13 - $B221 / 'Input Data'!$E$15)</f>
        <v>207.66666666666788</v>
      </c>
      <c r="M221" s="33">
        <f>IF($D221 + $E221 &gt;= LTM!$P221 * 3600 / LTM!$C$1 - epsilon, ($D221 + $E221) / 'Input Data'!$E$14, 'Input Data'!$E$13 - ($D221 + $E221) / 'Input Data'!$E$15)</f>
        <v>744.23200859291092</v>
      </c>
      <c r="N221" s="8">
        <f>IF(OR(LTM!$X222 * 3600 / LTM!$C$1 &gt;= 'Input Data'!$G$12 * LOOKUP(LTM!$A222,'Input Data'!$B$58:$B$62,'Input Data'!$H$58:$H$62) - epsilon, $D221 &lt; LTM!$X221 * 3600 / LTM!$C$1 - epsilon), $D221 / 'Input Data'!$G$14, 'Input Data'!$G$13 - $D221 / 'Input Data'!$G$15)</f>
        <v>751.57894736842104</v>
      </c>
      <c r="O221" s="17">
        <f>IF($F221 + $G221 &gt;= LTM!$AA221 * 3600 / LTM!$C$1 - epsilon, ($F221 + $G221) / 'Input Data'!$G$14, 'Input Data'!$G$13 - ($F221 + $G221) / 'Input Data'!$G$15)</f>
        <v>751.57894736842104</v>
      </c>
      <c r="Q221" s="49">
        <f>IF(ABS($J221-$K221) &gt; epsilon, -((LTM!$C222 - LTM!$C221) * 3600 / LTM!$C$1-($B221+$C221))/($J221-$K221), 0)</f>
        <v>0</v>
      </c>
      <c r="R221" s="8">
        <f t="shared" si="6"/>
        <v>1.3414879085990759</v>
      </c>
      <c r="S221" s="17">
        <f t="shared" si="7"/>
        <v>0</v>
      </c>
      <c r="U221" s="49">
        <f>MAX(U220 + Q220 * LTM!$C$1 / 3600, 0)</f>
        <v>0</v>
      </c>
      <c r="V221" s="11">
        <f>MAX(V220 + R220 * LTM!$C$1 / 3600 + IF(NOT(OR(LTM!$M222 * 3600 / LTM!$C$1 &gt;= 'Input Data'!$E$12 * LOOKUP(LTM!$A222,'Input Data'!$B$58:$B$62,'Input Data'!$F$58:$F$62) - epsilon,$B221 &lt; LTM!$M221 * 3600 / LTM!$C$1 - epsilon)), MIN(U220 + Q220 * LTM!$C$1 / 3600, 0), 0), 0)</f>
        <v>7.7460503203566206E-2</v>
      </c>
      <c r="W221" s="18">
        <f>MAX(W220 + S220 * LTM!$C$1 / 3600 + IF(NOT(OR(LTM!$X222 * 3600 / LTM!$C$1 &gt;= 'Input Data'!$G$12 * LOOKUP(LTM!$A222,'Input Data'!$B$58:$B$62,'Input Data'!$H$58:$H$62) - epsilon, $D221 &lt; LTM!$X221 * 3600 / LTM!$C$1 - epsilon)), MIN(V220 + R220 * LTM!$C$1 / 3600, 0), 0), 0)</f>
        <v>0.49335522492120221</v>
      </c>
      <c r="Y221" s="50" t="e">
        <f>NA()</f>
        <v>#N/A</v>
      </c>
      <c r="Z221" s="55" t="e">
        <f>NA()</f>
        <v>#N/A</v>
      </c>
      <c r="AA221" s="8" t="e">
        <f>NA()</f>
        <v>#N/A</v>
      </c>
      <c r="AB221" s="17">
        <f>IF($U221 &gt; epsilon, $U221 + 'Input Data'!$G$11 + 'Input Data'!$E$11, IF($V221 &gt; epsilon, $V221 + 'Input Data'!$G$11, $W221)) * 5280</f>
        <v>3048.9914569148295</v>
      </c>
    </row>
    <row r="222" spans="1:28" x14ac:dyDescent="0.3">
      <c r="A222" s="38">
        <f>IF(SUM($B221:$H223)=0,NA(),LTM!$A223)</f>
        <v>2180</v>
      </c>
      <c r="B222" s="7">
        <f>LTM!$I223 / LTM!$C$1 * 3600</f>
        <v>6230.0000000000364</v>
      </c>
      <c r="C222" s="8">
        <f>LTM!$H223 / LTM!$C$1 * 3600</f>
        <v>0</v>
      </c>
      <c r="D222" s="8">
        <f>LTM!$T223 / LTM!$C$1 * 3600</f>
        <v>5399.9999999999991</v>
      </c>
      <c r="E222" s="33">
        <f>LTM!$S223 / LTM!$C$1 * 3600</f>
        <v>110.20408163265306</v>
      </c>
      <c r="F222" s="8">
        <f>LTM!$AE223 / LTM!$C$1 * 3600</f>
        <v>5400</v>
      </c>
      <c r="G222" s="33">
        <f>LTM!$AD223 / LTM!$C$1 * 3600</f>
        <v>0</v>
      </c>
      <c r="H222" s="18">
        <f>LTM!$AL223 / LTM!$C$1 * 3600</f>
        <v>5400</v>
      </c>
      <c r="J222" s="50">
        <f>IF(OR(LTM!$B223 * 3600 / LTM!$C$1 &gt;= 'Input Data'!$C$12 * LOOKUP(LTM!$A223,'Input Data'!$B$58:$B$62,'Input Data'!$D$58:$D$62) - epsilon, LTM!$C223 - LTM!$C222 &lt; LTM!$B222 - epsilon), (LTM!$C223 - LTM!$C222) * 3600 / LTM!$C$1 / 'Input Data'!$C$14, 'Input Data'!$C$13 - (LTM!$C223 - LTM!$C222) * 3600 / LTM!$C$1 / 'Input Data'!$C$15)</f>
        <v>103.83333333333394</v>
      </c>
      <c r="K222" s="60">
        <f>IF($B222 + $C222 &gt;= LTM!$E222 * 3600 / LTM!$C$1 - epsilon, ($B222 + $C222) / 'Input Data'!$C$14, 'Input Data'!$C$13 - ($B222 + $C222) / 'Input Data'!$C$15)</f>
        <v>103.83333333333394</v>
      </c>
      <c r="L222" s="8">
        <f>IF(OR(LTM!$M223 * 3600 / LTM!$C$1 &gt;= 'Input Data'!$E$12 * LOOKUP(LTM!$A223,'Input Data'!$B$58:$B$62,'Input Data'!$F$58:$F$62) - epsilon,$B222 &lt; LTM!$M222 * 3600 / LTM!$C$1 - epsilon), $B222 / 'Input Data'!$E$14, 'Input Data'!$E$13 - $B222 / 'Input Data'!$E$15)</f>
        <v>207.66666666666788</v>
      </c>
      <c r="M222" s="33">
        <f>IF($D222 + $E222 &gt;= LTM!$P222 * 3600 / LTM!$C$1 - epsilon, ($D222 + $E222) / 'Input Data'!$E$14, 'Input Data'!$E$13 - ($D222 + $E222) / 'Input Data'!$E$15)</f>
        <v>744.23200859291092</v>
      </c>
      <c r="N222" s="8">
        <f>IF(OR(LTM!$X223 * 3600 / LTM!$C$1 &gt;= 'Input Data'!$G$12 * LOOKUP(LTM!$A223,'Input Data'!$B$58:$B$62,'Input Data'!$H$58:$H$62) - epsilon, $D222 &lt; LTM!$X222 * 3600 / LTM!$C$1 - epsilon), $D222 / 'Input Data'!$G$14, 'Input Data'!$G$13 - $D222 / 'Input Data'!$G$15)</f>
        <v>751.57894736842104</v>
      </c>
      <c r="O222" s="17">
        <f>IF($F222 + $G222 &gt;= LTM!$AA222 * 3600 / LTM!$C$1 - epsilon, ($F222 + $G222) / 'Input Data'!$G$14, 'Input Data'!$G$13 - ($F222 + $G222) / 'Input Data'!$G$15)</f>
        <v>751.57894736842104</v>
      </c>
      <c r="Q222" s="49">
        <f>IF(ABS($J222-$K222) &gt; epsilon, -((LTM!$C223 - LTM!$C222) * 3600 / LTM!$C$1-($B222+$C222))/($J222-$K222), 0)</f>
        <v>0</v>
      </c>
      <c r="R222" s="8">
        <f t="shared" si="6"/>
        <v>1.3414879085990759</v>
      </c>
      <c r="S222" s="17">
        <f t="shared" si="7"/>
        <v>0</v>
      </c>
      <c r="U222" s="49">
        <f>MAX(U221 + Q221 * LTM!$C$1 / 3600, 0)</f>
        <v>0</v>
      </c>
      <c r="V222" s="11">
        <f>MAX(V221 + R221 * LTM!$C$1 / 3600 + IF(NOT(OR(LTM!$M223 * 3600 / LTM!$C$1 &gt;= 'Input Data'!$E$12 * LOOKUP(LTM!$A223,'Input Data'!$B$58:$B$62,'Input Data'!$F$58:$F$62) - epsilon,$B222 &lt; LTM!$M222 * 3600 / LTM!$C$1 - epsilon)), MIN(U221 + Q221 * LTM!$C$1 / 3600, 0), 0), 0)</f>
        <v>8.1186858505230303E-2</v>
      </c>
      <c r="W222" s="18">
        <f>MAX(W221 + S221 * LTM!$C$1 / 3600 + IF(NOT(OR(LTM!$X223 * 3600 / LTM!$C$1 &gt;= 'Input Data'!$G$12 * LOOKUP(LTM!$A223,'Input Data'!$B$58:$B$62,'Input Data'!$H$58:$H$62) - epsilon, $D222 &lt; LTM!$X222 * 3600 / LTM!$C$1 - epsilon)), MIN(V221 + R221 * LTM!$C$1 / 3600, 0), 0), 0)</f>
        <v>0.49335522492120221</v>
      </c>
      <c r="Y222" s="50" t="e">
        <f>NA()</f>
        <v>#N/A</v>
      </c>
      <c r="Z222" s="55" t="e">
        <f>NA()</f>
        <v>#N/A</v>
      </c>
      <c r="AA222" s="8" t="e">
        <f>NA()</f>
        <v>#N/A</v>
      </c>
      <c r="AB222" s="17">
        <f>IF($U222 &gt; epsilon, $U222 + 'Input Data'!$G$11 + 'Input Data'!$E$11, IF($V222 &gt; epsilon, $V222 + 'Input Data'!$G$11, $W222)) * 5280</f>
        <v>3068.6666129076161</v>
      </c>
    </row>
    <row r="223" spans="1:28" x14ac:dyDescent="0.3">
      <c r="A223" s="38">
        <f>IF(SUM($B222:$H224)=0,NA(),LTM!$A224)</f>
        <v>2190</v>
      </c>
      <c r="B223" s="7">
        <f>LTM!$I224 / LTM!$C$1 * 3600</f>
        <v>6230.0000000000364</v>
      </c>
      <c r="C223" s="8">
        <f>LTM!$H224 / LTM!$C$1 * 3600</f>
        <v>0</v>
      </c>
      <c r="D223" s="8">
        <f>LTM!$T224 / LTM!$C$1 * 3600</f>
        <v>5399.9999999999991</v>
      </c>
      <c r="E223" s="33">
        <f>LTM!$S224 / LTM!$C$1 * 3600</f>
        <v>110.20408163265306</v>
      </c>
      <c r="F223" s="8">
        <f>LTM!$AE224 / LTM!$C$1 * 3600</f>
        <v>5400</v>
      </c>
      <c r="G223" s="33">
        <f>LTM!$AD224 / LTM!$C$1 * 3600</f>
        <v>0</v>
      </c>
      <c r="H223" s="18">
        <f>LTM!$AL224 / LTM!$C$1 * 3600</f>
        <v>5400</v>
      </c>
      <c r="J223" s="50">
        <f>IF(OR(LTM!$B224 * 3600 / LTM!$C$1 &gt;= 'Input Data'!$C$12 * LOOKUP(LTM!$A224,'Input Data'!$B$58:$B$62,'Input Data'!$D$58:$D$62) - epsilon, LTM!$C224 - LTM!$C223 &lt; LTM!$B223 - epsilon), (LTM!$C224 - LTM!$C223) * 3600 / LTM!$C$1 / 'Input Data'!$C$14, 'Input Data'!$C$13 - (LTM!$C224 - LTM!$C223) * 3600 / LTM!$C$1 / 'Input Data'!$C$15)</f>
        <v>103.83333333333394</v>
      </c>
      <c r="K223" s="60">
        <f>IF($B223 + $C223 &gt;= LTM!$E223 * 3600 / LTM!$C$1 - epsilon, ($B223 + $C223) / 'Input Data'!$C$14, 'Input Data'!$C$13 - ($B223 + $C223) / 'Input Data'!$C$15)</f>
        <v>103.83333333333394</v>
      </c>
      <c r="L223" s="8">
        <f>IF(OR(LTM!$M224 * 3600 / LTM!$C$1 &gt;= 'Input Data'!$E$12 * LOOKUP(LTM!$A224,'Input Data'!$B$58:$B$62,'Input Data'!$F$58:$F$62) - epsilon,$B223 &lt; LTM!$M223 * 3600 / LTM!$C$1 - epsilon), $B223 / 'Input Data'!$E$14, 'Input Data'!$E$13 - $B223 / 'Input Data'!$E$15)</f>
        <v>207.66666666666788</v>
      </c>
      <c r="M223" s="33">
        <f>IF($D223 + $E223 &gt;= LTM!$P223 * 3600 / LTM!$C$1 - epsilon, ($D223 + $E223) / 'Input Data'!$E$14, 'Input Data'!$E$13 - ($D223 + $E223) / 'Input Data'!$E$15)</f>
        <v>744.23200859291092</v>
      </c>
      <c r="N223" s="8">
        <f>IF(OR(LTM!$X224 * 3600 / LTM!$C$1 &gt;= 'Input Data'!$G$12 * LOOKUP(LTM!$A224,'Input Data'!$B$58:$B$62,'Input Data'!$H$58:$H$62) - epsilon, $D223 &lt; LTM!$X223 * 3600 / LTM!$C$1 - epsilon), $D223 / 'Input Data'!$G$14, 'Input Data'!$G$13 - $D223 / 'Input Data'!$G$15)</f>
        <v>751.57894736842104</v>
      </c>
      <c r="O223" s="17">
        <f>IF($F223 + $G223 &gt;= LTM!$AA223 * 3600 / LTM!$C$1 - epsilon, ($F223 + $G223) / 'Input Data'!$G$14, 'Input Data'!$G$13 - ($F223 + $G223) / 'Input Data'!$G$15)</f>
        <v>751.57894736842104</v>
      </c>
      <c r="Q223" s="49">
        <f>IF(ABS($J223-$K223) &gt; epsilon, -((LTM!$C224 - LTM!$C223) * 3600 / LTM!$C$1-($B223+$C223))/($J223-$K223), 0)</f>
        <v>0</v>
      </c>
      <c r="R223" s="8">
        <f t="shared" si="6"/>
        <v>1.3414879085990759</v>
      </c>
      <c r="S223" s="17">
        <f t="shared" si="7"/>
        <v>0</v>
      </c>
      <c r="U223" s="49">
        <f>MAX(U222 + Q222 * LTM!$C$1 / 3600, 0)</f>
        <v>0</v>
      </c>
      <c r="V223" s="11">
        <f>MAX(V222 + R222 * LTM!$C$1 / 3600 + IF(NOT(OR(LTM!$M224 * 3600 / LTM!$C$1 &gt;= 'Input Data'!$E$12 * LOOKUP(LTM!$A224,'Input Data'!$B$58:$B$62,'Input Data'!$F$58:$F$62) - epsilon,$B223 &lt; LTM!$M223 * 3600 / LTM!$C$1 - epsilon)), MIN(U222 + Q222 * LTM!$C$1 / 3600, 0), 0), 0)</f>
        <v>8.49132138068944E-2</v>
      </c>
      <c r="W223" s="18">
        <f>MAX(W222 + S222 * LTM!$C$1 / 3600 + IF(NOT(OR(LTM!$X224 * 3600 / LTM!$C$1 &gt;= 'Input Data'!$G$12 * LOOKUP(LTM!$A224,'Input Data'!$B$58:$B$62,'Input Data'!$H$58:$H$62) - epsilon, $D223 &lt; LTM!$X223 * 3600 / LTM!$C$1 - epsilon)), MIN(V222 + R222 * LTM!$C$1 / 3600, 0), 0), 0)</f>
        <v>0.49335522492120221</v>
      </c>
      <c r="Y223" s="50" t="e">
        <f>NA()</f>
        <v>#N/A</v>
      </c>
      <c r="Z223" s="55" t="e">
        <f>NA()</f>
        <v>#N/A</v>
      </c>
      <c r="AA223" s="8" t="e">
        <f>NA()</f>
        <v>#N/A</v>
      </c>
      <c r="AB223" s="17">
        <f>IF($U223 &gt; epsilon, $U223 + 'Input Data'!$G$11 + 'Input Data'!$E$11, IF($V223 &gt; epsilon, $V223 + 'Input Data'!$G$11, $W223)) * 5280</f>
        <v>3088.3417689004027</v>
      </c>
    </row>
    <row r="224" spans="1:28" x14ac:dyDescent="0.3">
      <c r="A224" s="38">
        <f>IF(SUM($B223:$H225)=0,NA(),LTM!$A225)</f>
        <v>2200</v>
      </c>
      <c r="B224" s="7">
        <f>LTM!$I225 / LTM!$C$1 * 3600</f>
        <v>6230.0000000000364</v>
      </c>
      <c r="C224" s="8">
        <f>LTM!$H225 / LTM!$C$1 * 3600</f>
        <v>0</v>
      </c>
      <c r="D224" s="8">
        <f>LTM!$T225 / LTM!$C$1 * 3600</f>
        <v>5399.9999999999991</v>
      </c>
      <c r="E224" s="33">
        <f>LTM!$S225 / LTM!$C$1 * 3600</f>
        <v>110.20408163265306</v>
      </c>
      <c r="F224" s="8">
        <f>LTM!$AE225 / LTM!$C$1 * 3600</f>
        <v>5400</v>
      </c>
      <c r="G224" s="33">
        <f>LTM!$AD225 / LTM!$C$1 * 3600</f>
        <v>0</v>
      </c>
      <c r="H224" s="18">
        <f>LTM!$AL225 / LTM!$C$1 * 3600</f>
        <v>5400</v>
      </c>
      <c r="J224" s="50">
        <f>IF(OR(LTM!$B225 * 3600 / LTM!$C$1 &gt;= 'Input Data'!$C$12 * LOOKUP(LTM!$A225,'Input Data'!$B$58:$B$62,'Input Data'!$D$58:$D$62) - epsilon, LTM!$C225 - LTM!$C224 &lt; LTM!$B224 - epsilon), (LTM!$C225 - LTM!$C224) * 3600 / LTM!$C$1 / 'Input Data'!$C$14, 'Input Data'!$C$13 - (LTM!$C225 - LTM!$C224) * 3600 / LTM!$C$1 / 'Input Data'!$C$15)</f>
        <v>103.83333333333394</v>
      </c>
      <c r="K224" s="60">
        <f>IF($B224 + $C224 &gt;= LTM!$E224 * 3600 / LTM!$C$1 - epsilon, ($B224 + $C224) / 'Input Data'!$C$14, 'Input Data'!$C$13 - ($B224 + $C224) / 'Input Data'!$C$15)</f>
        <v>103.83333333333394</v>
      </c>
      <c r="L224" s="8">
        <f>IF(OR(LTM!$M225 * 3600 / LTM!$C$1 &gt;= 'Input Data'!$E$12 * LOOKUP(LTM!$A225,'Input Data'!$B$58:$B$62,'Input Data'!$F$58:$F$62) - epsilon,$B224 &lt; LTM!$M224 * 3600 / LTM!$C$1 - epsilon), $B224 / 'Input Data'!$E$14, 'Input Data'!$E$13 - $B224 / 'Input Data'!$E$15)</f>
        <v>207.66666666666788</v>
      </c>
      <c r="M224" s="33">
        <f>IF($D224 + $E224 &gt;= LTM!$P224 * 3600 / LTM!$C$1 - epsilon, ($D224 + $E224) / 'Input Data'!$E$14, 'Input Data'!$E$13 - ($D224 + $E224) / 'Input Data'!$E$15)</f>
        <v>744.23200859291092</v>
      </c>
      <c r="N224" s="8">
        <f>IF(OR(LTM!$X225 * 3600 / LTM!$C$1 &gt;= 'Input Data'!$G$12 * LOOKUP(LTM!$A225,'Input Data'!$B$58:$B$62,'Input Data'!$H$58:$H$62) - epsilon, $D224 &lt; LTM!$X224 * 3600 / LTM!$C$1 - epsilon), $D224 / 'Input Data'!$G$14, 'Input Data'!$G$13 - $D224 / 'Input Data'!$G$15)</f>
        <v>751.57894736842104</v>
      </c>
      <c r="O224" s="17">
        <f>IF($F224 + $G224 &gt;= LTM!$AA224 * 3600 / LTM!$C$1 - epsilon, ($F224 + $G224) / 'Input Data'!$G$14, 'Input Data'!$G$13 - ($F224 + $G224) / 'Input Data'!$G$15)</f>
        <v>751.57894736842104</v>
      </c>
      <c r="Q224" s="49">
        <f>IF(ABS($J224-$K224) &gt; epsilon, -((LTM!$C225 - LTM!$C224) * 3600 / LTM!$C$1-($B224+$C224))/($J224-$K224), 0)</f>
        <v>0</v>
      </c>
      <c r="R224" s="8">
        <f t="shared" si="6"/>
        <v>1.3414879085990759</v>
      </c>
      <c r="S224" s="17">
        <f t="shared" si="7"/>
        <v>0</v>
      </c>
      <c r="U224" s="49">
        <f>MAX(U223 + Q223 * LTM!$C$1 / 3600, 0)</f>
        <v>0</v>
      </c>
      <c r="V224" s="11">
        <f>MAX(V223 + R223 * LTM!$C$1 / 3600 + IF(NOT(OR(LTM!$M225 * 3600 / LTM!$C$1 &gt;= 'Input Data'!$E$12 * LOOKUP(LTM!$A225,'Input Data'!$B$58:$B$62,'Input Data'!$F$58:$F$62) - epsilon,$B224 &lt; LTM!$M224 * 3600 / LTM!$C$1 - epsilon)), MIN(U223 + Q223 * LTM!$C$1 / 3600, 0), 0), 0)</f>
        <v>8.8639569108558497E-2</v>
      </c>
      <c r="W224" s="18">
        <f>MAX(W223 + S223 * LTM!$C$1 / 3600 + IF(NOT(OR(LTM!$X225 * 3600 / LTM!$C$1 &gt;= 'Input Data'!$G$12 * LOOKUP(LTM!$A225,'Input Data'!$B$58:$B$62,'Input Data'!$H$58:$H$62) - epsilon, $D224 &lt; LTM!$X224 * 3600 / LTM!$C$1 - epsilon)), MIN(V223 + R223 * LTM!$C$1 / 3600, 0), 0), 0)</f>
        <v>0.49335522492120221</v>
      </c>
      <c r="Y224" s="50" t="e">
        <f>NA()</f>
        <v>#N/A</v>
      </c>
      <c r="Z224" s="55" t="e">
        <f>NA()</f>
        <v>#N/A</v>
      </c>
      <c r="AA224" s="8" t="e">
        <f>NA()</f>
        <v>#N/A</v>
      </c>
      <c r="AB224" s="17">
        <f>IF($U224 &gt; epsilon, $U224 + 'Input Data'!$G$11 + 'Input Data'!$E$11, IF($V224 &gt; epsilon, $V224 + 'Input Data'!$G$11, $W224)) * 5280</f>
        <v>3108.0169248931888</v>
      </c>
    </row>
    <row r="225" spans="1:28" x14ac:dyDescent="0.3">
      <c r="A225" s="38">
        <f>IF(SUM($B224:$H226)=0,NA(),LTM!$A226)</f>
        <v>2210</v>
      </c>
      <c r="B225" s="7">
        <f>LTM!$I226 / LTM!$C$1 * 3600</f>
        <v>6230.0000000000364</v>
      </c>
      <c r="C225" s="8">
        <f>LTM!$H226 / LTM!$C$1 * 3600</f>
        <v>0</v>
      </c>
      <c r="D225" s="8">
        <f>LTM!$T226 / LTM!$C$1 * 3600</f>
        <v>5399.9999999999991</v>
      </c>
      <c r="E225" s="33">
        <f>LTM!$S226 / LTM!$C$1 * 3600</f>
        <v>110.20408163265306</v>
      </c>
      <c r="F225" s="8">
        <f>LTM!$AE226 / LTM!$C$1 * 3600</f>
        <v>5400</v>
      </c>
      <c r="G225" s="33">
        <f>LTM!$AD226 / LTM!$C$1 * 3600</f>
        <v>0</v>
      </c>
      <c r="H225" s="18">
        <f>LTM!$AL226 / LTM!$C$1 * 3600</f>
        <v>5400</v>
      </c>
      <c r="J225" s="50">
        <f>IF(OR(LTM!$B226 * 3600 / LTM!$C$1 &gt;= 'Input Data'!$C$12 * LOOKUP(LTM!$A226,'Input Data'!$B$58:$B$62,'Input Data'!$D$58:$D$62) - epsilon, LTM!$C226 - LTM!$C225 &lt; LTM!$B225 - epsilon), (LTM!$C226 - LTM!$C225) * 3600 / LTM!$C$1 / 'Input Data'!$C$14, 'Input Data'!$C$13 - (LTM!$C226 - LTM!$C225) * 3600 / LTM!$C$1 / 'Input Data'!$C$15)</f>
        <v>103.83333333333394</v>
      </c>
      <c r="K225" s="60">
        <f>IF($B225 + $C225 &gt;= LTM!$E225 * 3600 / LTM!$C$1 - epsilon, ($B225 + $C225) / 'Input Data'!$C$14, 'Input Data'!$C$13 - ($B225 + $C225) / 'Input Data'!$C$15)</f>
        <v>103.83333333333394</v>
      </c>
      <c r="L225" s="8">
        <f>IF(OR(LTM!$M226 * 3600 / LTM!$C$1 &gt;= 'Input Data'!$E$12 * LOOKUP(LTM!$A226,'Input Data'!$B$58:$B$62,'Input Data'!$F$58:$F$62) - epsilon,$B225 &lt; LTM!$M225 * 3600 / LTM!$C$1 - epsilon), $B225 / 'Input Data'!$E$14, 'Input Data'!$E$13 - $B225 / 'Input Data'!$E$15)</f>
        <v>207.66666666666788</v>
      </c>
      <c r="M225" s="33">
        <f>IF($D225 + $E225 &gt;= LTM!$P225 * 3600 / LTM!$C$1 - epsilon, ($D225 + $E225) / 'Input Data'!$E$14, 'Input Data'!$E$13 - ($D225 + $E225) / 'Input Data'!$E$15)</f>
        <v>744.23200859291092</v>
      </c>
      <c r="N225" s="8">
        <f>IF(OR(LTM!$X226 * 3600 / LTM!$C$1 &gt;= 'Input Data'!$G$12 * LOOKUP(LTM!$A226,'Input Data'!$B$58:$B$62,'Input Data'!$H$58:$H$62) - epsilon, $D225 &lt; LTM!$X225 * 3600 / LTM!$C$1 - epsilon), $D225 / 'Input Data'!$G$14, 'Input Data'!$G$13 - $D225 / 'Input Data'!$G$15)</f>
        <v>751.57894736842104</v>
      </c>
      <c r="O225" s="17">
        <f>IF($F225 + $G225 &gt;= LTM!$AA225 * 3600 / LTM!$C$1 - epsilon, ($F225 + $G225) / 'Input Data'!$G$14, 'Input Data'!$G$13 - ($F225 + $G225) / 'Input Data'!$G$15)</f>
        <v>751.57894736842104</v>
      </c>
      <c r="Q225" s="49">
        <f>IF(ABS($J225-$K225) &gt; epsilon, -((LTM!$C226 - LTM!$C225) * 3600 / LTM!$C$1-($B225+$C225))/($J225-$K225), 0)</f>
        <v>0</v>
      </c>
      <c r="R225" s="8">
        <f t="shared" si="6"/>
        <v>1.3414879085990759</v>
      </c>
      <c r="S225" s="17">
        <f t="shared" si="7"/>
        <v>0</v>
      </c>
      <c r="U225" s="49">
        <f>MAX(U224 + Q224 * LTM!$C$1 / 3600, 0)</f>
        <v>0</v>
      </c>
      <c r="V225" s="11">
        <f>MAX(V224 + R224 * LTM!$C$1 / 3600 + IF(NOT(OR(LTM!$M226 * 3600 / LTM!$C$1 &gt;= 'Input Data'!$E$12 * LOOKUP(LTM!$A226,'Input Data'!$B$58:$B$62,'Input Data'!$F$58:$F$62) - epsilon,$B225 &lt; LTM!$M225 * 3600 / LTM!$C$1 - epsilon)), MIN(U224 + Q224 * LTM!$C$1 / 3600, 0), 0), 0)</f>
        <v>9.2365924410222594E-2</v>
      </c>
      <c r="W225" s="18">
        <f>MAX(W224 + S224 * LTM!$C$1 / 3600 + IF(NOT(OR(LTM!$X226 * 3600 / LTM!$C$1 &gt;= 'Input Data'!$G$12 * LOOKUP(LTM!$A226,'Input Data'!$B$58:$B$62,'Input Data'!$H$58:$H$62) - epsilon, $D225 &lt; LTM!$X225 * 3600 / LTM!$C$1 - epsilon)), MIN(V224 + R224 * LTM!$C$1 / 3600, 0), 0), 0)</f>
        <v>0.49335522492120221</v>
      </c>
      <c r="Y225" s="50" t="e">
        <f>NA()</f>
        <v>#N/A</v>
      </c>
      <c r="Z225" s="55" t="e">
        <f>NA()</f>
        <v>#N/A</v>
      </c>
      <c r="AA225" s="8" t="e">
        <f>NA()</f>
        <v>#N/A</v>
      </c>
      <c r="AB225" s="17">
        <f>IF($U225 &gt; epsilon, $U225 + 'Input Data'!$G$11 + 'Input Data'!$E$11, IF($V225 &gt; epsilon, $V225 + 'Input Data'!$G$11, $W225)) * 5280</f>
        <v>3127.6920808859754</v>
      </c>
    </row>
    <row r="226" spans="1:28" x14ac:dyDescent="0.3">
      <c r="A226" s="38">
        <f>IF(SUM($B225:$H227)=0,NA(),LTM!$A227)</f>
        <v>2220</v>
      </c>
      <c r="B226" s="7">
        <f>LTM!$I227 / LTM!$C$1 * 3600</f>
        <v>6230.0000000000364</v>
      </c>
      <c r="C226" s="8">
        <f>LTM!$H227 / LTM!$C$1 * 3600</f>
        <v>0</v>
      </c>
      <c r="D226" s="8">
        <f>LTM!$T227 / LTM!$C$1 * 3600</f>
        <v>5399.9999999999991</v>
      </c>
      <c r="E226" s="33">
        <f>LTM!$S227 / LTM!$C$1 * 3600</f>
        <v>110.20408163265306</v>
      </c>
      <c r="F226" s="8">
        <f>LTM!$AE227 / LTM!$C$1 * 3600</f>
        <v>5400</v>
      </c>
      <c r="G226" s="33">
        <f>LTM!$AD227 / LTM!$C$1 * 3600</f>
        <v>0</v>
      </c>
      <c r="H226" s="18">
        <f>LTM!$AL227 / LTM!$C$1 * 3600</f>
        <v>5400</v>
      </c>
      <c r="J226" s="50">
        <f>IF(OR(LTM!$B227 * 3600 / LTM!$C$1 &gt;= 'Input Data'!$C$12 * LOOKUP(LTM!$A227,'Input Data'!$B$58:$B$62,'Input Data'!$D$58:$D$62) - epsilon, LTM!$C227 - LTM!$C226 &lt; LTM!$B226 - epsilon), (LTM!$C227 - LTM!$C226) * 3600 / LTM!$C$1 / 'Input Data'!$C$14, 'Input Data'!$C$13 - (LTM!$C227 - LTM!$C226) * 3600 / LTM!$C$1 / 'Input Data'!$C$15)</f>
        <v>103.83333333333394</v>
      </c>
      <c r="K226" s="60">
        <f>IF($B226 + $C226 &gt;= LTM!$E226 * 3600 / LTM!$C$1 - epsilon, ($B226 + $C226) / 'Input Data'!$C$14, 'Input Data'!$C$13 - ($B226 + $C226) / 'Input Data'!$C$15)</f>
        <v>103.83333333333394</v>
      </c>
      <c r="L226" s="8">
        <f>IF(OR(LTM!$M227 * 3600 / LTM!$C$1 &gt;= 'Input Data'!$E$12 * LOOKUP(LTM!$A227,'Input Data'!$B$58:$B$62,'Input Data'!$F$58:$F$62) - epsilon,$B226 &lt; LTM!$M226 * 3600 / LTM!$C$1 - epsilon), $B226 / 'Input Data'!$E$14, 'Input Data'!$E$13 - $B226 / 'Input Data'!$E$15)</f>
        <v>207.66666666666788</v>
      </c>
      <c r="M226" s="33">
        <f>IF($D226 + $E226 &gt;= LTM!$P226 * 3600 / LTM!$C$1 - epsilon, ($D226 + $E226) / 'Input Data'!$E$14, 'Input Data'!$E$13 - ($D226 + $E226) / 'Input Data'!$E$15)</f>
        <v>744.23200859291092</v>
      </c>
      <c r="N226" s="8">
        <f>IF(OR(LTM!$X227 * 3600 / LTM!$C$1 &gt;= 'Input Data'!$G$12 * LOOKUP(LTM!$A227,'Input Data'!$B$58:$B$62,'Input Data'!$H$58:$H$62) - epsilon, $D226 &lt; LTM!$X226 * 3600 / LTM!$C$1 - epsilon), $D226 / 'Input Data'!$G$14, 'Input Data'!$G$13 - $D226 / 'Input Data'!$G$15)</f>
        <v>751.57894736842104</v>
      </c>
      <c r="O226" s="17">
        <f>IF($F226 + $G226 &gt;= LTM!$AA226 * 3600 / LTM!$C$1 - epsilon, ($F226 + $G226) / 'Input Data'!$G$14, 'Input Data'!$G$13 - ($F226 + $G226) / 'Input Data'!$G$15)</f>
        <v>751.57894736842104</v>
      </c>
      <c r="Q226" s="49">
        <f>IF(ABS($J226-$K226) &gt; epsilon, -((LTM!$C227 - LTM!$C226) * 3600 / LTM!$C$1-($B226+$C226))/($J226-$K226), 0)</f>
        <v>0</v>
      </c>
      <c r="R226" s="8">
        <f t="shared" si="6"/>
        <v>1.3414879085990759</v>
      </c>
      <c r="S226" s="17">
        <f t="shared" si="7"/>
        <v>0</v>
      </c>
      <c r="U226" s="49">
        <f>MAX(U225 + Q225 * LTM!$C$1 / 3600, 0)</f>
        <v>0</v>
      </c>
      <c r="V226" s="11">
        <f>MAX(V225 + R225 * LTM!$C$1 / 3600 + IF(NOT(OR(LTM!$M227 * 3600 / LTM!$C$1 &gt;= 'Input Data'!$E$12 * LOOKUP(LTM!$A227,'Input Data'!$B$58:$B$62,'Input Data'!$F$58:$F$62) - epsilon,$B226 &lt; LTM!$M226 * 3600 / LTM!$C$1 - epsilon)), MIN(U225 + Q225 * LTM!$C$1 / 3600, 0), 0), 0)</f>
        <v>9.6092279711886691E-2</v>
      </c>
      <c r="W226" s="18">
        <f>MAX(W225 + S225 * LTM!$C$1 / 3600 + IF(NOT(OR(LTM!$X227 * 3600 / LTM!$C$1 &gt;= 'Input Data'!$G$12 * LOOKUP(LTM!$A227,'Input Data'!$B$58:$B$62,'Input Data'!$H$58:$H$62) - epsilon, $D226 &lt; LTM!$X226 * 3600 / LTM!$C$1 - epsilon)), MIN(V225 + R225 * LTM!$C$1 / 3600, 0), 0), 0)</f>
        <v>0.49335522492120221</v>
      </c>
      <c r="Y226" s="50" t="e">
        <f>NA()</f>
        <v>#N/A</v>
      </c>
      <c r="Z226" s="55" t="e">
        <f>NA()</f>
        <v>#N/A</v>
      </c>
      <c r="AA226" s="8" t="e">
        <f>NA()</f>
        <v>#N/A</v>
      </c>
      <c r="AB226" s="17">
        <f>IF($U226 &gt; epsilon, $U226 + 'Input Data'!$G$11 + 'Input Data'!$E$11, IF($V226 &gt; epsilon, $V226 + 'Input Data'!$G$11, $W226)) * 5280</f>
        <v>3147.367236878762</v>
      </c>
    </row>
    <row r="227" spans="1:28" x14ac:dyDescent="0.3">
      <c r="A227" s="38">
        <f>IF(SUM($B226:$H228)=0,NA(),LTM!$A228)</f>
        <v>2230</v>
      </c>
      <c r="B227" s="7">
        <f>LTM!$I228 / LTM!$C$1 * 3600</f>
        <v>6230.0000000000364</v>
      </c>
      <c r="C227" s="8">
        <f>LTM!$H228 / LTM!$C$1 * 3600</f>
        <v>0</v>
      </c>
      <c r="D227" s="8">
        <f>LTM!$T228 / LTM!$C$1 * 3600</f>
        <v>5399.9999999999991</v>
      </c>
      <c r="E227" s="33">
        <f>LTM!$S228 / LTM!$C$1 * 3600</f>
        <v>110.20408163265306</v>
      </c>
      <c r="F227" s="8">
        <f>LTM!$AE228 / LTM!$C$1 * 3600</f>
        <v>5400</v>
      </c>
      <c r="G227" s="33">
        <f>LTM!$AD228 / LTM!$C$1 * 3600</f>
        <v>0</v>
      </c>
      <c r="H227" s="18">
        <f>LTM!$AL228 / LTM!$C$1 * 3600</f>
        <v>5400</v>
      </c>
      <c r="J227" s="50">
        <f>IF(OR(LTM!$B228 * 3600 / LTM!$C$1 &gt;= 'Input Data'!$C$12 * LOOKUP(LTM!$A228,'Input Data'!$B$58:$B$62,'Input Data'!$D$58:$D$62) - epsilon, LTM!$C228 - LTM!$C227 &lt; LTM!$B227 - epsilon), (LTM!$C228 - LTM!$C227) * 3600 / LTM!$C$1 / 'Input Data'!$C$14, 'Input Data'!$C$13 - (LTM!$C228 - LTM!$C227) * 3600 / LTM!$C$1 / 'Input Data'!$C$15)</f>
        <v>103.83333333333394</v>
      </c>
      <c r="K227" s="60">
        <f>IF($B227 + $C227 &gt;= LTM!$E227 * 3600 / LTM!$C$1 - epsilon, ($B227 + $C227) / 'Input Data'!$C$14, 'Input Data'!$C$13 - ($B227 + $C227) / 'Input Data'!$C$15)</f>
        <v>103.83333333333394</v>
      </c>
      <c r="L227" s="8">
        <f>IF(OR(LTM!$M228 * 3600 / LTM!$C$1 &gt;= 'Input Data'!$E$12 * LOOKUP(LTM!$A228,'Input Data'!$B$58:$B$62,'Input Data'!$F$58:$F$62) - epsilon,$B227 &lt; LTM!$M227 * 3600 / LTM!$C$1 - epsilon), $B227 / 'Input Data'!$E$14, 'Input Data'!$E$13 - $B227 / 'Input Data'!$E$15)</f>
        <v>207.66666666666788</v>
      </c>
      <c r="M227" s="33">
        <f>IF($D227 + $E227 &gt;= LTM!$P227 * 3600 / LTM!$C$1 - epsilon, ($D227 + $E227) / 'Input Data'!$E$14, 'Input Data'!$E$13 - ($D227 + $E227) / 'Input Data'!$E$15)</f>
        <v>744.23200859291092</v>
      </c>
      <c r="N227" s="8">
        <f>IF(OR(LTM!$X228 * 3600 / LTM!$C$1 &gt;= 'Input Data'!$G$12 * LOOKUP(LTM!$A228,'Input Data'!$B$58:$B$62,'Input Data'!$H$58:$H$62) - epsilon, $D227 &lt; LTM!$X227 * 3600 / LTM!$C$1 - epsilon), $D227 / 'Input Data'!$G$14, 'Input Data'!$G$13 - $D227 / 'Input Data'!$G$15)</f>
        <v>751.57894736842104</v>
      </c>
      <c r="O227" s="17">
        <f>IF($F227 + $G227 &gt;= LTM!$AA227 * 3600 / LTM!$C$1 - epsilon, ($F227 + $G227) / 'Input Data'!$G$14, 'Input Data'!$G$13 - ($F227 + $G227) / 'Input Data'!$G$15)</f>
        <v>751.57894736842104</v>
      </c>
      <c r="Q227" s="49">
        <f>IF(ABS($J227-$K227) &gt; epsilon, -((LTM!$C228 - LTM!$C227) * 3600 / LTM!$C$1-($B227+$C227))/($J227-$K227), 0)</f>
        <v>0</v>
      </c>
      <c r="R227" s="8">
        <f t="shared" si="6"/>
        <v>1.3414879085990759</v>
      </c>
      <c r="S227" s="17">
        <f t="shared" si="7"/>
        <v>0</v>
      </c>
      <c r="U227" s="49">
        <f>MAX(U226 + Q226 * LTM!$C$1 / 3600, 0)</f>
        <v>0</v>
      </c>
      <c r="V227" s="11">
        <f>MAX(V226 + R226 * LTM!$C$1 / 3600 + IF(NOT(OR(LTM!$M228 * 3600 / LTM!$C$1 &gt;= 'Input Data'!$E$12 * LOOKUP(LTM!$A228,'Input Data'!$B$58:$B$62,'Input Data'!$F$58:$F$62) - epsilon,$B227 &lt; LTM!$M227 * 3600 / LTM!$C$1 - epsilon)), MIN(U226 + Q226 * LTM!$C$1 / 3600, 0), 0), 0)</f>
        <v>9.9818635013550788E-2</v>
      </c>
      <c r="W227" s="18">
        <f>MAX(W226 + S226 * LTM!$C$1 / 3600 + IF(NOT(OR(LTM!$X228 * 3600 / LTM!$C$1 &gt;= 'Input Data'!$G$12 * LOOKUP(LTM!$A228,'Input Data'!$B$58:$B$62,'Input Data'!$H$58:$H$62) - epsilon, $D227 &lt; LTM!$X227 * 3600 / LTM!$C$1 - epsilon)), MIN(V226 + R226 * LTM!$C$1 / 3600, 0), 0), 0)</f>
        <v>0.49335522492120221</v>
      </c>
      <c r="Y227" s="50" t="e">
        <f>NA()</f>
        <v>#N/A</v>
      </c>
      <c r="Z227" s="55" t="e">
        <f>NA()</f>
        <v>#N/A</v>
      </c>
      <c r="AA227" s="8" t="e">
        <f>NA()</f>
        <v>#N/A</v>
      </c>
      <c r="AB227" s="17">
        <f>IF($U227 &gt; epsilon, $U227 + 'Input Data'!$G$11 + 'Input Data'!$E$11, IF($V227 &gt; epsilon, $V227 + 'Input Data'!$G$11, $W227)) * 5280</f>
        <v>3167.0423928715481</v>
      </c>
    </row>
    <row r="228" spans="1:28" x14ac:dyDescent="0.3">
      <c r="A228" s="38">
        <f>IF(SUM($B227:$H229)=0,NA(),LTM!$A229)</f>
        <v>2240</v>
      </c>
      <c r="B228" s="7">
        <f>LTM!$I229 / LTM!$C$1 * 3600</f>
        <v>6230.0000000000364</v>
      </c>
      <c r="C228" s="8">
        <f>LTM!$H229 / LTM!$C$1 * 3600</f>
        <v>0</v>
      </c>
      <c r="D228" s="8">
        <f>LTM!$T229 / LTM!$C$1 * 3600</f>
        <v>5399.9999999999991</v>
      </c>
      <c r="E228" s="33">
        <f>LTM!$S229 / LTM!$C$1 * 3600</f>
        <v>110.20408163265306</v>
      </c>
      <c r="F228" s="8">
        <f>LTM!$AE229 / LTM!$C$1 * 3600</f>
        <v>5400</v>
      </c>
      <c r="G228" s="33">
        <f>LTM!$AD229 / LTM!$C$1 * 3600</f>
        <v>0</v>
      </c>
      <c r="H228" s="18">
        <f>LTM!$AL229 / LTM!$C$1 * 3600</f>
        <v>5400</v>
      </c>
      <c r="J228" s="50">
        <f>IF(OR(LTM!$B229 * 3600 / LTM!$C$1 &gt;= 'Input Data'!$C$12 * LOOKUP(LTM!$A229,'Input Data'!$B$58:$B$62,'Input Data'!$D$58:$D$62) - epsilon, LTM!$C229 - LTM!$C228 &lt; LTM!$B228 - epsilon), (LTM!$C229 - LTM!$C228) * 3600 / LTM!$C$1 / 'Input Data'!$C$14, 'Input Data'!$C$13 - (LTM!$C229 - LTM!$C228) * 3600 / LTM!$C$1 / 'Input Data'!$C$15)</f>
        <v>103.83333333333394</v>
      </c>
      <c r="K228" s="60">
        <f>IF($B228 + $C228 &gt;= LTM!$E228 * 3600 / LTM!$C$1 - epsilon, ($B228 + $C228) / 'Input Data'!$C$14, 'Input Data'!$C$13 - ($B228 + $C228) / 'Input Data'!$C$15)</f>
        <v>103.83333333333394</v>
      </c>
      <c r="L228" s="8">
        <f>IF(OR(LTM!$M229 * 3600 / LTM!$C$1 &gt;= 'Input Data'!$E$12 * LOOKUP(LTM!$A229,'Input Data'!$B$58:$B$62,'Input Data'!$F$58:$F$62) - epsilon,$B228 &lt; LTM!$M228 * 3600 / LTM!$C$1 - epsilon), $B228 / 'Input Data'!$E$14, 'Input Data'!$E$13 - $B228 / 'Input Data'!$E$15)</f>
        <v>207.66666666666788</v>
      </c>
      <c r="M228" s="33">
        <f>IF($D228 + $E228 &gt;= LTM!$P228 * 3600 / LTM!$C$1 - epsilon, ($D228 + $E228) / 'Input Data'!$E$14, 'Input Data'!$E$13 - ($D228 + $E228) / 'Input Data'!$E$15)</f>
        <v>744.23200859291092</v>
      </c>
      <c r="N228" s="8">
        <f>IF(OR(LTM!$X229 * 3600 / LTM!$C$1 &gt;= 'Input Data'!$G$12 * LOOKUP(LTM!$A229,'Input Data'!$B$58:$B$62,'Input Data'!$H$58:$H$62) - epsilon, $D228 &lt; LTM!$X228 * 3600 / LTM!$C$1 - epsilon), $D228 / 'Input Data'!$G$14, 'Input Data'!$G$13 - $D228 / 'Input Data'!$G$15)</f>
        <v>751.57894736842104</v>
      </c>
      <c r="O228" s="17">
        <f>IF($F228 + $G228 &gt;= LTM!$AA228 * 3600 / LTM!$C$1 - epsilon, ($F228 + $G228) / 'Input Data'!$G$14, 'Input Data'!$G$13 - ($F228 + $G228) / 'Input Data'!$G$15)</f>
        <v>751.57894736842104</v>
      </c>
      <c r="Q228" s="49">
        <f>IF(ABS($J228-$K228) &gt; epsilon, -((LTM!$C229 - LTM!$C228) * 3600 / LTM!$C$1-($B228+$C228))/($J228-$K228), 0)</f>
        <v>0</v>
      </c>
      <c r="R228" s="8">
        <f t="shared" si="6"/>
        <v>1.3414879085990759</v>
      </c>
      <c r="S228" s="17">
        <f t="shared" si="7"/>
        <v>0</v>
      </c>
      <c r="U228" s="49">
        <f>MAX(U227 + Q227 * LTM!$C$1 / 3600, 0)</f>
        <v>0</v>
      </c>
      <c r="V228" s="11">
        <f>MAX(V227 + R227 * LTM!$C$1 / 3600 + IF(NOT(OR(LTM!$M229 * 3600 / LTM!$C$1 &gt;= 'Input Data'!$E$12 * LOOKUP(LTM!$A229,'Input Data'!$B$58:$B$62,'Input Data'!$F$58:$F$62) - epsilon,$B228 &lt; LTM!$M228 * 3600 / LTM!$C$1 - epsilon)), MIN(U227 + Q227 * LTM!$C$1 / 3600, 0), 0), 0)</f>
        <v>0.10354499031521489</v>
      </c>
      <c r="W228" s="18">
        <f>MAX(W227 + S227 * LTM!$C$1 / 3600 + IF(NOT(OR(LTM!$X229 * 3600 / LTM!$C$1 &gt;= 'Input Data'!$G$12 * LOOKUP(LTM!$A229,'Input Data'!$B$58:$B$62,'Input Data'!$H$58:$H$62) - epsilon, $D228 &lt; LTM!$X228 * 3600 / LTM!$C$1 - epsilon)), MIN(V227 + R227 * LTM!$C$1 / 3600, 0), 0), 0)</f>
        <v>0.49335522492120221</v>
      </c>
      <c r="Y228" s="50" t="e">
        <f>NA()</f>
        <v>#N/A</v>
      </c>
      <c r="Z228" s="55" t="e">
        <f>NA()</f>
        <v>#N/A</v>
      </c>
      <c r="AA228" s="8" t="e">
        <f>NA()</f>
        <v>#N/A</v>
      </c>
      <c r="AB228" s="17">
        <f>IF($U228 &gt; epsilon, $U228 + 'Input Data'!$G$11 + 'Input Data'!$E$11, IF($V228 &gt; epsilon, $V228 + 'Input Data'!$G$11, $W228)) * 5280</f>
        <v>3186.7175488643347</v>
      </c>
    </row>
    <row r="229" spans="1:28" x14ac:dyDescent="0.3">
      <c r="A229" s="38">
        <f>IF(SUM($B228:$H230)=0,NA(),LTM!$A230)</f>
        <v>2250</v>
      </c>
      <c r="B229" s="7">
        <f>LTM!$I230 / LTM!$C$1 * 3600</f>
        <v>6230.0000000000364</v>
      </c>
      <c r="C229" s="8">
        <f>LTM!$H230 / LTM!$C$1 * 3600</f>
        <v>0</v>
      </c>
      <c r="D229" s="8">
        <f>LTM!$T230 / LTM!$C$1 * 3600</f>
        <v>5399.9999999999991</v>
      </c>
      <c r="E229" s="33">
        <f>LTM!$S230 / LTM!$C$1 * 3600</f>
        <v>110.20408163265306</v>
      </c>
      <c r="F229" s="8">
        <f>LTM!$AE230 / LTM!$C$1 * 3600</f>
        <v>5400</v>
      </c>
      <c r="G229" s="33">
        <f>LTM!$AD230 / LTM!$C$1 * 3600</f>
        <v>0</v>
      </c>
      <c r="H229" s="18">
        <f>LTM!$AL230 / LTM!$C$1 * 3600</f>
        <v>5400</v>
      </c>
      <c r="J229" s="50">
        <f>IF(OR(LTM!$B230 * 3600 / LTM!$C$1 &gt;= 'Input Data'!$C$12 * LOOKUP(LTM!$A230,'Input Data'!$B$58:$B$62,'Input Data'!$D$58:$D$62) - epsilon, LTM!$C230 - LTM!$C229 &lt; LTM!$B229 - epsilon), (LTM!$C230 - LTM!$C229) * 3600 / LTM!$C$1 / 'Input Data'!$C$14, 'Input Data'!$C$13 - (LTM!$C230 - LTM!$C229) * 3600 / LTM!$C$1 / 'Input Data'!$C$15)</f>
        <v>103.83333333333394</v>
      </c>
      <c r="K229" s="60">
        <f>IF($B229 + $C229 &gt;= LTM!$E229 * 3600 / LTM!$C$1 - epsilon, ($B229 + $C229) / 'Input Data'!$C$14, 'Input Data'!$C$13 - ($B229 + $C229) / 'Input Data'!$C$15)</f>
        <v>103.83333333333394</v>
      </c>
      <c r="L229" s="8">
        <f>IF(OR(LTM!$M230 * 3600 / LTM!$C$1 &gt;= 'Input Data'!$E$12 * LOOKUP(LTM!$A230,'Input Data'!$B$58:$B$62,'Input Data'!$F$58:$F$62) - epsilon,$B229 &lt; LTM!$M229 * 3600 / LTM!$C$1 - epsilon), $B229 / 'Input Data'!$E$14, 'Input Data'!$E$13 - $B229 / 'Input Data'!$E$15)</f>
        <v>207.66666666666788</v>
      </c>
      <c r="M229" s="33">
        <f>IF($D229 + $E229 &gt;= LTM!$P229 * 3600 / LTM!$C$1 - epsilon, ($D229 + $E229) / 'Input Data'!$E$14, 'Input Data'!$E$13 - ($D229 + $E229) / 'Input Data'!$E$15)</f>
        <v>744.23200859291092</v>
      </c>
      <c r="N229" s="8">
        <f>IF(OR(LTM!$X230 * 3600 / LTM!$C$1 &gt;= 'Input Data'!$G$12 * LOOKUP(LTM!$A230,'Input Data'!$B$58:$B$62,'Input Data'!$H$58:$H$62) - epsilon, $D229 &lt; LTM!$X229 * 3600 / LTM!$C$1 - epsilon), $D229 / 'Input Data'!$G$14, 'Input Data'!$G$13 - $D229 / 'Input Data'!$G$15)</f>
        <v>751.57894736842104</v>
      </c>
      <c r="O229" s="17">
        <f>IF($F229 + $G229 &gt;= LTM!$AA229 * 3600 / LTM!$C$1 - epsilon, ($F229 + $G229) / 'Input Data'!$G$14, 'Input Data'!$G$13 - ($F229 + $G229) / 'Input Data'!$G$15)</f>
        <v>751.57894736842104</v>
      </c>
      <c r="Q229" s="49">
        <f>IF(ABS($J229-$K229) &gt; epsilon, -((LTM!$C230 - LTM!$C229) * 3600 / LTM!$C$1-($B229+$C229))/($J229-$K229), 0)</f>
        <v>0</v>
      </c>
      <c r="R229" s="8">
        <f t="shared" si="6"/>
        <v>1.3414879085990759</v>
      </c>
      <c r="S229" s="17">
        <f t="shared" si="7"/>
        <v>0</v>
      </c>
      <c r="U229" s="49">
        <f>MAX(U228 + Q228 * LTM!$C$1 / 3600, 0)</f>
        <v>0</v>
      </c>
      <c r="V229" s="11">
        <f>MAX(V228 + R228 * LTM!$C$1 / 3600 + IF(NOT(OR(LTM!$M230 * 3600 / LTM!$C$1 &gt;= 'Input Data'!$E$12 * LOOKUP(LTM!$A230,'Input Data'!$B$58:$B$62,'Input Data'!$F$58:$F$62) - epsilon,$B229 &lt; LTM!$M229 * 3600 / LTM!$C$1 - epsilon)), MIN(U228 + Q228 * LTM!$C$1 / 3600, 0), 0), 0)</f>
        <v>0.10727134561687898</v>
      </c>
      <c r="W229" s="18">
        <f>MAX(W228 + S228 * LTM!$C$1 / 3600 + IF(NOT(OR(LTM!$X230 * 3600 / LTM!$C$1 &gt;= 'Input Data'!$G$12 * LOOKUP(LTM!$A230,'Input Data'!$B$58:$B$62,'Input Data'!$H$58:$H$62) - epsilon, $D229 &lt; LTM!$X229 * 3600 / LTM!$C$1 - epsilon)), MIN(V228 + R228 * LTM!$C$1 / 3600, 0), 0), 0)</f>
        <v>0.49335522492120221</v>
      </c>
      <c r="Y229" s="50" t="e">
        <f>NA()</f>
        <v>#N/A</v>
      </c>
      <c r="Z229" s="55" t="e">
        <f>NA()</f>
        <v>#N/A</v>
      </c>
      <c r="AA229" s="8" t="e">
        <f>NA()</f>
        <v>#N/A</v>
      </c>
      <c r="AB229" s="17">
        <f>IF($U229 &gt; epsilon, $U229 + 'Input Data'!$G$11 + 'Input Data'!$E$11, IF($V229 &gt; epsilon, $V229 + 'Input Data'!$G$11, $W229)) * 5280</f>
        <v>3206.3927048571213</v>
      </c>
    </row>
    <row r="230" spans="1:28" x14ac:dyDescent="0.3">
      <c r="A230" s="38">
        <f>IF(SUM($B229:$H231)=0,NA(),LTM!$A231)</f>
        <v>2260</v>
      </c>
      <c r="B230" s="7">
        <f>LTM!$I231 / LTM!$C$1 * 3600</f>
        <v>6230.0000000000364</v>
      </c>
      <c r="C230" s="8">
        <f>LTM!$H231 / LTM!$C$1 * 3600</f>
        <v>0</v>
      </c>
      <c r="D230" s="8">
        <f>LTM!$T231 / LTM!$C$1 * 3600</f>
        <v>5399.9999999999991</v>
      </c>
      <c r="E230" s="33">
        <f>LTM!$S231 / LTM!$C$1 * 3600</f>
        <v>110.20408163265306</v>
      </c>
      <c r="F230" s="8">
        <f>LTM!$AE231 / LTM!$C$1 * 3600</f>
        <v>5400</v>
      </c>
      <c r="G230" s="33">
        <f>LTM!$AD231 / LTM!$C$1 * 3600</f>
        <v>0</v>
      </c>
      <c r="H230" s="18">
        <f>LTM!$AL231 / LTM!$C$1 * 3600</f>
        <v>5400</v>
      </c>
      <c r="J230" s="50">
        <f>IF(OR(LTM!$B231 * 3600 / LTM!$C$1 &gt;= 'Input Data'!$C$12 * LOOKUP(LTM!$A231,'Input Data'!$B$58:$B$62,'Input Data'!$D$58:$D$62) - epsilon, LTM!$C231 - LTM!$C230 &lt; LTM!$B230 - epsilon), (LTM!$C231 - LTM!$C230) * 3600 / LTM!$C$1 / 'Input Data'!$C$14, 'Input Data'!$C$13 - (LTM!$C231 - LTM!$C230) * 3600 / LTM!$C$1 / 'Input Data'!$C$15)</f>
        <v>103.83333333333394</v>
      </c>
      <c r="K230" s="60">
        <f>IF($B230 + $C230 &gt;= LTM!$E230 * 3600 / LTM!$C$1 - epsilon, ($B230 + $C230) / 'Input Data'!$C$14, 'Input Data'!$C$13 - ($B230 + $C230) / 'Input Data'!$C$15)</f>
        <v>103.83333333333394</v>
      </c>
      <c r="L230" s="8">
        <f>IF(OR(LTM!$M231 * 3600 / LTM!$C$1 &gt;= 'Input Data'!$E$12 * LOOKUP(LTM!$A231,'Input Data'!$B$58:$B$62,'Input Data'!$F$58:$F$62) - epsilon,$B230 &lt; LTM!$M230 * 3600 / LTM!$C$1 - epsilon), $B230 / 'Input Data'!$E$14, 'Input Data'!$E$13 - $B230 / 'Input Data'!$E$15)</f>
        <v>207.66666666666788</v>
      </c>
      <c r="M230" s="33">
        <f>IF($D230 + $E230 &gt;= LTM!$P230 * 3600 / LTM!$C$1 - epsilon, ($D230 + $E230) / 'Input Data'!$E$14, 'Input Data'!$E$13 - ($D230 + $E230) / 'Input Data'!$E$15)</f>
        <v>744.23200859291092</v>
      </c>
      <c r="N230" s="8">
        <f>IF(OR(LTM!$X231 * 3600 / LTM!$C$1 &gt;= 'Input Data'!$G$12 * LOOKUP(LTM!$A231,'Input Data'!$B$58:$B$62,'Input Data'!$H$58:$H$62) - epsilon, $D230 &lt; LTM!$X230 * 3600 / LTM!$C$1 - epsilon), $D230 / 'Input Data'!$G$14, 'Input Data'!$G$13 - $D230 / 'Input Data'!$G$15)</f>
        <v>751.57894736842104</v>
      </c>
      <c r="O230" s="17">
        <f>IF($F230 + $G230 &gt;= LTM!$AA230 * 3600 / LTM!$C$1 - epsilon, ($F230 + $G230) / 'Input Data'!$G$14, 'Input Data'!$G$13 - ($F230 + $G230) / 'Input Data'!$G$15)</f>
        <v>751.57894736842104</v>
      </c>
      <c r="Q230" s="49">
        <f>IF(ABS($J230-$K230) &gt; epsilon, -((LTM!$C231 - LTM!$C230) * 3600 / LTM!$C$1-($B230+$C230))/($J230-$K230), 0)</f>
        <v>0</v>
      </c>
      <c r="R230" s="8">
        <f t="shared" si="6"/>
        <v>1.3414879085990759</v>
      </c>
      <c r="S230" s="17">
        <f t="shared" si="7"/>
        <v>0</v>
      </c>
      <c r="U230" s="49">
        <f>MAX(U229 + Q229 * LTM!$C$1 / 3600, 0)</f>
        <v>0</v>
      </c>
      <c r="V230" s="11">
        <f>MAX(V229 + R229 * LTM!$C$1 / 3600 + IF(NOT(OR(LTM!$M231 * 3600 / LTM!$C$1 &gt;= 'Input Data'!$E$12 * LOOKUP(LTM!$A231,'Input Data'!$B$58:$B$62,'Input Data'!$F$58:$F$62) - epsilon,$B230 &lt; LTM!$M230 * 3600 / LTM!$C$1 - epsilon)), MIN(U229 + Q229 * LTM!$C$1 / 3600, 0), 0), 0)</f>
        <v>0.11099770091854308</v>
      </c>
      <c r="W230" s="18">
        <f>MAX(W229 + S229 * LTM!$C$1 / 3600 + IF(NOT(OR(LTM!$X231 * 3600 / LTM!$C$1 &gt;= 'Input Data'!$G$12 * LOOKUP(LTM!$A231,'Input Data'!$B$58:$B$62,'Input Data'!$H$58:$H$62) - epsilon, $D230 &lt; LTM!$X230 * 3600 / LTM!$C$1 - epsilon)), MIN(V229 + R229 * LTM!$C$1 / 3600, 0), 0), 0)</f>
        <v>0.49335522492120221</v>
      </c>
      <c r="Y230" s="50" t="e">
        <f>NA()</f>
        <v>#N/A</v>
      </c>
      <c r="Z230" s="55" t="e">
        <f>NA()</f>
        <v>#N/A</v>
      </c>
      <c r="AA230" s="8" t="e">
        <f>NA()</f>
        <v>#N/A</v>
      </c>
      <c r="AB230" s="17">
        <f>IF($U230 &gt; epsilon, $U230 + 'Input Data'!$G$11 + 'Input Data'!$E$11, IF($V230 &gt; epsilon, $V230 + 'Input Data'!$G$11, $W230)) * 5280</f>
        <v>3226.0678608499074</v>
      </c>
    </row>
    <row r="231" spans="1:28" x14ac:dyDescent="0.3">
      <c r="A231" s="38">
        <f>IF(SUM($B230:$H232)=0,NA(),LTM!$A232)</f>
        <v>2270</v>
      </c>
      <c r="B231" s="7">
        <f>LTM!$I232 / LTM!$C$1 * 3600</f>
        <v>6230.0000000000364</v>
      </c>
      <c r="C231" s="8">
        <f>LTM!$H232 / LTM!$C$1 * 3600</f>
        <v>0</v>
      </c>
      <c r="D231" s="8">
        <f>LTM!$T232 / LTM!$C$1 * 3600</f>
        <v>5399.9999999999991</v>
      </c>
      <c r="E231" s="33">
        <f>LTM!$S232 / LTM!$C$1 * 3600</f>
        <v>110.20408163265306</v>
      </c>
      <c r="F231" s="8">
        <f>LTM!$AE232 / LTM!$C$1 * 3600</f>
        <v>5400</v>
      </c>
      <c r="G231" s="33">
        <f>LTM!$AD232 / LTM!$C$1 * 3600</f>
        <v>0</v>
      </c>
      <c r="H231" s="18">
        <f>LTM!$AL232 / LTM!$C$1 * 3600</f>
        <v>5400</v>
      </c>
      <c r="J231" s="50">
        <f>IF(OR(LTM!$B232 * 3600 / LTM!$C$1 &gt;= 'Input Data'!$C$12 * LOOKUP(LTM!$A232,'Input Data'!$B$58:$B$62,'Input Data'!$D$58:$D$62) - epsilon, LTM!$C232 - LTM!$C231 &lt; LTM!$B231 - epsilon), (LTM!$C232 - LTM!$C231) * 3600 / LTM!$C$1 / 'Input Data'!$C$14, 'Input Data'!$C$13 - (LTM!$C232 - LTM!$C231) * 3600 / LTM!$C$1 / 'Input Data'!$C$15)</f>
        <v>103.83333333333394</v>
      </c>
      <c r="K231" s="60">
        <f>IF($B231 + $C231 &gt;= LTM!$E231 * 3600 / LTM!$C$1 - epsilon, ($B231 + $C231) / 'Input Data'!$C$14, 'Input Data'!$C$13 - ($B231 + $C231) / 'Input Data'!$C$15)</f>
        <v>103.83333333333394</v>
      </c>
      <c r="L231" s="8">
        <f>IF(OR(LTM!$M232 * 3600 / LTM!$C$1 &gt;= 'Input Data'!$E$12 * LOOKUP(LTM!$A232,'Input Data'!$B$58:$B$62,'Input Data'!$F$58:$F$62) - epsilon,$B231 &lt; LTM!$M231 * 3600 / LTM!$C$1 - epsilon), $B231 / 'Input Data'!$E$14, 'Input Data'!$E$13 - $B231 / 'Input Data'!$E$15)</f>
        <v>207.66666666666788</v>
      </c>
      <c r="M231" s="33">
        <f>IF($D231 + $E231 &gt;= LTM!$P231 * 3600 / LTM!$C$1 - epsilon, ($D231 + $E231) / 'Input Data'!$E$14, 'Input Data'!$E$13 - ($D231 + $E231) / 'Input Data'!$E$15)</f>
        <v>744.23200859291092</v>
      </c>
      <c r="N231" s="8">
        <f>IF(OR(LTM!$X232 * 3600 / LTM!$C$1 &gt;= 'Input Data'!$G$12 * LOOKUP(LTM!$A232,'Input Data'!$B$58:$B$62,'Input Data'!$H$58:$H$62) - epsilon, $D231 &lt; LTM!$X231 * 3600 / LTM!$C$1 - epsilon), $D231 / 'Input Data'!$G$14, 'Input Data'!$G$13 - $D231 / 'Input Data'!$G$15)</f>
        <v>751.57894736842104</v>
      </c>
      <c r="O231" s="17">
        <f>IF($F231 + $G231 &gt;= LTM!$AA231 * 3600 / LTM!$C$1 - epsilon, ($F231 + $G231) / 'Input Data'!$G$14, 'Input Data'!$G$13 - ($F231 + $G231) / 'Input Data'!$G$15)</f>
        <v>751.57894736842104</v>
      </c>
      <c r="Q231" s="49">
        <f>IF(ABS($J231-$K231) &gt; epsilon, -((LTM!$C232 - LTM!$C231) * 3600 / LTM!$C$1-($B231+$C231))/($J231-$K231), 0)</f>
        <v>0</v>
      </c>
      <c r="R231" s="8">
        <f t="shared" si="6"/>
        <v>1.3414879085990759</v>
      </c>
      <c r="S231" s="17">
        <f t="shared" si="7"/>
        <v>0</v>
      </c>
      <c r="U231" s="49">
        <f>MAX(U230 + Q230 * LTM!$C$1 / 3600, 0)</f>
        <v>0</v>
      </c>
      <c r="V231" s="11">
        <f>MAX(V230 + R230 * LTM!$C$1 / 3600 + IF(NOT(OR(LTM!$M232 * 3600 / LTM!$C$1 &gt;= 'Input Data'!$E$12 * LOOKUP(LTM!$A232,'Input Data'!$B$58:$B$62,'Input Data'!$F$58:$F$62) - epsilon,$B231 &lt; LTM!$M231 * 3600 / LTM!$C$1 - epsilon)), MIN(U230 + Q230 * LTM!$C$1 / 3600, 0), 0), 0)</f>
        <v>0.11472405622020718</v>
      </c>
      <c r="W231" s="18">
        <f>MAX(W230 + S230 * LTM!$C$1 / 3600 + IF(NOT(OR(LTM!$X232 * 3600 / LTM!$C$1 &gt;= 'Input Data'!$G$12 * LOOKUP(LTM!$A232,'Input Data'!$B$58:$B$62,'Input Data'!$H$58:$H$62) - epsilon, $D231 &lt; LTM!$X231 * 3600 / LTM!$C$1 - epsilon)), MIN(V230 + R230 * LTM!$C$1 / 3600, 0), 0), 0)</f>
        <v>0.49335522492120221</v>
      </c>
      <c r="Y231" s="50" t="e">
        <f>NA()</f>
        <v>#N/A</v>
      </c>
      <c r="Z231" s="55" t="e">
        <f>NA()</f>
        <v>#N/A</v>
      </c>
      <c r="AA231" s="8" t="e">
        <f>NA()</f>
        <v>#N/A</v>
      </c>
      <c r="AB231" s="17">
        <f>IF($U231 &gt; epsilon, $U231 + 'Input Data'!$G$11 + 'Input Data'!$E$11, IF($V231 &gt; epsilon, $V231 + 'Input Data'!$G$11, $W231)) * 5280</f>
        <v>3245.743016842694</v>
      </c>
    </row>
    <row r="232" spans="1:28" x14ac:dyDescent="0.3">
      <c r="A232" s="38">
        <f>IF(SUM($B231:$H233)=0,NA(),LTM!$A233)</f>
        <v>2280</v>
      </c>
      <c r="B232" s="7">
        <f>LTM!$I233 / LTM!$C$1 * 3600</f>
        <v>6230.0000000000364</v>
      </c>
      <c r="C232" s="8">
        <f>LTM!$H233 / LTM!$C$1 * 3600</f>
        <v>0</v>
      </c>
      <c r="D232" s="8">
        <f>LTM!$T233 / LTM!$C$1 * 3600</f>
        <v>5399.9999999999991</v>
      </c>
      <c r="E232" s="33">
        <f>LTM!$S233 / LTM!$C$1 * 3600</f>
        <v>110.20408163265306</v>
      </c>
      <c r="F232" s="8">
        <f>LTM!$AE233 / LTM!$C$1 * 3600</f>
        <v>5400</v>
      </c>
      <c r="G232" s="33">
        <f>LTM!$AD233 / LTM!$C$1 * 3600</f>
        <v>0</v>
      </c>
      <c r="H232" s="18">
        <f>LTM!$AL233 / LTM!$C$1 * 3600</f>
        <v>5400</v>
      </c>
      <c r="J232" s="50">
        <f>IF(OR(LTM!$B233 * 3600 / LTM!$C$1 &gt;= 'Input Data'!$C$12 * LOOKUP(LTM!$A233,'Input Data'!$B$58:$B$62,'Input Data'!$D$58:$D$62) - epsilon, LTM!$C233 - LTM!$C232 &lt; LTM!$B232 - epsilon), (LTM!$C233 - LTM!$C232) * 3600 / LTM!$C$1 / 'Input Data'!$C$14, 'Input Data'!$C$13 - (LTM!$C233 - LTM!$C232) * 3600 / LTM!$C$1 / 'Input Data'!$C$15)</f>
        <v>103.83333333333394</v>
      </c>
      <c r="K232" s="60">
        <f>IF($B232 + $C232 &gt;= LTM!$E232 * 3600 / LTM!$C$1 - epsilon, ($B232 + $C232) / 'Input Data'!$C$14, 'Input Data'!$C$13 - ($B232 + $C232) / 'Input Data'!$C$15)</f>
        <v>103.83333333333394</v>
      </c>
      <c r="L232" s="8">
        <f>IF(OR(LTM!$M233 * 3600 / LTM!$C$1 &gt;= 'Input Data'!$E$12 * LOOKUP(LTM!$A233,'Input Data'!$B$58:$B$62,'Input Data'!$F$58:$F$62) - epsilon,$B232 &lt; LTM!$M232 * 3600 / LTM!$C$1 - epsilon), $B232 / 'Input Data'!$E$14, 'Input Data'!$E$13 - $B232 / 'Input Data'!$E$15)</f>
        <v>207.66666666666788</v>
      </c>
      <c r="M232" s="33">
        <f>IF($D232 + $E232 &gt;= LTM!$P232 * 3600 / LTM!$C$1 - epsilon, ($D232 + $E232) / 'Input Data'!$E$14, 'Input Data'!$E$13 - ($D232 + $E232) / 'Input Data'!$E$15)</f>
        <v>744.23200859291092</v>
      </c>
      <c r="N232" s="8">
        <f>IF(OR(LTM!$X233 * 3600 / LTM!$C$1 &gt;= 'Input Data'!$G$12 * LOOKUP(LTM!$A233,'Input Data'!$B$58:$B$62,'Input Data'!$H$58:$H$62) - epsilon, $D232 &lt; LTM!$X232 * 3600 / LTM!$C$1 - epsilon), $D232 / 'Input Data'!$G$14, 'Input Data'!$G$13 - $D232 / 'Input Data'!$G$15)</f>
        <v>751.57894736842104</v>
      </c>
      <c r="O232" s="17">
        <f>IF($F232 + $G232 &gt;= LTM!$AA232 * 3600 / LTM!$C$1 - epsilon, ($F232 + $G232) / 'Input Data'!$G$14, 'Input Data'!$G$13 - ($F232 + $G232) / 'Input Data'!$G$15)</f>
        <v>751.57894736842104</v>
      </c>
      <c r="Q232" s="49">
        <f>IF(ABS($J232-$K232) &gt; epsilon, -((LTM!$C233 - LTM!$C232) * 3600 / LTM!$C$1-($B232+$C232))/($J232-$K232), 0)</f>
        <v>0</v>
      </c>
      <c r="R232" s="8">
        <f t="shared" si="6"/>
        <v>1.3414879085990759</v>
      </c>
      <c r="S232" s="17">
        <f t="shared" si="7"/>
        <v>0</v>
      </c>
      <c r="U232" s="49">
        <f>MAX(U231 + Q231 * LTM!$C$1 / 3600, 0)</f>
        <v>0</v>
      </c>
      <c r="V232" s="11">
        <f>MAX(V231 + R231 * LTM!$C$1 / 3600 + IF(NOT(OR(LTM!$M233 * 3600 / LTM!$C$1 &gt;= 'Input Data'!$E$12 * LOOKUP(LTM!$A233,'Input Data'!$B$58:$B$62,'Input Data'!$F$58:$F$62) - epsilon,$B232 &lt; LTM!$M232 * 3600 / LTM!$C$1 - epsilon)), MIN(U231 + Q231 * LTM!$C$1 / 3600, 0), 0), 0)</f>
        <v>0.11845041152187127</v>
      </c>
      <c r="W232" s="18">
        <f>MAX(W231 + S231 * LTM!$C$1 / 3600 + IF(NOT(OR(LTM!$X233 * 3600 / LTM!$C$1 &gt;= 'Input Data'!$G$12 * LOOKUP(LTM!$A233,'Input Data'!$B$58:$B$62,'Input Data'!$H$58:$H$62) - epsilon, $D232 &lt; LTM!$X232 * 3600 / LTM!$C$1 - epsilon)), MIN(V231 + R231 * LTM!$C$1 / 3600, 0), 0), 0)</f>
        <v>0.49335522492120221</v>
      </c>
      <c r="Y232" s="50" t="e">
        <f>NA()</f>
        <v>#N/A</v>
      </c>
      <c r="Z232" s="55" t="e">
        <f>NA()</f>
        <v>#N/A</v>
      </c>
      <c r="AA232" s="8" t="e">
        <f>NA()</f>
        <v>#N/A</v>
      </c>
      <c r="AB232" s="17">
        <f>IF($U232 &gt; epsilon, $U232 + 'Input Data'!$G$11 + 'Input Data'!$E$11, IF($V232 &gt; epsilon, $V232 + 'Input Data'!$G$11, $W232)) * 5280</f>
        <v>3265.4181728354806</v>
      </c>
    </row>
    <row r="233" spans="1:28" x14ac:dyDescent="0.3">
      <c r="A233" s="38">
        <f>IF(SUM($B232:$H234)=0,NA(),LTM!$A234)</f>
        <v>2290</v>
      </c>
      <c r="B233" s="7">
        <f>LTM!$I234 / LTM!$C$1 * 3600</f>
        <v>6230.0000000000364</v>
      </c>
      <c r="C233" s="8">
        <f>LTM!$H234 / LTM!$C$1 * 3600</f>
        <v>0</v>
      </c>
      <c r="D233" s="8">
        <f>LTM!$T234 / LTM!$C$1 * 3600</f>
        <v>5399.9999999999991</v>
      </c>
      <c r="E233" s="33">
        <f>LTM!$S234 / LTM!$C$1 * 3600</f>
        <v>110.20408163265306</v>
      </c>
      <c r="F233" s="8">
        <f>LTM!$AE234 / LTM!$C$1 * 3600</f>
        <v>5400</v>
      </c>
      <c r="G233" s="33">
        <f>LTM!$AD234 / LTM!$C$1 * 3600</f>
        <v>0</v>
      </c>
      <c r="H233" s="18">
        <f>LTM!$AL234 / LTM!$C$1 * 3600</f>
        <v>5400</v>
      </c>
      <c r="J233" s="50">
        <f>IF(OR(LTM!$B234 * 3600 / LTM!$C$1 &gt;= 'Input Data'!$C$12 * LOOKUP(LTM!$A234,'Input Data'!$B$58:$B$62,'Input Data'!$D$58:$D$62) - epsilon, LTM!$C234 - LTM!$C233 &lt; LTM!$B233 - epsilon), (LTM!$C234 - LTM!$C233) * 3600 / LTM!$C$1 / 'Input Data'!$C$14, 'Input Data'!$C$13 - (LTM!$C234 - LTM!$C233) * 3600 / LTM!$C$1 / 'Input Data'!$C$15)</f>
        <v>103.83333333333394</v>
      </c>
      <c r="K233" s="60">
        <f>IF($B233 + $C233 &gt;= LTM!$E233 * 3600 / LTM!$C$1 - epsilon, ($B233 + $C233) / 'Input Data'!$C$14, 'Input Data'!$C$13 - ($B233 + $C233) / 'Input Data'!$C$15)</f>
        <v>103.83333333333394</v>
      </c>
      <c r="L233" s="8">
        <f>IF(OR(LTM!$M234 * 3600 / LTM!$C$1 &gt;= 'Input Data'!$E$12 * LOOKUP(LTM!$A234,'Input Data'!$B$58:$B$62,'Input Data'!$F$58:$F$62) - epsilon,$B233 &lt; LTM!$M233 * 3600 / LTM!$C$1 - epsilon), $B233 / 'Input Data'!$E$14, 'Input Data'!$E$13 - $B233 / 'Input Data'!$E$15)</f>
        <v>207.66666666666788</v>
      </c>
      <c r="M233" s="33">
        <f>IF($D233 + $E233 &gt;= LTM!$P233 * 3600 / LTM!$C$1 - epsilon, ($D233 + $E233) / 'Input Data'!$E$14, 'Input Data'!$E$13 - ($D233 + $E233) / 'Input Data'!$E$15)</f>
        <v>744.23200859291092</v>
      </c>
      <c r="N233" s="8">
        <f>IF(OR(LTM!$X234 * 3600 / LTM!$C$1 &gt;= 'Input Data'!$G$12 * LOOKUP(LTM!$A234,'Input Data'!$B$58:$B$62,'Input Data'!$H$58:$H$62) - epsilon, $D233 &lt; LTM!$X233 * 3600 / LTM!$C$1 - epsilon), $D233 / 'Input Data'!$G$14, 'Input Data'!$G$13 - $D233 / 'Input Data'!$G$15)</f>
        <v>751.57894736842104</v>
      </c>
      <c r="O233" s="17">
        <f>IF($F233 + $G233 &gt;= LTM!$AA233 * 3600 / LTM!$C$1 - epsilon, ($F233 + $G233) / 'Input Data'!$G$14, 'Input Data'!$G$13 - ($F233 + $G233) / 'Input Data'!$G$15)</f>
        <v>751.57894736842104</v>
      </c>
      <c r="Q233" s="49">
        <f>IF(ABS($J233-$K233) &gt; epsilon, -((LTM!$C234 - LTM!$C233) * 3600 / LTM!$C$1-($B233+$C233))/($J233-$K233), 0)</f>
        <v>0</v>
      </c>
      <c r="R233" s="8">
        <f t="shared" si="6"/>
        <v>1.3414879085990759</v>
      </c>
      <c r="S233" s="17">
        <f t="shared" si="7"/>
        <v>0</v>
      </c>
      <c r="U233" s="49">
        <f>MAX(U232 + Q232 * LTM!$C$1 / 3600, 0)</f>
        <v>0</v>
      </c>
      <c r="V233" s="11">
        <f>MAX(V232 + R232 * LTM!$C$1 / 3600 + IF(NOT(OR(LTM!$M234 * 3600 / LTM!$C$1 &gt;= 'Input Data'!$E$12 * LOOKUP(LTM!$A234,'Input Data'!$B$58:$B$62,'Input Data'!$F$58:$F$62) - epsilon,$B233 &lt; LTM!$M233 * 3600 / LTM!$C$1 - epsilon)), MIN(U232 + Q232 * LTM!$C$1 / 3600, 0), 0), 0)</f>
        <v>0.12217676682353537</v>
      </c>
      <c r="W233" s="18">
        <f>MAX(W232 + S232 * LTM!$C$1 / 3600 + IF(NOT(OR(LTM!$X234 * 3600 / LTM!$C$1 &gt;= 'Input Data'!$G$12 * LOOKUP(LTM!$A234,'Input Data'!$B$58:$B$62,'Input Data'!$H$58:$H$62) - epsilon, $D233 &lt; LTM!$X233 * 3600 / LTM!$C$1 - epsilon)), MIN(V232 + R232 * LTM!$C$1 / 3600, 0), 0), 0)</f>
        <v>0.49335522492120221</v>
      </c>
      <c r="Y233" s="50" t="e">
        <f>NA()</f>
        <v>#N/A</v>
      </c>
      <c r="Z233" s="55" t="e">
        <f>NA()</f>
        <v>#N/A</v>
      </c>
      <c r="AA233" s="8" t="e">
        <f>NA()</f>
        <v>#N/A</v>
      </c>
      <c r="AB233" s="17">
        <f>IF($U233 &gt; epsilon, $U233 + 'Input Data'!$G$11 + 'Input Data'!$E$11, IF($V233 &gt; epsilon, $V233 + 'Input Data'!$G$11, $W233)) * 5280</f>
        <v>3285.0933288282667</v>
      </c>
    </row>
    <row r="234" spans="1:28" x14ac:dyDescent="0.3">
      <c r="A234" s="38">
        <f>IF(SUM($B233:$H235)=0,NA(),LTM!$A235)</f>
        <v>2300</v>
      </c>
      <c r="B234" s="7">
        <f>LTM!$I235 / LTM!$C$1 * 3600</f>
        <v>6230.0000000000364</v>
      </c>
      <c r="C234" s="8">
        <f>LTM!$H235 / LTM!$C$1 * 3600</f>
        <v>0</v>
      </c>
      <c r="D234" s="8">
        <f>LTM!$T235 / LTM!$C$1 * 3600</f>
        <v>5399.9999999999991</v>
      </c>
      <c r="E234" s="33">
        <f>LTM!$S235 / LTM!$C$1 * 3600</f>
        <v>110.20408163265306</v>
      </c>
      <c r="F234" s="8">
        <f>LTM!$AE235 / LTM!$C$1 * 3600</f>
        <v>5400</v>
      </c>
      <c r="G234" s="33">
        <f>LTM!$AD235 / LTM!$C$1 * 3600</f>
        <v>0</v>
      </c>
      <c r="H234" s="18">
        <f>LTM!$AL235 / LTM!$C$1 * 3600</f>
        <v>5400</v>
      </c>
      <c r="J234" s="50">
        <f>IF(OR(LTM!$B235 * 3600 / LTM!$C$1 &gt;= 'Input Data'!$C$12 * LOOKUP(LTM!$A235,'Input Data'!$B$58:$B$62,'Input Data'!$D$58:$D$62) - epsilon, LTM!$C235 - LTM!$C234 &lt; LTM!$B234 - epsilon), (LTM!$C235 - LTM!$C234) * 3600 / LTM!$C$1 / 'Input Data'!$C$14, 'Input Data'!$C$13 - (LTM!$C235 - LTM!$C234) * 3600 / LTM!$C$1 / 'Input Data'!$C$15)</f>
        <v>103.83333333333394</v>
      </c>
      <c r="K234" s="60">
        <f>IF($B234 + $C234 &gt;= LTM!$E234 * 3600 / LTM!$C$1 - epsilon, ($B234 + $C234) / 'Input Data'!$C$14, 'Input Data'!$C$13 - ($B234 + $C234) / 'Input Data'!$C$15)</f>
        <v>103.83333333333394</v>
      </c>
      <c r="L234" s="8">
        <f>IF(OR(LTM!$M235 * 3600 / LTM!$C$1 &gt;= 'Input Data'!$E$12 * LOOKUP(LTM!$A235,'Input Data'!$B$58:$B$62,'Input Data'!$F$58:$F$62) - epsilon,$B234 &lt; LTM!$M234 * 3600 / LTM!$C$1 - epsilon), $B234 / 'Input Data'!$E$14, 'Input Data'!$E$13 - $B234 / 'Input Data'!$E$15)</f>
        <v>207.66666666666788</v>
      </c>
      <c r="M234" s="33">
        <f>IF($D234 + $E234 &gt;= LTM!$P234 * 3600 / LTM!$C$1 - epsilon, ($D234 + $E234) / 'Input Data'!$E$14, 'Input Data'!$E$13 - ($D234 + $E234) / 'Input Data'!$E$15)</f>
        <v>744.23200859291092</v>
      </c>
      <c r="N234" s="8">
        <f>IF(OR(LTM!$X235 * 3600 / LTM!$C$1 &gt;= 'Input Data'!$G$12 * LOOKUP(LTM!$A235,'Input Data'!$B$58:$B$62,'Input Data'!$H$58:$H$62) - epsilon, $D234 &lt; LTM!$X234 * 3600 / LTM!$C$1 - epsilon), $D234 / 'Input Data'!$G$14, 'Input Data'!$G$13 - $D234 / 'Input Data'!$G$15)</f>
        <v>751.57894736842104</v>
      </c>
      <c r="O234" s="17">
        <f>IF($F234 + $G234 &gt;= LTM!$AA234 * 3600 / LTM!$C$1 - epsilon, ($F234 + $G234) / 'Input Data'!$G$14, 'Input Data'!$G$13 - ($F234 + $G234) / 'Input Data'!$G$15)</f>
        <v>751.57894736842104</v>
      </c>
      <c r="Q234" s="49">
        <f>IF(ABS($J234-$K234) &gt; epsilon, -((LTM!$C235 - LTM!$C234) * 3600 / LTM!$C$1-($B234+$C234))/($J234-$K234), 0)</f>
        <v>0</v>
      </c>
      <c r="R234" s="8">
        <f t="shared" si="6"/>
        <v>1.3414879085990759</v>
      </c>
      <c r="S234" s="17">
        <f t="shared" si="7"/>
        <v>0</v>
      </c>
      <c r="U234" s="49">
        <f>MAX(U233 + Q233 * LTM!$C$1 / 3600, 0)</f>
        <v>0</v>
      </c>
      <c r="V234" s="11">
        <f>MAX(V233 + R233 * LTM!$C$1 / 3600 + IF(NOT(OR(LTM!$M235 * 3600 / LTM!$C$1 &gt;= 'Input Data'!$E$12 * LOOKUP(LTM!$A235,'Input Data'!$B$58:$B$62,'Input Data'!$F$58:$F$62) - epsilon,$B234 &lt; LTM!$M234 * 3600 / LTM!$C$1 - epsilon)), MIN(U233 + Q233 * LTM!$C$1 / 3600, 0), 0), 0)</f>
        <v>0.12590312212519947</v>
      </c>
      <c r="W234" s="18">
        <f>MAX(W233 + S233 * LTM!$C$1 / 3600 + IF(NOT(OR(LTM!$X235 * 3600 / LTM!$C$1 &gt;= 'Input Data'!$G$12 * LOOKUP(LTM!$A235,'Input Data'!$B$58:$B$62,'Input Data'!$H$58:$H$62) - epsilon, $D234 &lt; LTM!$X234 * 3600 / LTM!$C$1 - epsilon)), MIN(V233 + R233 * LTM!$C$1 / 3600, 0), 0), 0)</f>
        <v>0.49335522492120221</v>
      </c>
      <c r="Y234" s="50" t="e">
        <f>NA()</f>
        <v>#N/A</v>
      </c>
      <c r="Z234" s="55" t="e">
        <f>NA()</f>
        <v>#N/A</v>
      </c>
      <c r="AA234" s="8" t="e">
        <f>NA()</f>
        <v>#N/A</v>
      </c>
      <c r="AB234" s="17">
        <f>IF($U234 &gt; epsilon, $U234 + 'Input Data'!$G$11 + 'Input Data'!$E$11, IF($V234 &gt; epsilon, $V234 + 'Input Data'!$G$11, $W234)) * 5280</f>
        <v>3304.7684848210533</v>
      </c>
    </row>
    <row r="235" spans="1:28" x14ac:dyDescent="0.3">
      <c r="A235" s="38">
        <f>IF(SUM($B234:$H236)=0,NA(),LTM!$A236)</f>
        <v>2310</v>
      </c>
      <c r="B235" s="7">
        <f>LTM!$I236 / LTM!$C$1 * 3600</f>
        <v>6230.0000000000364</v>
      </c>
      <c r="C235" s="8">
        <f>LTM!$H236 / LTM!$C$1 * 3600</f>
        <v>0</v>
      </c>
      <c r="D235" s="8">
        <f>LTM!$T236 / LTM!$C$1 * 3600</f>
        <v>5399.9999999999991</v>
      </c>
      <c r="E235" s="33">
        <f>LTM!$S236 / LTM!$C$1 * 3600</f>
        <v>110.20408163265306</v>
      </c>
      <c r="F235" s="8">
        <f>LTM!$AE236 / LTM!$C$1 * 3600</f>
        <v>5400</v>
      </c>
      <c r="G235" s="33">
        <f>LTM!$AD236 / LTM!$C$1 * 3600</f>
        <v>0</v>
      </c>
      <c r="H235" s="18">
        <f>LTM!$AL236 / LTM!$C$1 * 3600</f>
        <v>5400</v>
      </c>
      <c r="J235" s="50">
        <f>IF(OR(LTM!$B236 * 3600 / LTM!$C$1 &gt;= 'Input Data'!$C$12 * LOOKUP(LTM!$A236,'Input Data'!$B$58:$B$62,'Input Data'!$D$58:$D$62) - epsilon, LTM!$C236 - LTM!$C235 &lt; LTM!$B235 - epsilon), (LTM!$C236 - LTM!$C235) * 3600 / LTM!$C$1 / 'Input Data'!$C$14, 'Input Data'!$C$13 - (LTM!$C236 - LTM!$C235) * 3600 / LTM!$C$1 / 'Input Data'!$C$15)</f>
        <v>103.83333333333394</v>
      </c>
      <c r="K235" s="60">
        <f>IF($B235 + $C235 &gt;= LTM!$E235 * 3600 / LTM!$C$1 - epsilon, ($B235 + $C235) / 'Input Data'!$C$14, 'Input Data'!$C$13 - ($B235 + $C235) / 'Input Data'!$C$15)</f>
        <v>103.83333333333394</v>
      </c>
      <c r="L235" s="8">
        <f>IF(OR(LTM!$M236 * 3600 / LTM!$C$1 &gt;= 'Input Data'!$E$12 * LOOKUP(LTM!$A236,'Input Data'!$B$58:$B$62,'Input Data'!$F$58:$F$62) - epsilon,$B235 &lt; LTM!$M235 * 3600 / LTM!$C$1 - epsilon), $B235 / 'Input Data'!$E$14, 'Input Data'!$E$13 - $B235 / 'Input Data'!$E$15)</f>
        <v>207.66666666666788</v>
      </c>
      <c r="M235" s="33">
        <f>IF($D235 + $E235 &gt;= LTM!$P235 * 3600 / LTM!$C$1 - epsilon, ($D235 + $E235) / 'Input Data'!$E$14, 'Input Data'!$E$13 - ($D235 + $E235) / 'Input Data'!$E$15)</f>
        <v>744.23200859291092</v>
      </c>
      <c r="N235" s="8">
        <f>IF(OR(LTM!$X236 * 3600 / LTM!$C$1 &gt;= 'Input Data'!$G$12 * LOOKUP(LTM!$A236,'Input Data'!$B$58:$B$62,'Input Data'!$H$58:$H$62) - epsilon, $D235 &lt; LTM!$X235 * 3600 / LTM!$C$1 - epsilon), $D235 / 'Input Data'!$G$14, 'Input Data'!$G$13 - $D235 / 'Input Data'!$G$15)</f>
        <v>751.57894736842104</v>
      </c>
      <c r="O235" s="17">
        <f>IF($F235 + $G235 &gt;= LTM!$AA235 * 3600 / LTM!$C$1 - epsilon, ($F235 + $G235) / 'Input Data'!$G$14, 'Input Data'!$G$13 - ($F235 + $G235) / 'Input Data'!$G$15)</f>
        <v>751.57894736842104</v>
      </c>
      <c r="Q235" s="49">
        <f>IF(ABS($J235-$K235) &gt; epsilon, -((LTM!$C236 - LTM!$C235) * 3600 / LTM!$C$1-($B235+$C235))/($J235-$K235), 0)</f>
        <v>0</v>
      </c>
      <c r="R235" s="8">
        <f t="shared" si="6"/>
        <v>1.3414879085990759</v>
      </c>
      <c r="S235" s="17">
        <f t="shared" si="7"/>
        <v>0</v>
      </c>
      <c r="U235" s="49">
        <f>MAX(U234 + Q234 * LTM!$C$1 / 3600, 0)</f>
        <v>0</v>
      </c>
      <c r="V235" s="11">
        <f>MAX(V234 + R234 * LTM!$C$1 / 3600 + IF(NOT(OR(LTM!$M236 * 3600 / LTM!$C$1 &gt;= 'Input Data'!$E$12 * LOOKUP(LTM!$A236,'Input Data'!$B$58:$B$62,'Input Data'!$F$58:$F$62) - epsilon,$B235 &lt; LTM!$M235 * 3600 / LTM!$C$1 - epsilon)), MIN(U234 + Q234 * LTM!$C$1 / 3600, 0), 0), 0)</f>
        <v>0.12962947742686357</v>
      </c>
      <c r="W235" s="18">
        <f>MAX(W234 + S234 * LTM!$C$1 / 3600 + IF(NOT(OR(LTM!$X236 * 3600 / LTM!$C$1 &gt;= 'Input Data'!$G$12 * LOOKUP(LTM!$A236,'Input Data'!$B$58:$B$62,'Input Data'!$H$58:$H$62) - epsilon, $D235 &lt; LTM!$X235 * 3600 / LTM!$C$1 - epsilon)), MIN(V234 + R234 * LTM!$C$1 / 3600, 0), 0), 0)</f>
        <v>0.49335522492120221</v>
      </c>
      <c r="Y235" s="50" t="e">
        <f>NA()</f>
        <v>#N/A</v>
      </c>
      <c r="Z235" s="55" t="e">
        <f>NA()</f>
        <v>#N/A</v>
      </c>
      <c r="AA235" s="8" t="e">
        <f>NA()</f>
        <v>#N/A</v>
      </c>
      <c r="AB235" s="17">
        <f>IF($U235 &gt; epsilon, $U235 + 'Input Data'!$G$11 + 'Input Data'!$E$11, IF($V235 &gt; epsilon, $V235 + 'Input Data'!$G$11, $W235)) * 5280</f>
        <v>3324.4436408138399</v>
      </c>
    </row>
    <row r="236" spans="1:28" x14ac:dyDescent="0.3">
      <c r="A236" s="38">
        <f>IF(SUM($B235:$H237)=0,NA(),LTM!$A237)</f>
        <v>2320</v>
      </c>
      <c r="B236" s="7">
        <f>LTM!$I237 / LTM!$C$1 * 3600</f>
        <v>6230.0000000000364</v>
      </c>
      <c r="C236" s="8">
        <f>LTM!$H237 / LTM!$C$1 * 3600</f>
        <v>0</v>
      </c>
      <c r="D236" s="8">
        <f>LTM!$T237 / LTM!$C$1 * 3600</f>
        <v>5399.9999999999991</v>
      </c>
      <c r="E236" s="33">
        <f>LTM!$S237 / LTM!$C$1 * 3600</f>
        <v>110.20408163265306</v>
      </c>
      <c r="F236" s="8">
        <f>LTM!$AE237 / LTM!$C$1 * 3600</f>
        <v>5400</v>
      </c>
      <c r="G236" s="33">
        <f>LTM!$AD237 / LTM!$C$1 * 3600</f>
        <v>0</v>
      </c>
      <c r="H236" s="18">
        <f>LTM!$AL237 / LTM!$C$1 * 3600</f>
        <v>5400</v>
      </c>
      <c r="J236" s="50">
        <f>IF(OR(LTM!$B237 * 3600 / LTM!$C$1 &gt;= 'Input Data'!$C$12 * LOOKUP(LTM!$A237,'Input Data'!$B$58:$B$62,'Input Data'!$D$58:$D$62) - epsilon, LTM!$C237 - LTM!$C236 &lt; LTM!$B236 - epsilon), (LTM!$C237 - LTM!$C236) * 3600 / LTM!$C$1 / 'Input Data'!$C$14, 'Input Data'!$C$13 - (LTM!$C237 - LTM!$C236) * 3600 / LTM!$C$1 / 'Input Data'!$C$15)</f>
        <v>103.83333333333394</v>
      </c>
      <c r="K236" s="60">
        <f>IF($B236 + $C236 &gt;= LTM!$E236 * 3600 / LTM!$C$1 - epsilon, ($B236 + $C236) / 'Input Data'!$C$14, 'Input Data'!$C$13 - ($B236 + $C236) / 'Input Data'!$C$15)</f>
        <v>103.83333333333394</v>
      </c>
      <c r="L236" s="8">
        <f>IF(OR(LTM!$M237 * 3600 / LTM!$C$1 &gt;= 'Input Data'!$E$12 * LOOKUP(LTM!$A237,'Input Data'!$B$58:$B$62,'Input Data'!$F$58:$F$62) - epsilon,$B236 &lt; LTM!$M236 * 3600 / LTM!$C$1 - epsilon), $B236 / 'Input Data'!$E$14, 'Input Data'!$E$13 - $B236 / 'Input Data'!$E$15)</f>
        <v>207.66666666666788</v>
      </c>
      <c r="M236" s="33">
        <f>IF($D236 + $E236 &gt;= LTM!$P236 * 3600 / LTM!$C$1 - epsilon, ($D236 + $E236) / 'Input Data'!$E$14, 'Input Data'!$E$13 - ($D236 + $E236) / 'Input Data'!$E$15)</f>
        <v>744.23200859291092</v>
      </c>
      <c r="N236" s="8">
        <f>IF(OR(LTM!$X237 * 3600 / LTM!$C$1 &gt;= 'Input Data'!$G$12 * LOOKUP(LTM!$A237,'Input Data'!$B$58:$B$62,'Input Data'!$H$58:$H$62) - epsilon, $D236 &lt; LTM!$X236 * 3600 / LTM!$C$1 - epsilon), $D236 / 'Input Data'!$G$14, 'Input Data'!$G$13 - $D236 / 'Input Data'!$G$15)</f>
        <v>751.57894736842104</v>
      </c>
      <c r="O236" s="17">
        <f>IF($F236 + $G236 &gt;= LTM!$AA236 * 3600 / LTM!$C$1 - epsilon, ($F236 + $G236) / 'Input Data'!$G$14, 'Input Data'!$G$13 - ($F236 + $G236) / 'Input Data'!$G$15)</f>
        <v>751.57894736842104</v>
      </c>
      <c r="Q236" s="49">
        <f>IF(ABS($J236-$K236) &gt; epsilon, -((LTM!$C237 - LTM!$C236) * 3600 / LTM!$C$1-($B236+$C236))/($J236-$K236), 0)</f>
        <v>0</v>
      </c>
      <c r="R236" s="8">
        <f t="shared" si="6"/>
        <v>1.3414879085990759</v>
      </c>
      <c r="S236" s="17">
        <f t="shared" si="7"/>
        <v>0</v>
      </c>
      <c r="U236" s="49">
        <f>MAX(U235 + Q235 * LTM!$C$1 / 3600, 0)</f>
        <v>0</v>
      </c>
      <c r="V236" s="11">
        <f>MAX(V235 + R235 * LTM!$C$1 / 3600 + IF(NOT(OR(LTM!$M237 * 3600 / LTM!$C$1 &gt;= 'Input Data'!$E$12 * LOOKUP(LTM!$A237,'Input Data'!$B$58:$B$62,'Input Data'!$F$58:$F$62) - epsilon,$B236 &lt; LTM!$M236 * 3600 / LTM!$C$1 - epsilon)), MIN(U235 + Q235 * LTM!$C$1 / 3600, 0), 0), 0)</f>
        <v>0.13335583272852766</v>
      </c>
      <c r="W236" s="18">
        <f>MAX(W235 + S235 * LTM!$C$1 / 3600 + IF(NOT(OR(LTM!$X237 * 3600 / LTM!$C$1 &gt;= 'Input Data'!$G$12 * LOOKUP(LTM!$A237,'Input Data'!$B$58:$B$62,'Input Data'!$H$58:$H$62) - epsilon, $D236 &lt; LTM!$X236 * 3600 / LTM!$C$1 - epsilon)), MIN(V235 + R235 * LTM!$C$1 / 3600, 0), 0), 0)</f>
        <v>0.49335522492120221</v>
      </c>
      <c r="Y236" s="50" t="e">
        <f>NA()</f>
        <v>#N/A</v>
      </c>
      <c r="Z236" s="55" t="e">
        <f>NA()</f>
        <v>#N/A</v>
      </c>
      <c r="AA236" s="8" t="e">
        <f>NA()</f>
        <v>#N/A</v>
      </c>
      <c r="AB236" s="17">
        <f>IF($U236 &gt; epsilon, $U236 + 'Input Data'!$G$11 + 'Input Data'!$E$11, IF($V236 &gt; epsilon, $V236 + 'Input Data'!$G$11, $W236)) * 5280</f>
        <v>3344.1187968066261</v>
      </c>
    </row>
    <row r="237" spans="1:28" x14ac:dyDescent="0.3">
      <c r="A237" s="38">
        <f>IF(SUM($B236:$H238)=0,NA(),LTM!$A238)</f>
        <v>2330</v>
      </c>
      <c r="B237" s="7">
        <f>LTM!$I238 / LTM!$C$1 * 3600</f>
        <v>6230.0000000000364</v>
      </c>
      <c r="C237" s="8">
        <f>LTM!$H238 / LTM!$C$1 * 3600</f>
        <v>0</v>
      </c>
      <c r="D237" s="8">
        <f>LTM!$T238 / LTM!$C$1 * 3600</f>
        <v>5399.9999999999991</v>
      </c>
      <c r="E237" s="33">
        <f>LTM!$S238 / LTM!$C$1 * 3600</f>
        <v>110.20408163265306</v>
      </c>
      <c r="F237" s="8">
        <f>LTM!$AE238 / LTM!$C$1 * 3600</f>
        <v>5400</v>
      </c>
      <c r="G237" s="33">
        <f>LTM!$AD238 / LTM!$C$1 * 3600</f>
        <v>0</v>
      </c>
      <c r="H237" s="18">
        <f>LTM!$AL238 / LTM!$C$1 * 3600</f>
        <v>5400</v>
      </c>
      <c r="J237" s="50">
        <f>IF(OR(LTM!$B238 * 3600 / LTM!$C$1 &gt;= 'Input Data'!$C$12 * LOOKUP(LTM!$A238,'Input Data'!$B$58:$B$62,'Input Data'!$D$58:$D$62) - epsilon, LTM!$C238 - LTM!$C237 &lt; LTM!$B237 - epsilon), (LTM!$C238 - LTM!$C237) * 3600 / LTM!$C$1 / 'Input Data'!$C$14, 'Input Data'!$C$13 - (LTM!$C238 - LTM!$C237) * 3600 / LTM!$C$1 / 'Input Data'!$C$15)</f>
        <v>103.83333333333394</v>
      </c>
      <c r="K237" s="60">
        <f>IF($B237 + $C237 &gt;= LTM!$E237 * 3600 / LTM!$C$1 - epsilon, ($B237 + $C237) / 'Input Data'!$C$14, 'Input Data'!$C$13 - ($B237 + $C237) / 'Input Data'!$C$15)</f>
        <v>103.83333333333394</v>
      </c>
      <c r="L237" s="8">
        <f>IF(OR(LTM!$M238 * 3600 / LTM!$C$1 &gt;= 'Input Data'!$E$12 * LOOKUP(LTM!$A238,'Input Data'!$B$58:$B$62,'Input Data'!$F$58:$F$62) - epsilon,$B237 &lt; LTM!$M237 * 3600 / LTM!$C$1 - epsilon), $B237 / 'Input Data'!$E$14, 'Input Data'!$E$13 - $B237 / 'Input Data'!$E$15)</f>
        <v>207.66666666666788</v>
      </c>
      <c r="M237" s="33">
        <f>IF($D237 + $E237 &gt;= LTM!$P237 * 3600 / LTM!$C$1 - epsilon, ($D237 + $E237) / 'Input Data'!$E$14, 'Input Data'!$E$13 - ($D237 + $E237) / 'Input Data'!$E$15)</f>
        <v>744.23200859291092</v>
      </c>
      <c r="N237" s="8">
        <f>IF(OR(LTM!$X238 * 3600 / LTM!$C$1 &gt;= 'Input Data'!$G$12 * LOOKUP(LTM!$A238,'Input Data'!$B$58:$B$62,'Input Data'!$H$58:$H$62) - epsilon, $D237 &lt; LTM!$X237 * 3600 / LTM!$C$1 - epsilon), $D237 / 'Input Data'!$G$14, 'Input Data'!$G$13 - $D237 / 'Input Data'!$G$15)</f>
        <v>751.57894736842104</v>
      </c>
      <c r="O237" s="17">
        <f>IF($F237 + $G237 &gt;= LTM!$AA237 * 3600 / LTM!$C$1 - epsilon, ($F237 + $G237) / 'Input Data'!$G$14, 'Input Data'!$G$13 - ($F237 + $G237) / 'Input Data'!$G$15)</f>
        <v>751.57894736842104</v>
      </c>
      <c r="Q237" s="49">
        <f>IF(ABS($J237-$K237) &gt; epsilon, -((LTM!$C238 - LTM!$C237) * 3600 / LTM!$C$1-($B237+$C237))/($J237-$K237), 0)</f>
        <v>0</v>
      </c>
      <c r="R237" s="8">
        <f t="shared" si="6"/>
        <v>1.3414879085990759</v>
      </c>
      <c r="S237" s="17">
        <f t="shared" si="7"/>
        <v>0</v>
      </c>
      <c r="U237" s="49">
        <f>MAX(U236 + Q236 * LTM!$C$1 / 3600, 0)</f>
        <v>0</v>
      </c>
      <c r="V237" s="11">
        <f>MAX(V236 + R236 * LTM!$C$1 / 3600 + IF(NOT(OR(LTM!$M238 * 3600 / LTM!$C$1 &gt;= 'Input Data'!$E$12 * LOOKUP(LTM!$A238,'Input Data'!$B$58:$B$62,'Input Data'!$F$58:$F$62) - epsilon,$B237 &lt; LTM!$M237 * 3600 / LTM!$C$1 - epsilon)), MIN(U236 + Q236 * LTM!$C$1 / 3600, 0), 0), 0)</f>
        <v>0.13708218803019176</v>
      </c>
      <c r="W237" s="18">
        <f>MAX(W236 + S236 * LTM!$C$1 / 3600 + IF(NOT(OR(LTM!$X238 * 3600 / LTM!$C$1 &gt;= 'Input Data'!$G$12 * LOOKUP(LTM!$A238,'Input Data'!$B$58:$B$62,'Input Data'!$H$58:$H$62) - epsilon, $D237 &lt; LTM!$X237 * 3600 / LTM!$C$1 - epsilon)), MIN(V236 + R236 * LTM!$C$1 / 3600, 0), 0), 0)</f>
        <v>0.49335522492120221</v>
      </c>
      <c r="Y237" s="50" t="e">
        <f>NA()</f>
        <v>#N/A</v>
      </c>
      <c r="Z237" s="55" t="e">
        <f>NA()</f>
        <v>#N/A</v>
      </c>
      <c r="AA237" s="8" t="e">
        <f>NA()</f>
        <v>#N/A</v>
      </c>
      <c r="AB237" s="17">
        <f>IF($U237 &gt; epsilon, $U237 + 'Input Data'!$G$11 + 'Input Data'!$E$11, IF($V237 &gt; epsilon, $V237 + 'Input Data'!$G$11, $W237)) * 5280</f>
        <v>3363.7939527994126</v>
      </c>
    </row>
    <row r="238" spans="1:28" x14ac:dyDescent="0.3">
      <c r="A238" s="38">
        <f>IF(SUM($B237:$H239)=0,NA(),LTM!$A239)</f>
        <v>2340</v>
      </c>
      <c r="B238" s="7">
        <f>LTM!$I239 / LTM!$C$1 * 3600</f>
        <v>6230.0000000000364</v>
      </c>
      <c r="C238" s="8">
        <f>LTM!$H239 / LTM!$C$1 * 3600</f>
        <v>0</v>
      </c>
      <c r="D238" s="8">
        <f>LTM!$T239 / LTM!$C$1 * 3600</f>
        <v>5399.9999999999991</v>
      </c>
      <c r="E238" s="33">
        <f>LTM!$S239 / LTM!$C$1 * 3600</f>
        <v>110.20408163265306</v>
      </c>
      <c r="F238" s="8">
        <f>LTM!$AE239 / LTM!$C$1 * 3600</f>
        <v>5400</v>
      </c>
      <c r="G238" s="33">
        <f>LTM!$AD239 / LTM!$C$1 * 3600</f>
        <v>0</v>
      </c>
      <c r="H238" s="18">
        <f>LTM!$AL239 / LTM!$C$1 * 3600</f>
        <v>5400</v>
      </c>
      <c r="J238" s="50">
        <f>IF(OR(LTM!$B239 * 3600 / LTM!$C$1 &gt;= 'Input Data'!$C$12 * LOOKUP(LTM!$A239,'Input Data'!$B$58:$B$62,'Input Data'!$D$58:$D$62) - epsilon, LTM!$C239 - LTM!$C238 &lt; LTM!$B238 - epsilon), (LTM!$C239 - LTM!$C238) * 3600 / LTM!$C$1 / 'Input Data'!$C$14, 'Input Data'!$C$13 - (LTM!$C239 - LTM!$C238) * 3600 / LTM!$C$1 / 'Input Data'!$C$15)</f>
        <v>103.83333333333394</v>
      </c>
      <c r="K238" s="60">
        <f>IF($B238 + $C238 &gt;= LTM!$E238 * 3600 / LTM!$C$1 - epsilon, ($B238 + $C238) / 'Input Data'!$C$14, 'Input Data'!$C$13 - ($B238 + $C238) / 'Input Data'!$C$15)</f>
        <v>103.83333333333394</v>
      </c>
      <c r="L238" s="8">
        <f>IF(OR(LTM!$M239 * 3600 / LTM!$C$1 &gt;= 'Input Data'!$E$12 * LOOKUP(LTM!$A239,'Input Data'!$B$58:$B$62,'Input Data'!$F$58:$F$62) - epsilon,$B238 &lt; LTM!$M238 * 3600 / LTM!$C$1 - epsilon), $B238 / 'Input Data'!$E$14, 'Input Data'!$E$13 - $B238 / 'Input Data'!$E$15)</f>
        <v>207.66666666666788</v>
      </c>
      <c r="M238" s="33">
        <f>IF($D238 + $E238 &gt;= LTM!$P238 * 3600 / LTM!$C$1 - epsilon, ($D238 + $E238) / 'Input Data'!$E$14, 'Input Data'!$E$13 - ($D238 + $E238) / 'Input Data'!$E$15)</f>
        <v>744.23200859291092</v>
      </c>
      <c r="N238" s="8">
        <f>IF(OR(LTM!$X239 * 3600 / LTM!$C$1 &gt;= 'Input Data'!$G$12 * LOOKUP(LTM!$A239,'Input Data'!$B$58:$B$62,'Input Data'!$H$58:$H$62) - epsilon, $D238 &lt; LTM!$X238 * 3600 / LTM!$C$1 - epsilon), $D238 / 'Input Data'!$G$14, 'Input Data'!$G$13 - $D238 / 'Input Data'!$G$15)</f>
        <v>751.57894736842104</v>
      </c>
      <c r="O238" s="17">
        <f>IF($F238 + $G238 &gt;= LTM!$AA238 * 3600 / LTM!$C$1 - epsilon, ($F238 + $G238) / 'Input Data'!$G$14, 'Input Data'!$G$13 - ($F238 + $G238) / 'Input Data'!$G$15)</f>
        <v>751.57894736842104</v>
      </c>
      <c r="Q238" s="49">
        <f>IF(ABS($J238-$K238) &gt; epsilon, -((LTM!$C239 - LTM!$C238) * 3600 / LTM!$C$1-($B238+$C238))/($J238-$K238), 0)</f>
        <v>0</v>
      </c>
      <c r="R238" s="8">
        <f t="shared" si="6"/>
        <v>1.3414879085990759</v>
      </c>
      <c r="S238" s="17">
        <f t="shared" si="7"/>
        <v>0</v>
      </c>
      <c r="U238" s="49">
        <f>MAX(U237 + Q237 * LTM!$C$1 / 3600, 0)</f>
        <v>0</v>
      </c>
      <c r="V238" s="11">
        <f>MAX(V237 + R237 * LTM!$C$1 / 3600 + IF(NOT(OR(LTM!$M239 * 3600 / LTM!$C$1 &gt;= 'Input Data'!$E$12 * LOOKUP(LTM!$A239,'Input Data'!$B$58:$B$62,'Input Data'!$F$58:$F$62) - epsilon,$B238 &lt; LTM!$M238 * 3600 / LTM!$C$1 - epsilon)), MIN(U237 + Q237 * LTM!$C$1 / 3600, 0), 0), 0)</f>
        <v>0.14080854333185586</v>
      </c>
      <c r="W238" s="18">
        <f>MAX(W237 + S237 * LTM!$C$1 / 3600 + IF(NOT(OR(LTM!$X239 * 3600 / LTM!$C$1 &gt;= 'Input Data'!$G$12 * LOOKUP(LTM!$A239,'Input Data'!$B$58:$B$62,'Input Data'!$H$58:$H$62) - epsilon, $D238 &lt; LTM!$X238 * 3600 / LTM!$C$1 - epsilon)), MIN(V237 + R237 * LTM!$C$1 / 3600, 0), 0), 0)</f>
        <v>0.49335522492120221</v>
      </c>
      <c r="Y238" s="50" t="e">
        <f>NA()</f>
        <v>#N/A</v>
      </c>
      <c r="Z238" s="55" t="e">
        <f>NA()</f>
        <v>#N/A</v>
      </c>
      <c r="AA238" s="8" t="e">
        <f>NA()</f>
        <v>#N/A</v>
      </c>
      <c r="AB238" s="17">
        <f>IF($U238 &gt; epsilon, $U238 + 'Input Data'!$G$11 + 'Input Data'!$E$11, IF($V238 &gt; epsilon, $V238 + 'Input Data'!$G$11, $W238)) * 5280</f>
        <v>3383.4691087921992</v>
      </c>
    </row>
    <row r="239" spans="1:28" x14ac:dyDescent="0.3">
      <c r="A239" s="38">
        <f>IF(SUM($B238:$H240)=0,NA(),LTM!$A240)</f>
        <v>2350</v>
      </c>
      <c r="B239" s="7">
        <f>LTM!$I240 / LTM!$C$1 * 3600</f>
        <v>6230.0000000000364</v>
      </c>
      <c r="C239" s="8">
        <f>LTM!$H240 / LTM!$C$1 * 3600</f>
        <v>0</v>
      </c>
      <c r="D239" s="8">
        <f>LTM!$T240 / LTM!$C$1 * 3600</f>
        <v>5399.9999999999991</v>
      </c>
      <c r="E239" s="33">
        <f>LTM!$S240 / LTM!$C$1 * 3600</f>
        <v>110.20408163265306</v>
      </c>
      <c r="F239" s="8">
        <f>LTM!$AE240 / LTM!$C$1 * 3600</f>
        <v>5400</v>
      </c>
      <c r="G239" s="33">
        <f>LTM!$AD240 / LTM!$C$1 * 3600</f>
        <v>0</v>
      </c>
      <c r="H239" s="18">
        <f>LTM!$AL240 / LTM!$C$1 * 3600</f>
        <v>5400</v>
      </c>
      <c r="J239" s="50">
        <f>IF(OR(LTM!$B240 * 3600 / LTM!$C$1 &gt;= 'Input Data'!$C$12 * LOOKUP(LTM!$A240,'Input Data'!$B$58:$B$62,'Input Data'!$D$58:$D$62) - epsilon, LTM!$C240 - LTM!$C239 &lt; LTM!$B239 - epsilon), (LTM!$C240 - LTM!$C239) * 3600 / LTM!$C$1 / 'Input Data'!$C$14, 'Input Data'!$C$13 - (LTM!$C240 - LTM!$C239) * 3600 / LTM!$C$1 / 'Input Data'!$C$15)</f>
        <v>103.83333333333394</v>
      </c>
      <c r="K239" s="60">
        <f>IF($B239 + $C239 &gt;= LTM!$E239 * 3600 / LTM!$C$1 - epsilon, ($B239 + $C239) / 'Input Data'!$C$14, 'Input Data'!$C$13 - ($B239 + $C239) / 'Input Data'!$C$15)</f>
        <v>103.83333333333394</v>
      </c>
      <c r="L239" s="8">
        <f>IF(OR(LTM!$M240 * 3600 / LTM!$C$1 &gt;= 'Input Data'!$E$12 * LOOKUP(LTM!$A240,'Input Data'!$B$58:$B$62,'Input Data'!$F$58:$F$62) - epsilon,$B239 &lt; LTM!$M239 * 3600 / LTM!$C$1 - epsilon), $B239 / 'Input Data'!$E$14, 'Input Data'!$E$13 - $B239 / 'Input Data'!$E$15)</f>
        <v>207.66666666666788</v>
      </c>
      <c r="M239" s="33">
        <f>IF($D239 + $E239 &gt;= LTM!$P239 * 3600 / LTM!$C$1 - epsilon, ($D239 + $E239) / 'Input Data'!$E$14, 'Input Data'!$E$13 - ($D239 + $E239) / 'Input Data'!$E$15)</f>
        <v>744.23200859291092</v>
      </c>
      <c r="N239" s="8">
        <f>IF(OR(LTM!$X240 * 3600 / LTM!$C$1 &gt;= 'Input Data'!$G$12 * LOOKUP(LTM!$A240,'Input Data'!$B$58:$B$62,'Input Data'!$H$58:$H$62) - epsilon, $D239 &lt; LTM!$X239 * 3600 / LTM!$C$1 - epsilon), $D239 / 'Input Data'!$G$14, 'Input Data'!$G$13 - $D239 / 'Input Data'!$G$15)</f>
        <v>751.57894736842104</v>
      </c>
      <c r="O239" s="17">
        <f>IF($F239 + $G239 &gt;= LTM!$AA239 * 3600 / LTM!$C$1 - epsilon, ($F239 + $G239) / 'Input Data'!$G$14, 'Input Data'!$G$13 - ($F239 + $G239) / 'Input Data'!$G$15)</f>
        <v>751.57894736842104</v>
      </c>
      <c r="Q239" s="49">
        <f>IF(ABS($J239-$K239) &gt; epsilon, -((LTM!$C240 - LTM!$C239) * 3600 / LTM!$C$1-($B239+$C239))/($J239-$K239), 0)</f>
        <v>0</v>
      </c>
      <c r="R239" s="8">
        <f t="shared" si="6"/>
        <v>1.3414879085990759</v>
      </c>
      <c r="S239" s="17">
        <f t="shared" si="7"/>
        <v>0</v>
      </c>
      <c r="U239" s="49">
        <f>MAX(U238 + Q238 * LTM!$C$1 / 3600, 0)</f>
        <v>0</v>
      </c>
      <c r="V239" s="11">
        <f>MAX(V238 + R238 * LTM!$C$1 / 3600 + IF(NOT(OR(LTM!$M240 * 3600 / LTM!$C$1 &gt;= 'Input Data'!$E$12 * LOOKUP(LTM!$A240,'Input Data'!$B$58:$B$62,'Input Data'!$F$58:$F$62) - epsilon,$B239 &lt; LTM!$M239 * 3600 / LTM!$C$1 - epsilon)), MIN(U238 + Q238 * LTM!$C$1 / 3600, 0), 0), 0)</f>
        <v>0.14453489863351995</v>
      </c>
      <c r="W239" s="18">
        <f>MAX(W238 + S238 * LTM!$C$1 / 3600 + IF(NOT(OR(LTM!$X240 * 3600 / LTM!$C$1 &gt;= 'Input Data'!$G$12 * LOOKUP(LTM!$A240,'Input Data'!$B$58:$B$62,'Input Data'!$H$58:$H$62) - epsilon, $D239 &lt; LTM!$X239 * 3600 / LTM!$C$1 - epsilon)), MIN(V238 + R238 * LTM!$C$1 / 3600, 0), 0), 0)</f>
        <v>0.49335522492120221</v>
      </c>
      <c r="Y239" s="50" t="e">
        <f>NA()</f>
        <v>#N/A</v>
      </c>
      <c r="Z239" s="55" t="e">
        <f>NA()</f>
        <v>#N/A</v>
      </c>
      <c r="AA239" s="8" t="e">
        <f>NA()</f>
        <v>#N/A</v>
      </c>
      <c r="AB239" s="17">
        <f>IF($U239 &gt; epsilon, $U239 + 'Input Data'!$G$11 + 'Input Data'!$E$11, IF($V239 &gt; epsilon, $V239 + 'Input Data'!$G$11, $W239)) * 5280</f>
        <v>3403.1442647849854</v>
      </c>
    </row>
    <row r="240" spans="1:28" x14ac:dyDescent="0.3">
      <c r="A240" s="38">
        <f>IF(SUM($B239:$H241)=0,NA(),LTM!$A241)</f>
        <v>2360</v>
      </c>
      <c r="B240" s="7">
        <f>LTM!$I241 / LTM!$C$1 * 3600</f>
        <v>6230.0000000000364</v>
      </c>
      <c r="C240" s="8">
        <f>LTM!$H241 / LTM!$C$1 * 3600</f>
        <v>0</v>
      </c>
      <c r="D240" s="8">
        <f>LTM!$T241 / LTM!$C$1 * 3600</f>
        <v>5399.9999999999991</v>
      </c>
      <c r="E240" s="33">
        <f>LTM!$S241 / LTM!$C$1 * 3600</f>
        <v>110.20408163265306</v>
      </c>
      <c r="F240" s="8">
        <f>LTM!$AE241 / LTM!$C$1 * 3600</f>
        <v>5400</v>
      </c>
      <c r="G240" s="33">
        <f>LTM!$AD241 / LTM!$C$1 * 3600</f>
        <v>0</v>
      </c>
      <c r="H240" s="18">
        <f>LTM!$AL241 / LTM!$C$1 * 3600</f>
        <v>5400</v>
      </c>
      <c r="J240" s="50">
        <f>IF(OR(LTM!$B241 * 3600 / LTM!$C$1 &gt;= 'Input Data'!$C$12 * LOOKUP(LTM!$A241,'Input Data'!$B$58:$B$62,'Input Data'!$D$58:$D$62) - epsilon, LTM!$C241 - LTM!$C240 &lt; LTM!$B240 - epsilon), (LTM!$C241 - LTM!$C240) * 3600 / LTM!$C$1 / 'Input Data'!$C$14, 'Input Data'!$C$13 - (LTM!$C241 - LTM!$C240) * 3600 / LTM!$C$1 / 'Input Data'!$C$15)</f>
        <v>103.83333333333394</v>
      </c>
      <c r="K240" s="60">
        <f>IF($B240 + $C240 &gt;= LTM!$E240 * 3600 / LTM!$C$1 - epsilon, ($B240 + $C240) / 'Input Data'!$C$14, 'Input Data'!$C$13 - ($B240 + $C240) / 'Input Data'!$C$15)</f>
        <v>103.83333333333394</v>
      </c>
      <c r="L240" s="8">
        <f>IF(OR(LTM!$M241 * 3600 / LTM!$C$1 &gt;= 'Input Data'!$E$12 * LOOKUP(LTM!$A241,'Input Data'!$B$58:$B$62,'Input Data'!$F$58:$F$62) - epsilon,$B240 &lt; LTM!$M240 * 3600 / LTM!$C$1 - epsilon), $B240 / 'Input Data'!$E$14, 'Input Data'!$E$13 - $B240 / 'Input Data'!$E$15)</f>
        <v>207.66666666666788</v>
      </c>
      <c r="M240" s="33">
        <f>IF($D240 + $E240 &gt;= LTM!$P240 * 3600 / LTM!$C$1 - epsilon, ($D240 + $E240) / 'Input Data'!$E$14, 'Input Data'!$E$13 - ($D240 + $E240) / 'Input Data'!$E$15)</f>
        <v>744.23200859291092</v>
      </c>
      <c r="N240" s="8">
        <f>IF(OR(LTM!$X241 * 3600 / LTM!$C$1 &gt;= 'Input Data'!$G$12 * LOOKUP(LTM!$A241,'Input Data'!$B$58:$B$62,'Input Data'!$H$58:$H$62) - epsilon, $D240 &lt; LTM!$X240 * 3600 / LTM!$C$1 - epsilon), $D240 / 'Input Data'!$G$14, 'Input Data'!$G$13 - $D240 / 'Input Data'!$G$15)</f>
        <v>751.57894736842104</v>
      </c>
      <c r="O240" s="17">
        <f>IF($F240 + $G240 &gt;= LTM!$AA240 * 3600 / LTM!$C$1 - epsilon, ($F240 + $G240) / 'Input Data'!$G$14, 'Input Data'!$G$13 - ($F240 + $G240) / 'Input Data'!$G$15)</f>
        <v>751.57894736842104</v>
      </c>
      <c r="Q240" s="49">
        <f>IF(ABS($J240-$K240) &gt; epsilon, -((LTM!$C241 - LTM!$C240) * 3600 / LTM!$C$1-($B240+$C240))/($J240-$K240), 0)</f>
        <v>0</v>
      </c>
      <c r="R240" s="8">
        <f t="shared" si="6"/>
        <v>1.3414879085990759</v>
      </c>
      <c r="S240" s="17">
        <f t="shared" si="7"/>
        <v>0</v>
      </c>
      <c r="U240" s="49">
        <f>MAX(U239 + Q239 * LTM!$C$1 / 3600, 0)</f>
        <v>0</v>
      </c>
      <c r="V240" s="11">
        <f>MAX(V239 + R239 * LTM!$C$1 / 3600 + IF(NOT(OR(LTM!$M241 * 3600 / LTM!$C$1 &gt;= 'Input Data'!$E$12 * LOOKUP(LTM!$A241,'Input Data'!$B$58:$B$62,'Input Data'!$F$58:$F$62) - epsilon,$B240 &lt; LTM!$M240 * 3600 / LTM!$C$1 - epsilon)), MIN(U239 + Q239 * LTM!$C$1 / 3600, 0), 0), 0)</f>
        <v>0.14826125393518405</v>
      </c>
      <c r="W240" s="18">
        <f>MAX(W239 + S239 * LTM!$C$1 / 3600 + IF(NOT(OR(LTM!$X241 * 3600 / LTM!$C$1 &gt;= 'Input Data'!$G$12 * LOOKUP(LTM!$A241,'Input Data'!$B$58:$B$62,'Input Data'!$H$58:$H$62) - epsilon, $D240 &lt; LTM!$X240 * 3600 / LTM!$C$1 - epsilon)), MIN(V239 + R239 * LTM!$C$1 / 3600, 0), 0), 0)</f>
        <v>0.49335522492120221</v>
      </c>
      <c r="Y240" s="50" t="e">
        <f>NA()</f>
        <v>#N/A</v>
      </c>
      <c r="Z240" s="55" t="e">
        <f>NA()</f>
        <v>#N/A</v>
      </c>
      <c r="AA240" s="8" t="e">
        <f>NA()</f>
        <v>#N/A</v>
      </c>
      <c r="AB240" s="17">
        <f>IF($U240 &gt; epsilon, $U240 + 'Input Data'!$G$11 + 'Input Data'!$E$11, IF($V240 &gt; epsilon, $V240 + 'Input Data'!$G$11, $W240)) * 5280</f>
        <v>3422.8194207777719</v>
      </c>
    </row>
    <row r="241" spans="1:28" x14ac:dyDescent="0.3">
      <c r="A241" s="38">
        <f>IF(SUM($B240:$H242)=0,NA(),LTM!$A242)</f>
        <v>2370</v>
      </c>
      <c r="B241" s="7">
        <f>LTM!$I242 / LTM!$C$1 * 3600</f>
        <v>6230.0000000000364</v>
      </c>
      <c r="C241" s="8">
        <f>LTM!$H242 / LTM!$C$1 * 3600</f>
        <v>0</v>
      </c>
      <c r="D241" s="8">
        <f>LTM!$T242 / LTM!$C$1 * 3600</f>
        <v>5399.9999999999991</v>
      </c>
      <c r="E241" s="33">
        <f>LTM!$S242 / LTM!$C$1 * 3600</f>
        <v>110.20408163265306</v>
      </c>
      <c r="F241" s="8">
        <f>LTM!$AE242 / LTM!$C$1 * 3600</f>
        <v>5400</v>
      </c>
      <c r="G241" s="33">
        <f>LTM!$AD242 / LTM!$C$1 * 3600</f>
        <v>0</v>
      </c>
      <c r="H241" s="18">
        <f>LTM!$AL242 / LTM!$C$1 * 3600</f>
        <v>5400</v>
      </c>
      <c r="J241" s="50">
        <f>IF(OR(LTM!$B242 * 3600 / LTM!$C$1 &gt;= 'Input Data'!$C$12 * LOOKUP(LTM!$A242,'Input Data'!$B$58:$B$62,'Input Data'!$D$58:$D$62) - epsilon, LTM!$C242 - LTM!$C241 &lt; LTM!$B241 - epsilon), (LTM!$C242 - LTM!$C241) * 3600 / LTM!$C$1 / 'Input Data'!$C$14, 'Input Data'!$C$13 - (LTM!$C242 - LTM!$C241) * 3600 / LTM!$C$1 / 'Input Data'!$C$15)</f>
        <v>103.83333333333394</v>
      </c>
      <c r="K241" s="60">
        <f>IF($B241 + $C241 &gt;= LTM!$E241 * 3600 / LTM!$C$1 - epsilon, ($B241 + $C241) / 'Input Data'!$C$14, 'Input Data'!$C$13 - ($B241 + $C241) / 'Input Data'!$C$15)</f>
        <v>103.83333333333394</v>
      </c>
      <c r="L241" s="8">
        <f>IF(OR(LTM!$M242 * 3600 / LTM!$C$1 &gt;= 'Input Data'!$E$12 * LOOKUP(LTM!$A242,'Input Data'!$B$58:$B$62,'Input Data'!$F$58:$F$62) - epsilon,$B241 &lt; LTM!$M241 * 3600 / LTM!$C$1 - epsilon), $B241 / 'Input Data'!$E$14, 'Input Data'!$E$13 - $B241 / 'Input Data'!$E$15)</f>
        <v>207.66666666666788</v>
      </c>
      <c r="M241" s="33">
        <f>IF($D241 + $E241 &gt;= LTM!$P241 * 3600 / LTM!$C$1 - epsilon, ($D241 + $E241) / 'Input Data'!$E$14, 'Input Data'!$E$13 - ($D241 + $E241) / 'Input Data'!$E$15)</f>
        <v>744.23200859291092</v>
      </c>
      <c r="N241" s="8">
        <f>IF(OR(LTM!$X242 * 3600 / LTM!$C$1 &gt;= 'Input Data'!$G$12 * LOOKUP(LTM!$A242,'Input Data'!$B$58:$B$62,'Input Data'!$H$58:$H$62) - epsilon, $D241 &lt; LTM!$X241 * 3600 / LTM!$C$1 - epsilon), $D241 / 'Input Data'!$G$14, 'Input Data'!$G$13 - $D241 / 'Input Data'!$G$15)</f>
        <v>751.57894736842104</v>
      </c>
      <c r="O241" s="17">
        <f>IF($F241 + $G241 &gt;= LTM!$AA241 * 3600 / LTM!$C$1 - epsilon, ($F241 + $G241) / 'Input Data'!$G$14, 'Input Data'!$G$13 - ($F241 + $G241) / 'Input Data'!$G$15)</f>
        <v>751.57894736842104</v>
      </c>
      <c r="Q241" s="49">
        <f>IF(ABS($J241-$K241) &gt; epsilon, -((LTM!$C242 - LTM!$C241) * 3600 / LTM!$C$1-($B241+$C241))/($J241-$K241), 0)</f>
        <v>0</v>
      </c>
      <c r="R241" s="8">
        <f t="shared" si="6"/>
        <v>1.3414879085990759</v>
      </c>
      <c r="S241" s="17">
        <f t="shared" si="7"/>
        <v>0</v>
      </c>
      <c r="U241" s="49">
        <f>MAX(U240 + Q240 * LTM!$C$1 / 3600, 0)</f>
        <v>0</v>
      </c>
      <c r="V241" s="11">
        <f>MAX(V240 + R240 * LTM!$C$1 / 3600 + IF(NOT(OR(LTM!$M242 * 3600 / LTM!$C$1 &gt;= 'Input Data'!$E$12 * LOOKUP(LTM!$A242,'Input Data'!$B$58:$B$62,'Input Data'!$F$58:$F$62) - epsilon,$B241 &lt; LTM!$M241 * 3600 / LTM!$C$1 - epsilon)), MIN(U240 + Q240 * LTM!$C$1 / 3600, 0), 0), 0)</f>
        <v>0.15198760923684815</v>
      </c>
      <c r="W241" s="18">
        <f>MAX(W240 + S240 * LTM!$C$1 / 3600 + IF(NOT(OR(LTM!$X242 * 3600 / LTM!$C$1 &gt;= 'Input Data'!$G$12 * LOOKUP(LTM!$A242,'Input Data'!$B$58:$B$62,'Input Data'!$H$58:$H$62) - epsilon, $D241 &lt; LTM!$X241 * 3600 / LTM!$C$1 - epsilon)), MIN(V240 + R240 * LTM!$C$1 / 3600, 0), 0), 0)</f>
        <v>0.49335522492120221</v>
      </c>
      <c r="Y241" s="50" t="e">
        <f>NA()</f>
        <v>#N/A</v>
      </c>
      <c r="Z241" s="55" t="e">
        <f>NA()</f>
        <v>#N/A</v>
      </c>
      <c r="AA241" s="8" t="e">
        <f>NA()</f>
        <v>#N/A</v>
      </c>
      <c r="AB241" s="17">
        <f>IF($U241 &gt; epsilon, $U241 + 'Input Data'!$G$11 + 'Input Data'!$E$11, IF($V241 &gt; epsilon, $V241 + 'Input Data'!$G$11, $W241)) * 5280</f>
        <v>3442.4945767705585</v>
      </c>
    </row>
    <row r="242" spans="1:28" x14ac:dyDescent="0.3">
      <c r="A242" s="38">
        <f>IF(SUM($B241:$H243)=0,NA(),LTM!$A243)</f>
        <v>2380</v>
      </c>
      <c r="B242" s="7">
        <f>LTM!$I243 / LTM!$C$1 * 3600</f>
        <v>6230.0000000000364</v>
      </c>
      <c r="C242" s="8">
        <f>LTM!$H243 / LTM!$C$1 * 3600</f>
        <v>0</v>
      </c>
      <c r="D242" s="8">
        <f>LTM!$T243 / LTM!$C$1 * 3600</f>
        <v>5399.9999999999991</v>
      </c>
      <c r="E242" s="33">
        <f>LTM!$S243 / LTM!$C$1 * 3600</f>
        <v>110.20408163265306</v>
      </c>
      <c r="F242" s="8">
        <f>LTM!$AE243 / LTM!$C$1 * 3600</f>
        <v>5400</v>
      </c>
      <c r="G242" s="33">
        <f>LTM!$AD243 / LTM!$C$1 * 3600</f>
        <v>0</v>
      </c>
      <c r="H242" s="18">
        <f>LTM!$AL243 / LTM!$C$1 * 3600</f>
        <v>5400</v>
      </c>
      <c r="J242" s="50">
        <f>IF(OR(LTM!$B243 * 3600 / LTM!$C$1 &gt;= 'Input Data'!$C$12 * LOOKUP(LTM!$A243,'Input Data'!$B$58:$B$62,'Input Data'!$D$58:$D$62) - epsilon, LTM!$C243 - LTM!$C242 &lt; LTM!$B242 - epsilon), (LTM!$C243 - LTM!$C242) * 3600 / LTM!$C$1 / 'Input Data'!$C$14, 'Input Data'!$C$13 - (LTM!$C243 - LTM!$C242) * 3600 / LTM!$C$1 / 'Input Data'!$C$15)</f>
        <v>103.83333333333394</v>
      </c>
      <c r="K242" s="60">
        <f>IF($B242 + $C242 &gt;= LTM!$E242 * 3600 / LTM!$C$1 - epsilon, ($B242 + $C242) / 'Input Data'!$C$14, 'Input Data'!$C$13 - ($B242 + $C242) / 'Input Data'!$C$15)</f>
        <v>103.83333333333394</v>
      </c>
      <c r="L242" s="8">
        <f>IF(OR(LTM!$M243 * 3600 / LTM!$C$1 &gt;= 'Input Data'!$E$12 * LOOKUP(LTM!$A243,'Input Data'!$B$58:$B$62,'Input Data'!$F$58:$F$62) - epsilon,$B242 &lt; LTM!$M242 * 3600 / LTM!$C$1 - epsilon), $B242 / 'Input Data'!$E$14, 'Input Data'!$E$13 - $B242 / 'Input Data'!$E$15)</f>
        <v>207.66666666666788</v>
      </c>
      <c r="M242" s="33">
        <f>IF($D242 + $E242 &gt;= LTM!$P242 * 3600 / LTM!$C$1 - epsilon, ($D242 + $E242) / 'Input Data'!$E$14, 'Input Data'!$E$13 - ($D242 + $E242) / 'Input Data'!$E$15)</f>
        <v>744.23200859291092</v>
      </c>
      <c r="N242" s="8">
        <f>IF(OR(LTM!$X243 * 3600 / LTM!$C$1 &gt;= 'Input Data'!$G$12 * LOOKUP(LTM!$A243,'Input Data'!$B$58:$B$62,'Input Data'!$H$58:$H$62) - epsilon, $D242 &lt; LTM!$X242 * 3600 / LTM!$C$1 - epsilon), $D242 / 'Input Data'!$G$14, 'Input Data'!$G$13 - $D242 / 'Input Data'!$G$15)</f>
        <v>751.57894736842104</v>
      </c>
      <c r="O242" s="17">
        <f>IF($F242 + $G242 &gt;= LTM!$AA242 * 3600 / LTM!$C$1 - epsilon, ($F242 + $G242) / 'Input Data'!$G$14, 'Input Data'!$G$13 - ($F242 + $G242) / 'Input Data'!$G$15)</f>
        <v>751.57894736842104</v>
      </c>
      <c r="Q242" s="49">
        <f>IF(ABS($J242-$K242) &gt; epsilon, -((LTM!$C243 - LTM!$C242) * 3600 / LTM!$C$1-($B242+$C242))/($J242-$K242), 0)</f>
        <v>0</v>
      </c>
      <c r="R242" s="8">
        <f t="shared" si="6"/>
        <v>1.3414879085990759</v>
      </c>
      <c r="S242" s="17">
        <f t="shared" si="7"/>
        <v>0</v>
      </c>
      <c r="U242" s="49">
        <f>MAX(U241 + Q241 * LTM!$C$1 / 3600, 0)</f>
        <v>0</v>
      </c>
      <c r="V242" s="11">
        <f>MAX(V241 + R241 * LTM!$C$1 / 3600 + IF(NOT(OR(LTM!$M243 * 3600 / LTM!$C$1 &gt;= 'Input Data'!$E$12 * LOOKUP(LTM!$A243,'Input Data'!$B$58:$B$62,'Input Data'!$F$58:$F$62) - epsilon,$B242 &lt; LTM!$M242 * 3600 / LTM!$C$1 - epsilon)), MIN(U241 + Q241 * LTM!$C$1 / 3600, 0), 0), 0)</f>
        <v>0.15571396453851225</v>
      </c>
      <c r="W242" s="18">
        <f>MAX(W241 + S241 * LTM!$C$1 / 3600 + IF(NOT(OR(LTM!$X243 * 3600 / LTM!$C$1 &gt;= 'Input Data'!$G$12 * LOOKUP(LTM!$A243,'Input Data'!$B$58:$B$62,'Input Data'!$H$58:$H$62) - epsilon, $D242 &lt; LTM!$X242 * 3600 / LTM!$C$1 - epsilon)), MIN(V241 + R241 * LTM!$C$1 / 3600, 0), 0), 0)</f>
        <v>0.49335522492120221</v>
      </c>
      <c r="Y242" s="50" t="e">
        <f>NA()</f>
        <v>#N/A</v>
      </c>
      <c r="Z242" s="55" t="e">
        <f>NA()</f>
        <v>#N/A</v>
      </c>
      <c r="AA242" s="8" t="e">
        <f>NA()</f>
        <v>#N/A</v>
      </c>
      <c r="AB242" s="17">
        <f>IF($U242 &gt; epsilon, $U242 + 'Input Data'!$G$11 + 'Input Data'!$E$11, IF($V242 &gt; epsilon, $V242 + 'Input Data'!$G$11, $W242)) * 5280</f>
        <v>3462.1697327633447</v>
      </c>
    </row>
    <row r="243" spans="1:28" x14ac:dyDescent="0.3">
      <c r="A243" s="38">
        <f>IF(SUM($B242:$H244)=0,NA(),LTM!$A244)</f>
        <v>2390</v>
      </c>
      <c r="B243" s="7">
        <f>LTM!$I244 / LTM!$C$1 * 3600</f>
        <v>6230.0000000000364</v>
      </c>
      <c r="C243" s="8">
        <f>LTM!$H244 / LTM!$C$1 * 3600</f>
        <v>0</v>
      </c>
      <c r="D243" s="8">
        <f>LTM!$T244 / LTM!$C$1 * 3600</f>
        <v>5399.9999999999991</v>
      </c>
      <c r="E243" s="33">
        <f>LTM!$S244 / LTM!$C$1 * 3600</f>
        <v>110.20408163265306</v>
      </c>
      <c r="F243" s="8">
        <f>LTM!$AE244 / LTM!$C$1 * 3600</f>
        <v>5400</v>
      </c>
      <c r="G243" s="33">
        <f>LTM!$AD244 / LTM!$C$1 * 3600</f>
        <v>0</v>
      </c>
      <c r="H243" s="18">
        <f>LTM!$AL244 / LTM!$C$1 * 3600</f>
        <v>5400</v>
      </c>
      <c r="J243" s="50">
        <f>IF(OR(LTM!$B244 * 3600 / LTM!$C$1 &gt;= 'Input Data'!$C$12 * LOOKUP(LTM!$A244,'Input Data'!$B$58:$B$62,'Input Data'!$D$58:$D$62) - epsilon, LTM!$C244 - LTM!$C243 &lt; LTM!$B243 - epsilon), (LTM!$C244 - LTM!$C243) * 3600 / LTM!$C$1 / 'Input Data'!$C$14, 'Input Data'!$C$13 - (LTM!$C244 - LTM!$C243) * 3600 / LTM!$C$1 / 'Input Data'!$C$15)</f>
        <v>103.83333333333394</v>
      </c>
      <c r="K243" s="60">
        <f>IF($B243 + $C243 &gt;= LTM!$E243 * 3600 / LTM!$C$1 - epsilon, ($B243 + $C243) / 'Input Data'!$C$14, 'Input Data'!$C$13 - ($B243 + $C243) / 'Input Data'!$C$15)</f>
        <v>103.83333333333394</v>
      </c>
      <c r="L243" s="8">
        <f>IF(OR(LTM!$M244 * 3600 / LTM!$C$1 &gt;= 'Input Data'!$E$12 * LOOKUP(LTM!$A244,'Input Data'!$B$58:$B$62,'Input Data'!$F$58:$F$62) - epsilon,$B243 &lt; LTM!$M243 * 3600 / LTM!$C$1 - epsilon), $B243 / 'Input Data'!$E$14, 'Input Data'!$E$13 - $B243 / 'Input Data'!$E$15)</f>
        <v>207.66666666666788</v>
      </c>
      <c r="M243" s="33">
        <f>IF($D243 + $E243 &gt;= LTM!$P243 * 3600 / LTM!$C$1 - epsilon, ($D243 + $E243) / 'Input Data'!$E$14, 'Input Data'!$E$13 - ($D243 + $E243) / 'Input Data'!$E$15)</f>
        <v>744.23200859291092</v>
      </c>
      <c r="N243" s="8">
        <f>IF(OR(LTM!$X244 * 3600 / LTM!$C$1 &gt;= 'Input Data'!$G$12 * LOOKUP(LTM!$A244,'Input Data'!$B$58:$B$62,'Input Data'!$H$58:$H$62) - epsilon, $D243 &lt; LTM!$X243 * 3600 / LTM!$C$1 - epsilon), $D243 / 'Input Data'!$G$14, 'Input Data'!$G$13 - $D243 / 'Input Data'!$G$15)</f>
        <v>751.57894736842104</v>
      </c>
      <c r="O243" s="17">
        <f>IF($F243 + $G243 &gt;= LTM!$AA243 * 3600 / LTM!$C$1 - epsilon, ($F243 + $G243) / 'Input Data'!$G$14, 'Input Data'!$G$13 - ($F243 + $G243) / 'Input Data'!$G$15)</f>
        <v>751.57894736842104</v>
      </c>
      <c r="Q243" s="49">
        <f>IF(ABS($J243-$K243) &gt; epsilon, -((LTM!$C244 - LTM!$C243) * 3600 / LTM!$C$1-($B243+$C243))/($J243-$K243), 0)</f>
        <v>0</v>
      </c>
      <c r="R243" s="8">
        <f t="shared" si="6"/>
        <v>1.3414879085990759</v>
      </c>
      <c r="S243" s="17">
        <f t="shared" si="7"/>
        <v>0</v>
      </c>
      <c r="U243" s="49">
        <f>MAX(U242 + Q242 * LTM!$C$1 / 3600, 0)</f>
        <v>0</v>
      </c>
      <c r="V243" s="11">
        <f>MAX(V242 + R242 * LTM!$C$1 / 3600 + IF(NOT(OR(LTM!$M244 * 3600 / LTM!$C$1 &gt;= 'Input Data'!$E$12 * LOOKUP(LTM!$A244,'Input Data'!$B$58:$B$62,'Input Data'!$F$58:$F$62) - epsilon,$B243 &lt; LTM!$M243 * 3600 / LTM!$C$1 - epsilon)), MIN(U242 + Q242 * LTM!$C$1 / 3600, 0), 0), 0)</f>
        <v>0.15944031984017634</v>
      </c>
      <c r="W243" s="18">
        <f>MAX(W242 + S242 * LTM!$C$1 / 3600 + IF(NOT(OR(LTM!$X244 * 3600 / LTM!$C$1 &gt;= 'Input Data'!$G$12 * LOOKUP(LTM!$A244,'Input Data'!$B$58:$B$62,'Input Data'!$H$58:$H$62) - epsilon, $D243 &lt; LTM!$X243 * 3600 / LTM!$C$1 - epsilon)), MIN(V242 + R242 * LTM!$C$1 / 3600, 0), 0), 0)</f>
        <v>0.49335522492120221</v>
      </c>
      <c r="Y243" s="50" t="e">
        <f>NA()</f>
        <v>#N/A</v>
      </c>
      <c r="Z243" s="55" t="e">
        <f>NA()</f>
        <v>#N/A</v>
      </c>
      <c r="AA243" s="8" t="e">
        <f>NA()</f>
        <v>#N/A</v>
      </c>
      <c r="AB243" s="17">
        <f>IF($U243 &gt; epsilon, $U243 + 'Input Data'!$G$11 + 'Input Data'!$E$11, IF($V243 &gt; epsilon, $V243 + 'Input Data'!$G$11, $W243)) * 5280</f>
        <v>3481.8448887561312</v>
      </c>
    </row>
    <row r="244" spans="1:28" x14ac:dyDescent="0.3">
      <c r="A244" s="38">
        <f>IF(SUM($B243:$H245)=0,NA(),LTM!$A245)</f>
        <v>2400</v>
      </c>
      <c r="B244" s="7">
        <f>LTM!$I245 / LTM!$C$1 * 3600</f>
        <v>6230.0000000000364</v>
      </c>
      <c r="C244" s="8">
        <f>LTM!$H245 / LTM!$C$1 * 3600</f>
        <v>0</v>
      </c>
      <c r="D244" s="8">
        <f>LTM!$T245 / LTM!$C$1 * 3600</f>
        <v>5399.9999999999991</v>
      </c>
      <c r="E244" s="33">
        <f>LTM!$S245 / LTM!$C$1 * 3600</f>
        <v>110.20408163265306</v>
      </c>
      <c r="F244" s="8">
        <f>LTM!$AE245 / LTM!$C$1 * 3600</f>
        <v>5400</v>
      </c>
      <c r="G244" s="33">
        <f>LTM!$AD245 / LTM!$C$1 * 3600</f>
        <v>0</v>
      </c>
      <c r="H244" s="18">
        <f>LTM!$AL245 / LTM!$C$1 * 3600</f>
        <v>5400</v>
      </c>
      <c r="J244" s="50">
        <f>IF(OR(LTM!$B245 * 3600 / LTM!$C$1 &gt;= 'Input Data'!$C$12 * LOOKUP(LTM!$A245,'Input Data'!$B$58:$B$62,'Input Data'!$D$58:$D$62) - epsilon, LTM!$C245 - LTM!$C244 &lt; LTM!$B244 - epsilon), (LTM!$C245 - LTM!$C244) * 3600 / LTM!$C$1 / 'Input Data'!$C$14, 'Input Data'!$C$13 - (LTM!$C245 - LTM!$C244) * 3600 / LTM!$C$1 / 'Input Data'!$C$15)</f>
        <v>103.83333333333121</v>
      </c>
      <c r="K244" s="60">
        <f>IF($B244 + $C244 &gt;= LTM!$E244 * 3600 / LTM!$C$1 - epsilon, ($B244 + $C244) / 'Input Data'!$C$14, 'Input Data'!$C$13 - ($B244 + $C244) / 'Input Data'!$C$15)</f>
        <v>103.83333333333394</v>
      </c>
      <c r="L244" s="8">
        <f>IF(OR(LTM!$M245 * 3600 / LTM!$C$1 &gt;= 'Input Data'!$E$12 * LOOKUP(LTM!$A245,'Input Data'!$B$58:$B$62,'Input Data'!$F$58:$F$62) - epsilon,$B244 &lt; LTM!$M244 * 3600 / LTM!$C$1 - epsilon), $B244 / 'Input Data'!$E$14, 'Input Data'!$E$13 - $B244 / 'Input Data'!$E$15)</f>
        <v>207.66666666666788</v>
      </c>
      <c r="M244" s="33">
        <f>IF($D244 + $E244 &gt;= LTM!$P244 * 3600 / LTM!$C$1 - epsilon, ($D244 + $E244) / 'Input Data'!$E$14, 'Input Data'!$E$13 - ($D244 + $E244) / 'Input Data'!$E$15)</f>
        <v>744.23200859291092</v>
      </c>
      <c r="N244" s="8">
        <f>IF(OR(LTM!$X245 * 3600 / LTM!$C$1 &gt;= 'Input Data'!$G$12 * LOOKUP(LTM!$A245,'Input Data'!$B$58:$B$62,'Input Data'!$H$58:$H$62) - epsilon, $D244 &lt; LTM!$X244 * 3600 / LTM!$C$1 - epsilon), $D244 / 'Input Data'!$G$14, 'Input Data'!$G$13 - $D244 / 'Input Data'!$G$15)</f>
        <v>751.57894736842104</v>
      </c>
      <c r="O244" s="17">
        <f>IF($F244 + $G244 &gt;= LTM!$AA244 * 3600 / LTM!$C$1 - epsilon, ($F244 + $G244) / 'Input Data'!$G$14, 'Input Data'!$G$13 - ($F244 + $G244) / 'Input Data'!$G$15)</f>
        <v>751.57894736842104</v>
      </c>
      <c r="Q244" s="49">
        <f>IF(ABS($J244-$K244) &gt; epsilon, -((LTM!$C245 - LTM!$C244) * 3600 / LTM!$C$1-($B244+$C244))/($J244-$K244), 0)</f>
        <v>0</v>
      </c>
      <c r="R244" s="8">
        <f t="shared" si="6"/>
        <v>1.3414879085990759</v>
      </c>
      <c r="S244" s="17">
        <f t="shared" si="7"/>
        <v>0</v>
      </c>
      <c r="U244" s="49">
        <f>MAX(U243 + Q243 * LTM!$C$1 / 3600, 0)</f>
        <v>0</v>
      </c>
      <c r="V244" s="11">
        <f>MAX(V243 + R243 * LTM!$C$1 / 3600 + IF(NOT(OR(LTM!$M245 * 3600 / LTM!$C$1 &gt;= 'Input Data'!$E$12 * LOOKUP(LTM!$A245,'Input Data'!$B$58:$B$62,'Input Data'!$F$58:$F$62) - epsilon,$B244 &lt; LTM!$M244 * 3600 / LTM!$C$1 - epsilon)), MIN(U243 + Q243 * LTM!$C$1 / 3600, 0), 0), 0)</f>
        <v>0.16316667514184044</v>
      </c>
      <c r="W244" s="18">
        <f>MAX(W243 + S243 * LTM!$C$1 / 3600 + IF(NOT(OR(LTM!$X245 * 3600 / LTM!$C$1 &gt;= 'Input Data'!$G$12 * LOOKUP(LTM!$A245,'Input Data'!$B$58:$B$62,'Input Data'!$H$58:$H$62) - epsilon, $D244 &lt; LTM!$X244 * 3600 / LTM!$C$1 - epsilon)), MIN(V243 + R243 * LTM!$C$1 / 3600, 0), 0), 0)</f>
        <v>0.49335522492120221</v>
      </c>
      <c r="Y244" s="50" t="e">
        <f>NA()</f>
        <v>#N/A</v>
      </c>
      <c r="Z244" s="55" t="e">
        <f>NA()</f>
        <v>#N/A</v>
      </c>
      <c r="AA244" s="8" t="e">
        <f>NA()</f>
        <v>#N/A</v>
      </c>
      <c r="AB244" s="17">
        <f>IF($U244 &gt; epsilon, $U244 + 'Input Data'!$G$11 + 'Input Data'!$E$11, IF($V244 &gt; epsilon, $V244 + 'Input Data'!$G$11, $W244)) * 5280</f>
        <v>3501.5200447489178</v>
      </c>
    </row>
    <row r="245" spans="1:28" x14ac:dyDescent="0.3">
      <c r="A245" s="38">
        <f>IF(SUM($B244:$H246)=0,NA(),LTM!$A246)</f>
        <v>2410</v>
      </c>
      <c r="B245" s="7">
        <f>LTM!$I246 / LTM!$C$1 * 3600</f>
        <v>6230.0000000000364</v>
      </c>
      <c r="C245" s="8">
        <f>LTM!$H246 / LTM!$C$1 * 3600</f>
        <v>0</v>
      </c>
      <c r="D245" s="8">
        <f>LTM!$T246 / LTM!$C$1 * 3600</f>
        <v>5399.9999999999991</v>
      </c>
      <c r="E245" s="33">
        <f>LTM!$S246 / LTM!$C$1 * 3600</f>
        <v>110.20408163265306</v>
      </c>
      <c r="F245" s="8">
        <f>LTM!$AE246 / LTM!$C$1 * 3600</f>
        <v>5400</v>
      </c>
      <c r="G245" s="33">
        <f>LTM!$AD246 / LTM!$C$1 * 3600</f>
        <v>0</v>
      </c>
      <c r="H245" s="18">
        <f>LTM!$AL246 / LTM!$C$1 * 3600</f>
        <v>5400</v>
      </c>
      <c r="J245" s="50">
        <f>IF(OR(LTM!$B246 * 3600 / LTM!$C$1 &gt;= 'Input Data'!$C$12 * LOOKUP(LTM!$A246,'Input Data'!$B$58:$B$62,'Input Data'!$D$58:$D$62) - epsilon, LTM!$C246 - LTM!$C245 &lt; LTM!$B245 - epsilon), (LTM!$C246 - LTM!$C245) * 3600 / LTM!$C$1 / 'Input Data'!$C$14, 'Input Data'!$C$13 - (LTM!$C246 - LTM!$C245) * 3600 / LTM!$C$1 / 'Input Data'!$C$15)</f>
        <v>103.83333333333394</v>
      </c>
      <c r="K245" s="60">
        <f>IF($B245 + $C245 &gt;= LTM!$E245 * 3600 / LTM!$C$1 - epsilon, ($B245 + $C245) / 'Input Data'!$C$14, 'Input Data'!$C$13 - ($B245 + $C245) / 'Input Data'!$C$15)</f>
        <v>103.83333333333394</v>
      </c>
      <c r="L245" s="8">
        <f>IF(OR(LTM!$M246 * 3600 / LTM!$C$1 &gt;= 'Input Data'!$E$12 * LOOKUP(LTM!$A246,'Input Data'!$B$58:$B$62,'Input Data'!$F$58:$F$62) - epsilon,$B245 &lt; LTM!$M245 * 3600 / LTM!$C$1 - epsilon), $B245 / 'Input Data'!$E$14, 'Input Data'!$E$13 - $B245 / 'Input Data'!$E$15)</f>
        <v>207.66666666666788</v>
      </c>
      <c r="M245" s="33">
        <f>IF($D245 + $E245 &gt;= LTM!$P245 * 3600 / LTM!$C$1 - epsilon, ($D245 + $E245) / 'Input Data'!$E$14, 'Input Data'!$E$13 - ($D245 + $E245) / 'Input Data'!$E$15)</f>
        <v>744.23200859291092</v>
      </c>
      <c r="N245" s="8">
        <f>IF(OR(LTM!$X246 * 3600 / LTM!$C$1 &gt;= 'Input Data'!$G$12 * LOOKUP(LTM!$A246,'Input Data'!$B$58:$B$62,'Input Data'!$H$58:$H$62) - epsilon, $D245 &lt; LTM!$X245 * 3600 / LTM!$C$1 - epsilon), $D245 / 'Input Data'!$G$14, 'Input Data'!$G$13 - $D245 / 'Input Data'!$G$15)</f>
        <v>751.57894736842104</v>
      </c>
      <c r="O245" s="17">
        <f>IF($F245 + $G245 &gt;= LTM!$AA245 * 3600 / LTM!$C$1 - epsilon, ($F245 + $G245) / 'Input Data'!$G$14, 'Input Data'!$G$13 - ($F245 + $G245) / 'Input Data'!$G$15)</f>
        <v>751.57894736842104</v>
      </c>
      <c r="Q245" s="49">
        <f>IF(ABS($J245-$K245) &gt; epsilon, -((LTM!$C246 - LTM!$C245) * 3600 / LTM!$C$1-($B245+$C245))/($J245-$K245), 0)</f>
        <v>0</v>
      </c>
      <c r="R245" s="8">
        <f t="shared" si="6"/>
        <v>1.3414879085990759</v>
      </c>
      <c r="S245" s="17">
        <f t="shared" si="7"/>
        <v>0</v>
      </c>
      <c r="U245" s="49">
        <f>MAX(U244 + Q244 * LTM!$C$1 / 3600, 0)</f>
        <v>0</v>
      </c>
      <c r="V245" s="11">
        <f>MAX(V244 + R244 * LTM!$C$1 / 3600 + IF(NOT(OR(LTM!$M246 * 3600 / LTM!$C$1 &gt;= 'Input Data'!$E$12 * LOOKUP(LTM!$A246,'Input Data'!$B$58:$B$62,'Input Data'!$F$58:$F$62) - epsilon,$B245 &lt; LTM!$M245 * 3600 / LTM!$C$1 - epsilon)), MIN(U244 + Q244 * LTM!$C$1 / 3600, 0), 0), 0)</f>
        <v>0.16689303044350454</v>
      </c>
      <c r="W245" s="18">
        <f>MAX(W244 + S244 * LTM!$C$1 / 3600 + IF(NOT(OR(LTM!$X246 * 3600 / LTM!$C$1 &gt;= 'Input Data'!$G$12 * LOOKUP(LTM!$A246,'Input Data'!$B$58:$B$62,'Input Data'!$H$58:$H$62) - epsilon, $D245 &lt; LTM!$X245 * 3600 / LTM!$C$1 - epsilon)), MIN(V244 + R244 * LTM!$C$1 / 3600, 0), 0), 0)</f>
        <v>0.49335522492120221</v>
      </c>
      <c r="Y245" s="50" t="e">
        <f>NA()</f>
        <v>#N/A</v>
      </c>
      <c r="Z245" s="55" t="e">
        <f>NA()</f>
        <v>#N/A</v>
      </c>
      <c r="AA245" s="8" t="e">
        <f>NA()</f>
        <v>#N/A</v>
      </c>
      <c r="AB245" s="17">
        <f>IF($U245 &gt; epsilon, $U245 + 'Input Data'!$G$11 + 'Input Data'!$E$11, IF($V245 &gt; epsilon, $V245 + 'Input Data'!$G$11, $W245)) * 5280</f>
        <v>3521.195200741704</v>
      </c>
    </row>
    <row r="246" spans="1:28" x14ac:dyDescent="0.3">
      <c r="A246" s="38">
        <f>IF(SUM($B245:$H247)=0,NA(),LTM!$A247)</f>
        <v>2420</v>
      </c>
      <c r="B246" s="7">
        <f>LTM!$I247 / LTM!$C$1 * 3600</f>
        <v>6230.0000000000364</v>
      </c>
      <c r="C246" s="8">
        <f>LTM!$H247 / LTM!$C$1 * 3600</f>
        <v>0</v>
      </c>
      <c r="D246" s="8">
        <f>LTM!$T247 / LTM!$C$1 * 3600</f>
        <v>5399.9999999999991</v>
      </c>
      <c r="E246" s="33">
        <f>LTM!$S247 / LTM!$C$1 * 3600</f>
        <v>110.20408163265306</v>
      </c>
      <c r="F246" s="8">
        <f>LTM!$AE247 / LTM!$C$1 * 3600</f>
        <v>5400</v>
      </c>
      <c r="G246" s="33">
        <f>LTM!$AD247 / LTM!$C$1 * 3600</f>
        <v>0</v>
      </c>
      <c r="H246" s="18">
        <f>LTM!$AL247 / LTM!$C$1 * 3600</f>
        <v>5400</v>
      </c>
      <c r="J246" s="50">
        <f>IF(OR(LTM!$B247 * 3600 / LTM!$C$1 &gt;= 'Input Data'!$C$12 * LOOKUP(LTM!$A247,'Input Data'!$B$58:$B$62,'Input Data'!$D$58:$D$62) - epsilon, LTM!$C247 - LTM!$C246 &lt; LTM!$B246 - epsilon), (LTM!$C247 - LTM!$C246) * 3600 / LTM!$C$1 / 'Input Data'!$C$14, 'Input Data'!$C$13 - (LTM!$C247 - LTM!$C246) * 3600 / LTM!$C$1 / 'Input Data'!$C$15)</f>
        <v>103.83333333333394</v>
      </c>
      <c r="K246" s="60">
        <f>IF($B246 + $C246 &gt;= LTM!$E246 * 3600 / LTM!$C$1 - epsilon, ($B246 + $C246) / 'Input Data'!$C$14, 'Input Data'!$C$13 - ($B246 + $C246) / 'Input Data'!$C$15)</f>
        <v>103.83333333333394</v>
      </c>
      <c r="L246" s="8">
        <f>IF(OR(LTM!$M247 * 3600 / LTM!$C$1 &gt;= 'Input Data'!$E$12 * LOOKUP(LTM!$A247,'Input Data'!$B$58:$B$62,'Input Data'!$F$58:$F$62) - epsilon,$B246 &lt; LTM!$M246 * 3600 / LTM!$C$1 - epsilon), $B246 / 'Input Data'!$E$14, 'Input Data'!$E$13 - $B246 / 'Input Data'!$E$15)</f>
        <v>207.66666666666788</v>
      </c>
      <c r="M246" s="33">
        <f>IF($D246 + $E246 &gt;= LTM!$P246 * 3600 / LTM!$C$1 - epsilon, ($D246 + $E246) / 'Input Data'!$E$14, 'Input Data'!$E$13 - ($D246 + $E246) / 'Input Data'!$E$15)</f>
        <v>744.23200859291092</v>
      </c>
      <c r="N246" s="8">
        <f>IF(OR(LTM!$X247 * 3600 / LTM!$C$1 &gt;= 'Input Data'!$G$12 * LOOKUP(LTM!$A247,'Input Data'!$B$58:$B$62,'Input Data'!$H$58:$H$62) - epsilon, $D246 &lt; LTM!$X246 * 3600 / LTM!$C$1 - epsilon), $D246 / 'Input Data'!$G$14, 'Input Data'!$G$13 - $D246 / 'Input Data'!$G$15)</f>
        <v>751.57894736842104</v>
      </c>
      <c r="O246" s="17">
        <f>IF($F246 + $G246 &gt;= LTM!$AA246 * 3600 / LTM!$C$1 - epsilon, ($F246 + $G246) / 'Input Data'!$G$14, 'Input Data'!$G$13 - ($F246 + $G246) / 'Input Data'!$G$15)</f>
        <v>751.57894736842104</v>
      </c>
      <c r="Q246" s="49">
        <f>IF(ABS($J246-$K246) &gt; epsilon, -((LTM!$C247 - LTM!$C246) * 3600 / LTM!$C$1-($B246+$C246))/($J246-$K246), 0)</f>
        <v>0</v>
      </c>
      <c r="R246" s="8">
        <f t="shared" si="6"/>
        <v>1.3414879085990759</v>
      </c>
      <c r="S246" s="17">
        <f t="shared" si="7"/>
        <v>0</v>
      </c>
      <c r="U246" s="49">
        <f>MAX(U245 + Q245 * LTM!$C$1 / 3600, 0)</f>
        <v>0</v>
      </c>
      <c r="V246" s="11">
        <f>MAX(V245 + R245 * LTM!$C$1 / 3600 + IF(NOT(OR(LTM!$M247 * 3600 / LTM!$C$1 &gt;= 'Input Data'!$E$12 * LOOKUP(LTM!$A247,'Input Data'!$B$58:$B$62,'Input Data'!$F$58:$F$62) - epsilon,$B246 &lt; LTM!$M246 * 3600 / LTM!$C$1 - epsilon)), MIN(U245 + Q245 * LTM!$C$1 / 3600, 0), 0), 0)</f>
        <v>0.17061938574516863</v>
      </c>
      <c r="W246" s="18">
        <f>MAX(W245 + S245 * LTM!$C$1 / 3600 + IF(NOT(OR(LTM!$X247 * 3600 / LTM!$C$1 &gt;= 'Input Data'!$G$12 * LOOKUP(LTM!$A247,'Input Data'!$B$58:$B$62,'Input Data'!$H$58:$H$62) - epsilon, $D246 &lt; LTM!$X246 * 3600 / LTM!$C$1 - epsilon)), MIN(V245 + R245 * LTM!$C$1 / 3600, 0), 0), 0)</f>
        <v>0.49335522492120221</v>
      </c>
      <c r="Y246" s="50" t="e">
        <f>NA()</f>
        <v>#N/A</v>
      </c>
      <c r="Z246" s="55" t="e">
        <f>NA()</f>
        <v>#N/A</v>
      </c>
      <c r="AA246" s="8" t="e">
        <f>NA()</f>
        <v>#N/A</v>
      </c>
      <c r="AB246" s="17">
        <f>IF($U246 &gt; epsilon, $U246 + 'Input Data'!$G$11 + 'Input Data'!$E$11, IF($V246 &gt; epsilon, $V246 + 'Input Data'!$G$11, $W246)) * 5280</f>
        <v>3540.8703567344905</v>
      </c>
    </row>
    <row r="247" spans="1:28" x14ac:dyDescent="0.3">
      <c r="A247" s="38">
        <f>IF(SUM($B246:$H248)=0,NA(),LTM!$A248)</f>
        <v>2430</v>
      </c>
      <c r="B247" s="7">
        <f>LTM!$I248 / LTM!$C$1 * 3600</f>
        <v>6230.0000000000364</v>
      </c>
      <c r="C247" s="8">
        <f>LTM!$H248 / LTM!$C$1 * 3600</f>
        <v>0</v>
      </c>
      <c r="D247" s="8">
        <f>LTM!$T248 / LTM!$C$1 * 3600</f>
        <v>5399.9999999999991</v>
      </c>
      <c r="E247" s="33">
        <f>LTM!$S248 / LTM!$C$1 * 3600</f>
        <v>110.20408163265306</v>
      </c>
      <c r="F247" s="8">
        <f>LTM!$AE248 / LTM!$C$1 * 3600</f>
        <v>5400</v>
      </c>
      <c r="G247" s="33">
        <f>LTM!$AD248 / LTM!$C$1 * 3600</f>
        <v>0</v>
      </c>
      <c r="H247" s="18">
        <f>LTM!$AL248 / LTM!$C$1 * 3600</f>
        <v>5400</v>
      </c>
      <c r="J247" s="50">
        <f>IF(OR(LTM!$B248 * 3600 / LTM!$C$1 &gt;= 'Input Data'!$C$12 * LOOKUP(LTM!$A248,'Input Data'!$B$58:$B$62,'Input Data'!$D$58:$D$62) - epsilon, LTM!$C248 - LTM!$C247 &lt; LTM!$B247 - epsilon), (LTM!$C248 - LTM!$C247) * 3600 / LTM!$C$1 / 'Input Data'!$C$14, 'Input Data'!$C$13 - (LTM!$C248 - LTM!$C247) * 3600 / LTM!$C$1 / 'Input Data'!$C$15)</f>
        <v>103.83333333333394</v>
      </c>
      <c r="K247" s="60">
        <f>IF($B247 + $C247 &gt;= LTM!$E247 * 3600 / LTM!$C$1 - epsilon, ($B247 + $C247) / 'Input Data'!$C$14, 'Input Data'!$C$13 - ($B247 + $C247) / 'Input Data'!$C$15)</f>
        <v>103.83333333333394</v>
      </c>
      <c r="L247" s="8">
        <f>IF(OR(LTM!$M248 * 3600 / LTM!$C$1 &gt;= 'Input Data'!$E$12 * LOOKUP(LTM!$A248,'Input Data'!$B$58:$B$62,'Input Data'!$F$58:$F$62) - epsilon,$B247 &lt; LTM!$M247 * 3600 / LTM!$C$1 - epsilon), $B247 / 'Input Data'!$E$14, 'Input Data'!$E$13 - $B247 / 'Input Data'!$E$15)</f>
        <v>207.66666666666788</v>
      </c>
      <c r="M247" s="33">
        <f>IF($D247 + $E247 &gt;= LTM!$P247 * 3600 / LTM!$C$1 - epsilon, ($D247 + $E247) / 'Input Data'!$E$14, 'Input Data'!$E$13 - ($D247 + $E247) / 'Input Data'!$E$15)</f>
        <v>744.23200859291092</v>
      </c>
      <c r="N247" s="8">
        <f>IF(OR(LTM!$X248 * 3600 / LTM!$C$1 &gt;= 'Input Data'!$G$12 * LOOKUP(LTM!$A248,'Input Data'!$B$58:$B$62,'Input Data'!$H$58:$H$62) - epsilon, $D247 &lt; LTM!$X247 * 3600 / LTM!$C$1 - epsilon), $D247 / 'Input Data'!$G$14, 'Input Data'!$G$13 - $D247 / 'Input Data'!$G$15)</f>
        <v>751.57894736842104</v>
      </c>
      <c r="O247" s="17">
        <f>IF($F247 + $G247 &gt;= LTM!$AA247 * 3600 / LTM!$C$1 - epsilon, ($F247 + $G247) / 'Input Data'!$G$14, 'Input Data'!$G$13 - ($F247 + $G247) / 'Input Data'!$G$15)</f>
        <v>751.57894736842104</v>
      </c>
      <c r="Q247" s="49">
        <f>IF(ABS($J247-$K247) &gt; epsilon, -((LTM!$C248 - LTM!$C247) * 3600 / LTM!$C$1-($B247+$C247))/($J247-$K247), 0)</f>
        <v>0</v>
      </c>
      <c r="R247" s="8">
        <f t="shared" si="6"/>
        <v>1.3414879085990759</v>
      </c>
      <c r="S247" s="17">
        <f t="shared" si="7"/>
        <v>0</v>
      </c>
      <c r="U247" s="49">
        <f>MAX(U246 + Q246 * LTM!$C$1 / 3600, 0)</f>
        <v>0</v>
      </c>
      <c r="V247" s="11">
        <f>MAX(V246 + R246 * LTM!$C$1 / 3600 + IF(NOT(OR(LTM!$M248 * 3600 / LTM!$C$1 &gt;= 'Input Data'!$E$12 * LOOKUP(LTM!$A248,'Input Data'!$B$58:$B$62,'Input Data'!$F$58:$F$62) - epsilon,$B247 &lt; LTM!$M247 * 3600 / LTM!$C$1 - epsilon)), MIN(U246 + Q246 * LTM!$C$1 / 3600, 0), 0), 0)</f>
        <v>0.17434574104683273</v>
      </c>
      <c r="W247" s="18">
        <f>MAX(W246 + S246 * LTM!$C$1 / 3600 + IF(NOT(OR(LTM!$X248 * 3600 / LTM!$C$1 &gt;= 'Input Data'!$G$12 * LOOKUP(LTM!$A248,'Input Data'!$B$58:$B$62,'Input Data'!$H$58:$H$62) - epsilon, $D247 &lt; LTM!$X247 * 3600 / LTM!$C$1 - epsilon)), MIN(V246 + R246 * LTM!$C$1 / 3600, 0), 0), 0)</f>
        <v>0.49335522492120221</v>
      </c>
      <c r="Y247" s="50" t="e">
        <f>NA()</f>
        <v>#N/A</v>
      </c>
      <c r="Z247" s="55" t="e">
        <f>NA()</f>
        <v>#N/A</v>
      </c>
      <c r="AA247" s="8" t="e">
        <f>NA()</f>
        <v>#N/A</v>
      </c>
      <c r="AB247" s="17">
        <f>IF($U247 &gt; epsilon, $U247 + 'Input Data'!$G$11 + 'Input Data'!$E$11, IF($V247 &gt; epsilon, $V247 + 'Input Data'!$G$11, $W247)) * 5280</f>
        <v>3560.5455127272771</v>
      </c>
    </row>
    <row r="248" spans="1:28" x14ac:dyDescent="0.3">
      <c r="A248" s="38">
        <f>IF(SUM($B247:$H249)=0,NA(),LTM!$A249)</f>
        <v>2440</v>
      </c>
      <c r="B248" s="7">
        <f>LTM!$I249 / LTM!$C$1 * 3600</f>
        <v>6230.0000000000364</v>
      </c>
      <c r="C248" s="8">
        <f>LTM!$H249 / LTM!$C$1 * 3600</f>
        <v>0</v>
      </c>
      <c r="D248" s="8">
        <f>LTM!$T249 / LTM!$C$1 * 3600</f>
        <v>5399.9999999999991</v>
      </c>
      <c r="E248" s="33">
        <f>LTM!$S249 / LTM!$C$1 * 3600</f>
        <v>110.20408163265306</v>
      </c>
      <c r="F248" s="8">
        <f>LTM!$AE249 / LTM!$C$1 * 3600</f>
        <v>5400</v>
      </c>
      <c r="G248" s="33">
        <f>LTM!$AD249 / LTM!$C$1 * 3600</f>
        <v>0</v>
      </c>
      <c r="H248" s="18">
        <f>LTM!$AL249 / LTM!$C$1 * 3600</f>
        <v>5400</v>
      </c>
      <c r="J248" s="50">
        <f>IF(OR(LTM!$B249 * 3600 / LTM!$C$1 &gt;= 'Input Data'!$C$12 * LOOKUP(LTM!$A249,'Input Data'!$B$58:$B$62,'Input Data'!$D$58:$D$62) - epsilon, LTM!$C249 - LTM!$C248 &lt; LTM!$B248 - epsilon), (LTM!$C249 - LTM!$C248) * 3600 / LTM!$C$1 / 'Input Data'!$C$14, 'Input Data'!$C$13 - (LTM!$C249 - LTM!$C248) * 3600 / LTM!$C$1 / 'Input Data'!$C$15)</f>
        <v>103.83333333333394</v>
      </c>
      <c r="K248" s="60">
        <f>IF($B248 + $C248 &gt;= LTM!$E248 * 3600 / LTM!$C$1 - epsilon, ($B248 + $C248) / 'Input Data'!$C$14, 'Input Data'!$C$13 - ($B248 + $C248) / 'Input Data'!$C$15)</f>
        <v>103.83333333333394</v>
      </c>
      <c r="L248" s="8">
        <f>IF(OR(LTM!$M249 * 3600 / LTM!$C$1 &gt;= 'Input Data'!$E$12 * LOOKUP(LTM!$A249,'Input Data'!$B$58:$B$62,'Input Data'!$F$58:$F$62) - epsilon,$B248 &lt; LTM!$M248 * 3600 / LTM!$C$1 - epsilon), $B248 / 'Input Data'!$E$14, 'Input Data'!$E$13 - $B248 / 'Input Data'!$E$15)</f>
        <v>207.66666666666788</v>
      </c>
      <c r="M248" s="33">
        <f>IF($D248 + $E248 &gt;= LTM!$P248 * 3600 / LTM!$C$1 - epsilon, ($D248 + $E248) / 'Input Data'!$E$14, 'Input Data'!$E$13 - ($D248 + $E248) / 'Input Data'!$E$15)</f>
        <v>744.23200859291092</v>
      </c>
      <c r="N248" s="8">
        <f>IF(OR(LTM!$X249 * 3600 / LTM!$C$1 &gt;= 'Input Data'!$G$12 * LOOKUP(LTM!$A249,'Input Data'!$B$58:$B$62,'Input Data'!$H$58:$H$62) - epsilon, $D248 &lt; LTM!$X248 * 3600 / LTM!$C$1 - epsilon), $D248 / 'Input Data'!$G$14, 'Input Data'!$G$13 - $D248 / 'Input Data'!$G$15)</f>
        <v>751.57894736842104</v>
      </c>
      <c r="O248" s="17">
        <f>IF($F248 + $G248 &gt;= LTM!$AA248 * 3600 / LTM!$C$1 - epsilon, ($F248 + $G248) / 'Input Data'!$G$14, 'Input Data'!$G$13 - ($F248 + $G248) / 'Input Data'!$G$15)</f>
        <v>751.57894736842104</v>
      </c>
      <c r="Q248" s="49">
        <f>IF(ABS($J248-$K248) &gt; epsilon, -((LTM!$C249 - LTM!$C248) * 3600 / LTM!$C$1-($B248+$C248))/($J248-$K248), 0)</f>
        <v>0</v>
      </c>
      <c r="R248" s="8">
        <f t="shared" si="6"/>
        <v>1.3414879085990759</v>
      </c>
      <c r="S248" s="17">
        <f t="shared" si="7"/>
        <v>0</v>
      </c>
      <c r="U248" s="49">
        <f>MAX(U247 + Q247 * LTM!$C$1 / 3600, 0)</f>
        <v>0</v>
      </c>
      <c r="V248" s="11">
        <f>MAX(V247 + R247 * LTM!$C$1 / 3600 + IF(NOT(OR(LTM!$M249 * 3600 / LTM!$C$1 &gt;= 'Input Data'!$E$12 * LOOKUP(LTM!$A249,'Input Data'!$B$58:$B$62,'Input Data'!$F$58:$F$62) - epsilon,$B248 &lt; LTM!$M248 * 3600 / LTM!$C$1 - epsilon)), MIN(U247 + Q247 * LTM!$C$1 / 3600, 0), 0), 0)</f>
        <v>0.17807209634849683</v>
      </c>
      <c r="W248" s="18">
        <f>MAX(W247 + S247 * LTM!$C$1 / 3600 + IF(NOT(OR(LTM!$X249 * 3600 / LTM!$C$1 &gt;= 'Input Data'!$G$12 * LOOKUP(LTM!$A249,'Input Data'!$B$58:$B$62,'Input Data'!$H$58:$H$62) - epsilon, $D248 &lt; LTM!$X248 * 3600 / LTM!$C$1 - epsilon)), MIN(V247 + R247 * LTM!$C$1 / 3600, 0), 0), 0)</f>
        <v>0.49335522492120221</v>
      </c>
      <c r="Y248" s="50" t="e">
        <f>NA()</f>
        <v>#N/A</v>
      </c>
      <c r="Z248" s="55" t="e">
        <f>NA()</f>
        <v>#N/A</v>
      </c>
      <c r="AA248" s="8" t="e">
        <f>NA()</f>
        <v>#N/A</v>
      </c>
      <c r="AB248" s="17">
        <f>IF($U248 &gt; epsilon, $U248 + 'Input Data'!$G$11 + 'Input Data'!$E$11, IF($V248 &gt; epsilon, $V248 + 'Input Data'!$G$11, $W248)) * 5280</f>
        <v>3580.2206687200633</v>
      </c>
    </row>
    <row r="249" spans="1:28" x14ac:dyDescent="0.3">
      <c r="A249" s="38">
        <f>IF(SUM($B248:$H250)=0,NA(),LTM!$A250)</f>
        <v>2450</v>
      </c>
      <c r="B249" s="7">
        <f>LTM!$I250 / LTM!$C$1 * 3600</f>
        <v>6230.0000000000364</v>
      </c>
      <c r="C249" s="8">
        <f>LTM!$H250 / LTM!$C$1 * 3600</f>
        <v>0</v>
      </c>
      <c r="D249" s="8">
        <f>LTM!$T250 / LTM!$C$1 * 3600</f>
        <v>5399.9999999999991</v>
      </c>
      <c r="E249" s="33">
        <f>LTM!$S250 / LTM!$C$1 * 3600</f>
        <v>110.20408163265306</v>
      </c>
      <c r="F249" s="8">
        <f>LTM!$AE250 / LTM!$C$1 * 3600</f>
        <v>5400</v>
      </c>
      <c r="G249" s="33">
        <f>LTM!$AD250 / LTM!$C$1 * 3600</f>
        <v>0</v>
      </c>
      <c r="H249" s="18">
        <f>LTM!$AL250 / LTM!$C$1 * 3600</f>
        <v>5400</v>
      </c>
      <c r="J249" s="50">
        <f>IF(OR(LTM!$B250 * 3600 / LTM!$C$1 &gt;= 'Input Data'!$C$12 * LOOKUP(LTM!$A250,'Input Data'!$B$58:$B$62,'Input Data'!$D$58:$D$62) - epsilon, LTM!$C250 - LTM!$C249 &lt; LTM!$B249 - epsilon), (LTM!$C250 - LTM!$C249) * 3600 / LTM!$C$1 / 'Input Data'!$C$14, 'Input Data'!$C$13 - (LTM!$C250 - LTM!$C249) * 3600 / LTM!$C$1 / 'Input Data'!$C$15)</f>
        <v>103.83333333333394</v>
      </c>
      <c r="K249" s="60">
        <f>IF($B249 + $C249 &gt;= LTM!$E249 * 3600 / LTM!$C$1 - epsilon, ($B249 + $C249) / 'Input Data'!$C$14, 'Input Data'!$C$13 - ($B249 + $C249) / 'Input Data'!$C$15)</f>
        <v>103.83333333333394</v>
      </c>
      <c r="L249" s="8">
        <f>IF(OR(LTM!$M250 * 3600 / LTM!$C$1 &gt;= 'Input Data'!$E$12 * LOOKUP(LTM!$A250,'Input Data'!$B$58:$B$62,'Input Data'!$F$58:$F$62) - epsilon,$B249 &lt; LTM!$M249 * 3600 / LTM!$C$1 - epsilon), $B249 / 'Input Data'!$E$14, 'Input Data'!$E$13 - $B249 / 'Input Data'!$E$15)</f>
        <v>207.66666666666788</v>
      </c>
      <c r="M249" s="33">
        <f>IF($D249 + $E249 &gt;= LTM!$P249 * 3600 / LTM!$C$1 - epsilon, ($D249 + $E249) / 'Input Data'!$E$14, 'Input Data'!$E$13 - ($D249 + $E249) / 'Input Data'!$E$15)</f>
        <v>744.23200859291092</v>
      </c>
      <c r="N249" s="8">
        <f>IF(OR(LTM!$X250 * 3600 / LTM!$C$1 &gt;= 'Input Data'!$G$12 * LOOKUP(LTM!$A250,'Input Data'!$B$58:$B$62,'Input Data'!$H$58:$H$62) - epsilon, $D249 &lt; LTM!$X249 * 3600 / LTM!$C$1 - epsilon), $D249 / 'Input Data'!$G$14, 'Input Data'!$G$13 - $D249 / 'Input Data'!$G$15)</f>
        <v>751.57894736842104</v>
      </c>
      <c r="O249" s="17">
        <f>IF($F249 + $G249 &gt;= LTM!$AA249 * 3600 / LTM!$C$1 - epsilon, ($F249 + $G249) / 'Input Data'!$G$14, 'Input Data'!$G$13 - ($F249 + $G249) / 'Input Data'!$G$15)</f>
        <v>751.57894736842104</v>
      </c>
      <c r="Q249" s="49">
        <f>IF(ABS($J249-$K249) &gt; epsilon, -((LTM!$C250 - LTM!$C249) * 3600 / LTM!$C$1-($B249+$C249))/($J249-$K249), 0)</f>
        <v>0</v>
      </c>
      <c r="R249" s="8">
        <f t="shared" si="6"/>
        <v>1.3414879085990759</v>
      </c>
      <c r="S249" s="17">
        <f t="shared" si="7"/>
        <v>0</v>
      </c>
      <c r="U249" s="49">
        <f>MAX(U248 + Q248 * LTM!$C$1 / 3600, 0)</f>
        <v>0</v>
      </c>
      <c r="V249" s="11">
        <f>MAX(V248 + R248 * LTM!$C$1 / 3600 + IF(NOT(OR(LTM!$M250 * 3600 / LTM!$C$1 &gt;= 'Input Data'!$E$12 * LOOKUP(LTM!$A250,'Input Data'!$B$58:$B$62,'Input Data'!$F$58:$F$62) - epsilon,$B249 &lt; LTM!$M249 * 3600 / LTM!$C$1 - epsilon)), MIN(U248 + Q248 * LTM!$C$1 / 3600, 0), 0), 0)</f>
        <v>0.18179845165016092</v>
      </c>
      <c r="W249" s="18">
        <f>MAX(W248 + S248 * LTM!$C$1 / 3600 + IF(NOT(OR(LTM!$X250 * 3600 / LTM!$C$1 &gt;= 'Input Data'!$G$12 * LOOKUP(LTM!$A250,'Input Data'!$B$58:$B$62,'Input Data'!$H$58:$H$62) - epsilon, $D249 &lt; LTM!$X249 * 3600 / LTM!$C$1 - epsilon)), MIN(V248 + R248 * LTM!$C$1 / 3600, 0), 0), 0)</f>
        <v>0.49335522492120221</v>
      </c>
      <c r="Y249" s="50" t="e">
        <f>NA()</f>
        <v>#N/A</v>
      </c>
      <c r="Z249" s="55" t="e">
        <f>NA()</f>
        <v>#N/A</v>
      </c>
      <c r="AA249" s="8" t="e">
        <f>NA()</f>
        <v>#N/A</v>
      </c>
      <c r="AB249" s="17">
        <f>IF($U249 &gt; epsilon, $U249 + 'Input Data'!$G$11 + 'Input Data'!$E$11, IF($V249 &gt; epsilon, $V249 + 'Input Data'!$G$11, $W249)) * 5280</f>
        <v>3599.8958247128498</v>
      </c>
    </row>
    <row r="250" spans="1:28" x14ac:dyDescent="0.3">
      <c r="A250" s="38">
        <f>IF(SUM($B249:$H251)=0,NA(),LTM!$A251)</f>
        <v>2460</v>
      </c>
      <c r="B250" s="7">
        <f>LTM!$I251 / LTM!$C$1 * 3600</f>
        <v>6230.0000000000364</v>
      </c>
      <c r="C250" s="8">
        <f>LTM!$H251 / LTM!$C$1 * 3600</f>
        <v>0</v>
      </c>
      <c r="D250" s="8">
        <f>LTM!$T251 / LTM!$C$1 * 3600</f>
        <v>5399.9999999999991</v>
      </c>
      <c r="E250" s="33">
        <f>LTM!$S251 / LTM!$C$1 * 3600</f>
        <v>110.20408163265306</v>
      </c>
      <c r="F250" s="8">
        <f>LTM!$AE251 / LTM!$C$1 * 3600</f>
        <v>5400</v>
      </c>
      <c r="G250" s="33">
        <f>LTM!$AD251 / LTM!$C$1 * 3600</f>
        <v>0</v>
      </c>
      <c r="H250" s="18">
        <f>LTM!$AL251 / LTM!$C$1 * 3600</f>
        <v>5400</v>
      </c>
      <c r="J250" s="50">
        <f>IF(OR(LTM!$B251 * 3600 / LTM!$C$1 &gt;= 'Input Data'!$C$12 * LOOKUP(LTM!$A251,'Input Data'!$B$58:$B$62,'Input Data'!$D$58:$D$62) - epsilon, LTM!$C251 - LTM!$C250 &lt; LTM!$B250 - epsilon), (LTM!$C251 - LTM!$C250) * 3600 / LTM!$C$1 / 'Input Data'!$C$14, 'Input Data'!$C$13 - (LTM!$C251 - LTM!$C250) * 3600 / LTM!$C$1 / 'Input Data'!$C$15)</f>
        <v>103.83333333333394</v>
      </c>
      <c r="K250" s="60">
        <f>IF($B250 + $C250 &gt;= LTM!$E250 * 3600 / LTM!$C$1 - epsilon, ($B250 + $C250) / 'Input Data'!$C$14, 'Input Data'!$C$13 - ($B250 + $C250) / 'Input Data'!$C$15)</f>
        <v>103.83333333333394</v>
      </c>
      <c r="L250" s="8">
        <f>IF(OR(LTM!$M251 * 3600 / LTM!$C$1 &gt;= 'Input Data'!$E$12 * LOOKUP(LTM!$A251,'Input Data'!$B$58:$B$62,'Input Data'!$F$58:$F$62) - epsilon,$B250 &lt; LTM!$M250 * 3600 / LTM!$C$1 - epsilon), $B250 / 'Input Data'!$E$14, 'Input Data'!$E$13 - $B250 / 'Input Data'!$E$15)</f>
        <v>207.66666666666788</v>
      </c>
      <c r="M250" s="33">
        <f>IF($D250 + $E250 &gt;= LTM!$P250 * 3600 / LTM!$C$1 - epsilon, ($D250 + $E250) / 'Input Data'!$E$14, 'Input Data'!$E$13 - ($D250 + $E250) / 'Input Data'!$E$15)</f>
        <v>744.23200859291092</v>
      </c>
      <c r="N250" s="8">
        <f>IF(OR(LTM!$X251 * 3600 / LTM!$C$1 &gt;= 'Input Data'!$G$12 * LOOKUP(LTM!$A251,'Input Data'!$B$58:$B$62,'Input Data'!$H$58:$H$62) - epsilon, $D250 &lt; LTM!$X250 * 3600 / LTM!$C$1 - epsilon), $D250 / 'Input Data'!$G$14, 'Input Data'!$G$13 - $D250 / 'Input Data'!$G$15)</f>
        <v>751.57894736842104</v>
      </c>
      <c r="O250" s="17">
        <f>IF($F250 + $G250 &gt;= LTM!$AA250 * 3600 / LTM!$C$1 - epsilon, ($F250 + $G250) / 'Input Data'!$G$14, 'Input Data'!$G$13 - ($F250 + $G250) / 'Input Data'!$G$15)</f>
        <v>751.57894736842104</v>
      </c>
      <c r="Q250" s="49">
        <f>IF(ABS($J250-$K250) &gt; epsilon, -((LTM!$C251 - LTM!$C250) * 3600 / LTM!$C$1-($B250+$C250))/($J250-$K250), 0)</f>
        <v>0</v>
      </c>
      <c r="R250" s="8">
        <f t="shared" si="6"/>
        <v>1.3414879085990759</v>
      </c>
      <c r="S250" s="17">
        <f t="shared" si="7"/>
        <v>0</v>
      </c>
      <c r="U250" s="49">
        <f>MAX(U249 + Q249 * LTM!$C$1 / 3600, 0)</f>
        <v>0</v>
      </c>
      <c r="V250" s="11">
        <f>MAX(V249 + R249 * LTM!$C$1 / 3600 + IF(NOT(OR(LTM!$M251 * 3600 / LTM!$C$1 &gt;= 'Input Data'!$E$12 * LOOKUP(LTM!$A251,'Input Data'!$B$58:$B$62,'Input Data'!$F$58:$F$62) - epsilon,$B250 &lt; LTM!$M250 * 3600 / LTM!$C$1 - epsilon)), MIN(U249 + Q249 * LTM!$C$1 / 3600, 0), 0), 0)</f>
        <v>0.18552480695182502</v>
      </c>
      <c r="W250" s="18">
        <f>MAX(W249 + S249 * LTM!$C$1 / 3600 + IF(NOT(OR(LTM!$X251 * 3600 / LTM!$C$1 &gt;= 'Input Data'!$G$12 * LOOKUP(LTM!$A251,'Input Data'!$B$58:$B$62,'Input Data'!$H$58:$H$62) - epsilon, $D250 &lt; LTM!$X250 * 3600 / LTM!$C$1 - epsilon)), MIN(V249 + R249 * LTM!$C$1 / 3600, 0), 0), 0)</f>
        <v>0.49335522492120221</v>
      </c>
      <c r="Y250" s="50" t="e">
        <f>NA()</f>
        <v>#N/A</v>
      </c>
      <c r="Z250" s="55" t="e">
        <f>NA()</f>
        <v>#N/A</v>
      </c>
      <c r="AA250" s="8" t="e">
        <f>NA()</f>
        <v>#N/A</v>
      </c>
      <c r="AB250" s="17">
        <f>IF($U250 &gt; epsilon, $U250 + 'Input Data'!$G$11 + 'Input Data'!$E$11, IF($V250 &gt; epsilon, $V250 + 'Input Data'!$G$11, $W250)) * 5280</f>
        <v>3619.5709807056364</v>
      </c>
    </row>
    <row r="251" spans="1:28" x14ac:dyDescent="0.3">
      <c r="A251" s="38">
        <f>IF(SUM($B250:$H252)=0,NA(),LTM!$A252)</f>
        <v>2470</v>
      </c>
      <c r="B251" s="7">
        <f>LTM!$I252 / LTM!$C$1 * 3600</f>
        <v>6230.0000000000364</v>
      </c>
      <c r="C251" s="8">
        <f>LTM!$H252 / LTM!$C$1 * 3600</f>
        <v>0</v>
      </c>
      <c r="D251" s="8">
        <f>LTM!$T252 / LTM!$C$1 * 3600</f>
        <v>5399.9999999999991</v>
      </c>
      <c r="E251" s="33">
        <f>LTM!$S252 / LTM!$C$1 * 3600</f>
        <v>110.20408163265306</v>
      </c>
      <c r="F251" s="8">
        <f>LTM!$AE252 / LTM!$C$1 * 3600</f>
        <v>5400</v>
      </c>
      <c r="G251" s="33">
        <f>LTM!$AD252 / LTM!$C$1 * 3600</f>
        <v>0</v>
      </c>
      <c r="H251" s="18">
        <f>LTM!$AL252 / LTM!$C$1 * 3600</f>
        <v>5400</v>
      </c>
      <c r="J251" s="50">
        <f>IF(OR(LTM!$B252 * 3600 / LTM!$C$1 &gt;= 'Input Data'!$C$12 * LOOKUP(LTM!$A252,'Input Data'!$B$58:$B$62,'Input Data'!$D$58:$D$62) - epsilon, LTM!$C252 - LTM!$C251 &lt; LTM!$B251 - epsilon), (LTM!$C252 - LTM!$C251) * 3600 / LTM!$C$1 / 'Input Data'!$C$14, 'Input Data'!$C$13 - (LTM!$C252 - LTM!$C251) * 3600 / LTM!$C$1 / 'Input Data'!$C$15)</f>
        <v>103.83333333333394</v>
      </c>
      <c r="K251" s="60">
        <f>IF($B251 + $C251 &gt;= LTM!$E251 * 3600 / LTM!$C$1 - epsilon, ($B251 + $C251) / 'Input Data'!$C$14, 'Input Data'!$C$13 - ($B251 + $C251) / 'Input Data'!$C$15)</f>
        <v>103.83333333333394</v>
      </c>
      <c r="L251" s="8">
        <f>IF(OR(LTM!$M252 * 3600 / LTM!$C$1 &gt;= 'Input Data'!$E$12 * LOOKUP(LTM!$A252,'Input Data'!$B$58:$B$62,'Input Data'!$F$58:$F$62) - epsilon,$B251 &lt; LTM!$M251 * 3600 / LTM!$C$1 - epsilon), $B251 / 'Input Data'!$E$14, 'Input Data'!$E$13 - $B251 / 'Input Data'!$E$15)</f>
        <v>207.66666666666788</v>
      </c>
      <c r="M251" s="33">
        <f>IF($D251 + $E251 &gt;= LTM!$P251 * 3600 / LTM!$C$1 - epsilon, ($D251 + $E251) / 'Input Data'!$E$14, 'Input Data'!$E$13 - ($D251 + $E251) / 'Input Data'!$E$15)</f>
        <v>744.23200859291092</v>
      </c>
      <c r="N251" s="8">
        <f>IF(OR(LTM!$X252 * 3600 / LTM!$C$1 &gt;= 'Input Data'!$G$12 * LOOKUP(LTM!$A252,'Input Data'!$B$58:$B$62,'Input Data'!$H$58:$H$62) - epsilon, $D251 &lt; LTM!$X251 * 3600 / LTM!$C$1 - epsilon), $D251 / 'Input Data'!$G$14, 'Input Data'!$G$13 - $D251 / 'Input Data'!$G$15)</f>
        <v>751.57894736842104</v>
      </c>
      <c r="O251" s="17">
        <f>IF($F251 + $G251 &gt;= LTM!$AA251 * 3600 / LTM!$C$1 - epsilon, ($F251 + $G251) / 'Input Data'!$G$14, 'Input Data'!$G$13 - ($F251 + $G251) / 'Input Data'!$G$15)</f>
        <v>751.57894736842104</v>
      </c>
      <c r="Q251" s="49">
        <f>IF(ABS($J251-$K251) &gt; epsilon, -((LTM!$C252 - LTM!$C251) * 3600 / LTM!$C$1-($B251+$C251))/($J251-$K251), 0)</f>
        <v>0</v>
      </c>
      <c r="R251" s="8">
        <f t="shared" si="6"/>
        <v>1.3414879085990759</v>
      </c>
      <c r="S251" s="17">
        <f t="shared" si="7"/>
        <v>0</v>
      </c>
      <c r="U251" s="49">
        <f>MAX(U250 + Q250 * LTM!$C$1 / 3600, 0)</f>
        <v>0</v>
      </c>
      <c r="V251" s="11">
        <f>MAX(V250 + R250 * LTM!$C$1 / 3600 + IF(NOT(OR(LTM!$M252 * 3600 / LTM!$C$1 &gt;= 'Input Data'!$E$12 * LOOKUP(LTM!$A252,'Input Data'!$B$58:$B$62,'Input Data'!$F$58:$F$62) - epsilon,$B251 &lt; LTM!$M251 * 3600 / LTM!$C$1 - epsilon)), MIN(U250 + Q250 * LTM!$C$1 / 3600, 0), 0), 0)</f>
        <v>0.18925116225348912</v>
      </c>
      <c r="W251" s="18">
        <f>MAX(W250 + S250 * LTM!$C$1 / 3600 + IF(NOT(OR(LTM!$X252 * 3600 / LTM!$C$1 &gt;= 'Input Data'!$G$12 * LOOKUP(LTM!$A252,'Input Data'!$B$58:$B$62,'Input Data'!$H$58:$H$62) - epsilon, $D251 &lt; LTM!$X251 * 3600 / LTM!$C$1 - epsilon)), MIN(V250 + R250 * LTM!$C$1 / 3600, 0), 0), 0)</f>
        <v>0.49335522492120221</v>
      </c>
      <c r="Y251" s="50" t="e">
        <f>NA()</f>
        <v>#N/A</v>
      </c>
      <c r="Z251" s="55" t="e">
        <f>NA()</f>
        <v>#N/A</v>
      </c>
      <c r="AA251" s="8" t="e">
        <f>NA()</f>
        <v>#N/A</v>
      </c>
      <c r="AB251" s="17">
        <f>IF($U251 &gt; epsilon, $U251 + 'Input Data'!$G$11 + 'Input Data'!$E$11, IF($V251 &gt; epsilon, $V251 + 'Input Data'!$G$11, $W251)) * 5280</f>
        <v>3639.2461366984226</v>
      </c>
    </row>
    <row r="252" spans="1:28" x14ac:dyDescent="0.3">
      <c r="A252" s="38">
        <f>IF(SUM($B251:$H253)=0,NA(),LTM!$A253)</f>
        <v>2480</v>
      </c>
      <c r="B252" s="7">
        <f>LTM!$I253 / LTM!$C$1 * 3600</f>
        <v>6230.0000000000364</v>
      </c>
      <c r="C252" s="8">
        <f>LTM!$H253 / LTM!$C$1 * 3600</f>
        <v>0</v>
      </c>
      <c r="D252" s="8">
        <f>LTM!$T253 / LTM!$C$1 * 3600</f>
        <v>5399.9999999999991</v>
      </c>
      <c r="E252" s="33">
        <f>LTM!$S253 / LTM!$C$1 * 3600</f>
        <v>110.20408163265306</v>
      </c>
      <c r="F252" s="8">
        <f>LTM!$AE253 / LTM!$C$1 * 3600</f>
        <v>5400</v>
      </c>
      <c r="G252" s="33">
        <f>LTM!$AD253 / LTM!$C$1 * 3600</f>
        <v>0</v>
      </c>
      <c r="H252" s="18">
        <f>LTM!$AL253 / LTM!$C$1 * 3600</f>
        <v>5400</v>
      </c>
      <c r="J252" s="50">
        <f>IF(OR(LTM!$B253 * 3600 / LTM!$C$1 &gt;= 'Input Data'!$C$12 * LOOKUP(LTM!$A253,'Input Data'!$B$58:$B$62,'Input Data'!$D$58:$D$62) - epsilon, LTM!$C253 - LTM!$C252 &lt; LTM!$B252 - epsilon), (LTM!$C253 - LTM!$C252) * 3600 / LTM!$C$1 / 'Input Data'!$C$14, 'Input Data'!$C$13 - (LTM!$C253 - LTM!$C252) * 3600 / LTM!$C$1 / 'Input Data'!$C$15)</f>
        <v>103.83333333333394</v>
      </c>
      <c r="K252" s="60">
        <f>IF($B252 + $C252 &gt;= LTM!$E252 * 3600 / LTM!$C$1 - epsilon, ($B252 + $C252) / 'Input Data'!$C$14, 'Input Data'!$C$13 - ($B252 + $C252) / 'Input Data'!$C$15)</f>
        <v>103.83333333333394</v>
      </c>
      <c r="L252" s="8">
        <f>IF(OR(LTM!$M253 * 3600 / LTM!$C$1 &gt;= 'Input Data'!$E$12 * LOOKUP(LTM!$A253,'Input Data'!$B$58:$B$62,'Input Data'!$F$58:$F$62) - epsilon,$B252 &lt; LTM!$M252 * 3600 / LTM!$C$1 - epsilon), $B252 / 'Input Data'!$E$14, 'Input Data'!$E$13 - $B252 / 'Input Data'!$E$15)</f>
        <v>207.66666666666788</v>
      </c>
      <c r="M252" s="33">
        <f>IF($D252 + $E252 &gt;= LTM!$P252 * 3600 / LTM!$C$1 - epsilon, ($D252 + $E252) / 'Input Data'!$E$14, 'Input Data'!$E$13 - ($D252 + $E252) / 'Input Data'!$E$15)</f>
        <v>744.23200859291092</v>
      </c>
      <c r="N252" s="8">
        <f>IF(OR(LTM!$X253 * 3600 / LTM!$C$1 &gt;= 'Input Data'!$G$12 * LOOKUP(LTM!$A253,'Input Data'!$B$58:$B$62,'Input Data'!$H$58:$H$62) - epsilon, $D252 &lt; LTM!$X252 * 3600 / LTM!$C$1 - epsilon), $D252 / 'Input Data'!$G$14, 'Input Data'!$G$13 - $D252 / 'Input Data'!$G$15)</f>
        <v>751.57894736842104</v>
      </c>
      <c r="O252" s="17">
        <f>IF($F252 + $G252 &gt;= LTM!$AA252 * 3600 / LTM!$C$1 - epsilon, ($F252 + $G252) / 'Input Data'!$G$14, 'Input Data'!$G$13 - ($F252 + $G252) / 'Input Data'!$G$15)</f>
        <v>751.57894736842104</v>
      </c>
      <c r="Q252" s="49">
        <f>IF(ABS($J252-$K252) &gt; epsilon, -((LTM!$C253 - LTM!$C252) * 3600 / LTM!$C$1-($B252+$C252))/($J252-$K252), 0)</f>
        <v>0</v>
      </c>
      <c r="R252" s="8">
        <f t="shared" si="6"/>
        <v>1.3414879085990759</v>
      </c>
      <c r="S252" s="17">
        <f t="shared" si="7"/>
        <v>0</v>
      </c>
      <c r="U252" s="49">
        <f>MAX(U251 + Q251 * LTM!$C$1 / 3600, 0)</f>
        <v>0</v>
      </c>
      <c r="V252" s="11">
        <f>MAX(V251 + R251 * LTM!$C$1 / 3600 + IF(NOT(OR(LTM!$M253 * 3600 / LTM!$C$1 &gt;= 'Input Data'!$E$12 * LOOKUP(LTM!$A253,'Input Data'!$B$58:$B$62,'Input Data'!$F$58:$F$62) - epsilon,$B252 &lt; LTM!$M252 * 3600 / LTM!$C$1 - epsilon)), MIN(U251 + Q251 * LTM!$C$1 / 3600, 0), 0), 0)</f>
        <v>0.19297751755515322</v>
      </c>
      <c r="W252" s="18">
        <f>MAX(W251 + S251 * LTM!$C$1 / 3600 + IF(NOT(OR(LTM!$X253 * 3600 / LTM!$C$1 &gt;= 'Input Data'!$G$12 * LOOKUP(LTM!$A253,'Input Data'!$B$58:$B$62,'Input Data'!$H$58:$H$62) - epsilon, $D252 &lt; LTM!$X252 * 3600 / LTM!$C$1 - epsilon)), MIN(V251 + R251 * LTM!$C$1 / 3600, 0), 0), 0)</f>
        <v>0.49335522492120221</v>
      </c>
      <c r="Y252" s="50" t="e">
        <f>NA()</f>
        <v>#N/A</v>
      </c>
      <c r="Z252" s="55" t="e">
        <f>NA()</f>
        <v>#N/A</v>
      </c>
      <c r="AA252" s="8" t="e">
        <f>NA()</f>
        <v>#N/A</v>
      </c>
      <c r="AB252" s="17">
        <f>IF($U252 &gt; epsilon, $U252 + 'Input Data'!$G$11 + 'Input Data'!$E$11, IF($V252 &gt; epsilon, $V252 + 'Input Data'!$G$11, $W252)) * 5280</f>
        <v>3658.9212926912091</v>
      </c>
    </row>
    <row r="253" spans="1:28" x14ac:dyDescent="0.3">
      <c r="A253" s="38">
        <f>IF(SUM($B252:$H254)=0,NA(),LTM!$A254)</f>
        <v>2490</v>
      </c>
      <c r="B253" s="7">
        <f>LTM!$I254 / LTM!$C$1 * 3600</f>
        <v>6230.0000000000364</v>
      </c>
      <c r="C253" s="8">
        <f>LTM!$H254 / LTM!$C$1 * 3600</f>
        <v>0</v>
      </c>
      <c r="D253" s="8">
        <f>LTM!$T254 / LTM!$C$1 * 3600</f>
        <v>5399.9999999999991</v>
      </c>
      <c r="E253" s="33">
        <f>LTM!$S254 / LTM!$C$1 * 3600</f>
        <v>110.20408163265306</v>
      </c>
      <c r="F253" s="8">
        <f>LTM!$AE254 / LTM!$C$1 * 3600</f>
        <v>5400</v>
      </c>
      <c r="G253" s="33">
        <f>LTM!$AD254 / LTM!$C$1 * 3600</f>
        <v>0</v>
      </c>
      <c r="H253" s="18">
        <f>LTM!$AL254 / LTM!$C$1 * 3600</f>
        <v>5400</v>
      </c>
      <c r="J253" s="50">
        <f>IF(OR(LTM!$B254 * 3600 / LTM!$C$1 &gt;= 'Input Data'!$C$12 * LOOKUP(LTM!$A254,'Input Data'!$B$58:$B$62,'Input Data'!$D$58:$D$62) - epsilon, LTM!$C254 - LTM!$C253 &lt; LTM!$B253 - epsilon), (LTM!$C254 - LTM!$C253) * 3600 / LTM!$C$1 / 'Input Data'!$C$14, 'Input Data'!$C$13 - (LTM!$C254 - LTM!$C253) * 3600 / LTM!$C$1 / 'Input Data'!$C$15)</f>
        <v>103.83333333333394</v>
      </c>
      <c r="K253" s="60">
        <f>IF($B253 + $C253 &gt;= LTM!$E253 * 3600 / LTM!$C$1 - epsilon, ($B253 + $C253) / 'Input Data'!$C$14, 'Input Data'!$C$13 - ($B253 + $C253) / 'Input Data'!$C$15)</f>
        <v>103.83333333333394</v>
      </c>
      <c r="L253" s="8">
        <f>IF(OR(LTM!$M254 * 3600 / LTM!$C$1 &gt;= 'Input Data'!$E$12 * LOOKUP(LTM!$A254,'Input Data'!$B$58:$B$62,'Input Data'!$F$58:$F$62) - epsilon,$B253 &lt; LTM!$M253 * 3600 / LTM!$C$1 - epsilon), $B253 / 'Input Data'!$E$14, 'Input Data'!$E$13 - $B253 / 'Input Data'!$E$15)</f>
        <v>207.66666666666788</v>
      </c>
      <c r="M253" s="33">
        <f>IF($D253 + $E253 &gt;= LTM!$P253 * 3600 / LTM!$C$1 - epsilon, ($D253 + $E253) / 'Input Data'!$E$14, 'Input Data'!$E$13 - ($D253 + $E253) / 'Input Data'!$E$15)</f>
        <v>744.23200859291092</v>
      </c>
      <c r="N253" s="8">
        <f>IF(OR(LTM!$X254 * 3600 / LTM!$C$1 &gt;= 'Input Data'!$G$12 * LOOKUP(LTM!$A254,'Input Data'!$B$58:$B$62,'Input Data'!$H$58:$H$62) - epsilon, $D253 &lt; LTM!$X253 * 3600 / LTM!$C$1 - epsilon), $D253 / 'Input Data'!$G$14, 'Input Data'!$G$13 - $D253 / 'Input Data'!$G$15)</f>
        <v>751.57894736842104</v>
      </c>
      <c r="O253" s="17">
        <f>IF($F253 + $G253 &gt;= LTM!$AA253 * 3600 / LTM!$C$1 - epsilon, ($F253 + $G253) / 'Input Data'!$G$14, 'Input Data'!$G$13 - ($F253 + $G253) / 'Input Data'!$G$15)</f>
        <v>751.57894736842104</v>
      </c>
      <c r="Q253" s="49">
        <f>IF(ABS($J253-$K253) &gt; epsilon, -((LTM!$C254 - LTM!$C253) * 3600 / LTM!$C$1-($B253+$C253))/($J253-$K253), 0)</f>
        <v>0</v>
      </c>
      <c r="R253" s="8">
        <f t="shared" si="6"/>
        <v>1.3414879085990759</v>
      </c>
      <c r="S253" s="17">
        <f t="shared" si="7"/>
        <v>0</v>
      </c>
      <c r="U253" s="49">
        <f>MAX(U252 + Q252 * LTM!$C$1 / 3600, 0)</f>
        <v>0</v>
      </c>
      <c r="V253" s="11">
        <f>MAX(V252 + R252 * LTM!$C$1 / 3600 + IF(NOT(OR(LTM!$M254 * 3600 / LTM!$C$1 &gt;= 'Input Data'!$E$12 * LOOKUP(LTM!$A254,'Input Data'!$B$58:$B$62,'Input Data'!$F$58:$F$62) - epsilon,$B253 &lt; LTM!$M253 * 3600 / LTM!$C$1 - epsilon)), MIN(U252 + Q252 * LTM!$C$1 / 3600, 0), 0), 0)</f>
        <v>0.19670387285681731</v>
      </c>
      <c r="W253" s="18">
        <f>MAX(W252 + S252 * LTM!$C$1 / 3600 + IF(NOT(OR(LTM!$X254 * 3600 / LTM!$C$1 &gt;= 'Input Data'!$G$12 * LOOKUP(LTM!$A254,'Input Data'!$B$58:$B$62,'Input Data'!$H$58:$H$62) - epsilon, $D253 &lt; LTM!$X253 * 3600 / LTM!$C$1 - epsilon)), MIN(V252 + R252 * LTM!$C$1 / 3600, 0), 0), 0)</f>
        <v>0.49335522492120221</v>
      </c>
      <c r="Y253" s="50" t="e">
        <f>NA()</f>
        <v>#N/A</v>
      </c>
      <c r="Z253" s="55" t="e">
        <f>NA()</f>
        <v>#N/A</v>
      </c>
      <c r="AA253" s="8" t="e">
        <f>NA()</f>
        <v>#N/A</v>
      </c>
      <c r="AB253" s="17">
        <f>IF($U253 &gt; epsilon, $U253 + 'Input Data'!$G$11 + 'Input Data'!$E$11, IF($V253 &gt; epsilon, $V253 + 'Input Data'!$G$11, $W253)) * 5280</f>
        <v>3678.5964486839957</v>
      </c>
    </row>
    <row r="254" spans="1:28" x14ac:dyDescent="0.3">
      <c r="A254" s="38">
        <f>IF(SUM($B253:$H255)=0,NA(),LTM!$A255)</f>
        <v>2500</v>
      </c>
      <c r="B254" s="7">
        <f>LTM!$I255 / LTM!$C$1 * 3600</f>
        <v>6230.0000000000364</v>
      </c>
      <c r="C254" s="8">
        <f>LTM!$H255 / LTM!$C$1 * 3600</f>
        <v>0</v>
      </c>
      <c r="D254" s="8">
        <f>LTM!$T255 / LTM!$C$1 * 3600</f>
        <v>5399.9999999999991</v>
      </c>
      <c r="E254" s="33">
        <f>LTM!$S255 / LTM!$C$1 * 3600</f>
        <v>110.20408163265306</v>
      </c>
      <c r="F254" s="8">
        <f>LTM!$AE255 / LTM!$C$1 * 3600</f>
        <v>5400</v>
      </c>
      <c r="G254" s="33">
        <f>LTM!$AD255 / LTM!$C$1 * 3600</f>
        <v>0</v>
      </c>
      <c r="H254" s="18">
        <f>LTM!$AL255 / LTM!$C$1 * 3600</f>
        <v>5400</v>
      </c>
      <c r="J254" s="50">
        <f>IF(OR(LTM!$B255 * 3600 / LTM!$C$1 &gt;= 'Input Data'!$C$12 * LOOKUP(LTM!$A255,'Input Data'!$B$58:$B$62,'Input Data'!$D$58:$D$62) - epsilon, LTM!$C255 - LTM!$C254 &lt; LTM!$B254 - epsilon), (LTM!$C255 - LTM!$C254) * 3600 / LTM!$C$1 / 'Input Data'!$C$14, 'Input Data'!$C$13 - (LTM!$C255 - LTM!$C254) * 3600 / LTM!$C$1 / 'Input Data'!$C$15)</f>
        <v>103.83333333333394</v>
      </c>
      <c r="K254" s="60">
        <f>IF($B254 + $C254 &gt;= LTM!$E254 * 3600 / LTM!$C$1 - epsilon, ($B254 + $C254) / 'Input Data'!$C$14, 'Input Data'!$C$13 - ($B254 + $C254) / 'Input Data'!$C$15)</f>
        <v>103.83333333333394</v>
      </c>
      <c r="L254" s="8">
        <f>IF(OR(LTM!$M255 * 3600 / LTM!$C$1 &gt;= 'Input Data'!$E$12 * LOOKUP(LTM!$A255,'Input Data'!$B$58:$B$62,'Input Data'!$F$58:$F$62) - epsilon,$B254 &lt; LTM!$M254 * 3600 / LTM!$C$1 - epsilon), $B254 / 'Input Data'!$E$14, 'Input Data'!$E$13 - $B254 / 'Input Data'!$E$15)</f>
        <v>207.66666666666788</v>
      </c>
      <c r="M254" s="33">
        <f>IF($D254 + $E254 &gt;= LTM!$P254 * 3600 / LTM!$C$1 - epsilon, ($D254 + $E254) / 'Input Data'!$E$14, 'Input Data'!$E$13 - ($D254 + $E254) / 'Input Data'!$E$15)</f>
        <v>744.23200859291092</v>
      </c>
      <c r="N254" s="8">
        <f>IF(OR(LTM!$X255 * 3600 / LTM!$C$1 &gt;= 'Input Data'!$G$12 * LOOKUP(LTM!$A255,'Input Data'!$B$58:$B$62,'Input Data'!$H$58:$H$62) - epsilon, $D254 &lt; LTM!$X254 * 3600 / LTM!$C$1 - epsilon), $D254 / 'Input Data'!$G$14, 'Input Data'!$G$13 - $D254 / 'Input Data'!$G$15)</f>
        <v>751.57894736842104</v>
      </c>
      <c r="O254" s="17">
        <f>IF($F254 + $G254 &gt;= LTM!$AA254 * 3600 / LTM!$C$1 - epsilon, ($F254 + $G254) / 'Input Data'!$G$14, 'Input Data'!$G$13 - ($F254 + $G254) / 'Input Data'!$G$15)</f>
        <v>751.57894736842104</v>
      </c>
      <c r="Q254" s="49">
        <f>IF(ABS($J254-$K254) &gt; epsilon, -((LTM!$C255 - LTM!$C254) * 3600 / LTM!$C$1-($B254+$C254))/($J254-$K254), 0)</f>
        <v>0</v>
      </c>
      <c r="R254" s="8">
        <f t="shared" si="6"/>
        <v>1.3414879085990759</v>
      </c>
      <c r="S254" s="17">
        <f t="shared" si="7"/>
        <v>0</v>
      </c>
      <c r="U254" s="49">
        <f>MAX(U253 + Q253 * LTM!$C$1 / 3600, 0)</f>
        <v>0</v>
      </c>
      <c r="V254" s="11">
        <f>MAX(V253 + R253 * LTM!$C$1 / 3600 + IF(NOT(OR(LTM!$M255 * 3600 / LTM!$C$1 &gt;= 'Input Data'!$E$12 * LOOKUP(LTM!$A255,'Input Data'!$B$58:$B$62,'Input Data'!$F$58:$F$62) - epsilon,$B254 &lt; LTM!$M254 * 3600 / LTM!$C$1 - epsilon)), MIN(U253 + Q253 * LTM!$C$1 / 3600, 0), 0), 0)</f>
        <v>0.20043022815848141</v>
      </c>
      <c r="W254" s="18">
        <f>MAX(W253 + S253 * LTM!$C$1 / 3600 + IF(NOT(OR(LTM!$X255 * 3600 / LTM!$C$1 &gt;= 'Input Data'!$G$12 * LOOKUP(LTM!$A255,'Input Data'!$B$58:$B$62,'Input Data'!$H$58:$H$62) - epsilon, $D254 &lt; LTM!$X254 * 3600 / LTM!$C$1 - epsilon)), MIN(V253 + R253 * LTM!$C$1 / 3600, 0), 0), 0)</f>
        <v>0.49335522492120221</v>
      </c>
      <c r="Y254" s="50" t="e">
        <f>NA()</f>
        <v>#N/A</v>
      </c>
      <c r="Z254" s="55" t="e">
        <f>NA()</f>
        <v>#N/A</v>
      </c>
      <c r="AA254" s="8" t="e">
        <f>NA()</f>
        <v>#N/A</v>
      </c>
      <c r="AB254" s="17">
        <f>IF($U254 &gt; epsilon, $U254 + 'Input Data'!$G$11 + 'Input Data'!$E$11, IF($V254 &gt; epsilon, $V254 + 'Input Data'!$G$11, $W254)) * 5280</f>
        <v>3698.2716046767819</v>
      </c>
    </row>
    <row r="255" spans="1:28" x14ac:dyDescent="0.3">
      <c r="A255" s="38">
        <f>IF(SUM($B254:$H256)=0,NA(),LTM!$A256)</f>
        <v>2510</v>
      </c>
      <c r="B255" s="7">
        <f>LTM!$I256 / LTM!$C$1 * 3600</f>
        <v>6230.0000000000364</v>
      </c>
      <c r="C255" s="8">
        <f>LTM!$H256 / LTM!$C$1 * 3600</f>
        <v>0</v>
      </c>
      <c r="D255" s="8">
        <f>LTM!$T256 / LTM!$C$1 * 3600</f>
        <v>5399.9999999999991</v>
      </c>
      <c r="E255" s="33">
        <f>LTM!$S256 / LTM!$C$1 * 3600</f>
        <v>110.20408163265306</v>
      </c>
      <c r="F255" s="8">
        <f>LTM!$AE256 / LTM!$C$1 * 3600</f>
        <v>5400</v>
      </c>
      <c r="G255" s="33">
        <f>LTM!$AD256 / LTM!$C$1 * 3600</f>
        <v>0</v>
      </c>
      <c r="H255" s="18">
        <f>LTM!$AL256 / LTM!$C$1 * 3600</f>
        <v>5400</v>
      </c>
      <c r="J255" s="50">
        <f>IF(OR(LTM!$B256 * 3600 / LTM!$C$1 &gt;= 'Input Data'!$C$12 * LOOKUP(LTM!$A256,'Input Data'!$B$58:$B$62,'Input Data'!$D$58:$D$62) - epsilon, LTM!$C256 - LTM!$C255 &lt; LTM!$B255 - epsilon), (LTM!$C256 - LTM!$C255) * 3600 / LTM!$C$1 / 'Input Data'!$C$14, 'Input Data'!$C$13 - (LTM!$C256 - LTM!$C255) * 3600 / LTM!$C$1 / 'Input Data'!$C$15)</f>
        <v>103.83333333333394</v>
      </c>
      <c r="K255" s="60">
        <f>IF($B255 + $C255 &gt;= LTM!$E255 * 3600 / LTM!$C$1 - epsilon, ($B255 + $C255) / 'Input Data'!$C$14, 'Input Data'!$C$13 - ($B255 + $C255) / 'Input Data'!$C$15)</f>
        <v>103.83333333333394</v>
      </c>
      <c r="L255" s="8">
        <f>IF(OR(LTM!$M256 * 3600 / LTM!$C$1 &gt;= 'Input Data'!$E$12 * LOOKUP(LTM!$A256,'Input Data'!$B$58:$B$62,'Input Data'!$F$58:$F$62) - epsilon,$B255 &lt; LTM!$M255 * 3600 / LTM!$C$1 - epsilon), $B255 / 'Input Data'!$E$14, 'Input Data'!$E$13 - $B255 / 'Input Data'!$E$15)</f>
        <v>207.66666666666788</v>
      </c>
      <c r="M255" s="33">
        <f>IF($D255 + $E255 &gt;= LTM!$P255 * 3600 / LTM!$C$1 - epsilon, ($D255 + $E255) / 'Input Data'!$E$14, 'Input Data'!$E$13 - ($D255 + $E255) / 'Input Data'!$E$15)</f>
        <v>744.23200859291092</v>
      </c>
      <c r="N255" s="8">
        <f>IF(OR(LTM!$X256 * 3600 / LTM!$C$1 &gt;= 'Input Data'!$G$12 * LOOKUP(LTM!$A256,'Input Data'!$B$58:$B$62,'Input Data'!$H$58:$H$62) - epsilon, $D255 &lt; LTM!$X255 * 3600 / LTM!$C$1 - epsilon), $D255 / 'Input Data'!$G$14, 'Input Data'!$G$13 - $D255 / 'Input Data'!$G$15)</f>
        <v>751.57894736842104</v>
      </c>
      <c r="O255" s="17">
        <f>IF($F255 + $G255 &gt;= LTM!$AA255 * 3600 / LTM!$C$1 - epsilon, ($F255 + $G255) / 'Input Data'!$G$14, 'Input Data'!$G$13 - ($F255 + $G255) / 'Input Data'!$G$15)</f>
        <v>751.57894736842104</v>
      </c>
      <c r="Q255" s="49">
        <f>IF(ABS($J255-$K255) &gt; epsilon, -((LTM!$C256 - LTM!$C255) * 3600 / LTM!$C$1-($B255+$C255))/($J255-$K255), 0)</f>
        <v>0</v>
      </c>
      <c r="R255" s="8">
        <f t="shared" si="6"/>
        <v>1.3414879085990759</v>
      </c>
      <c r="S255" s="17">
        <f t="shared" si="7"/>
        <v>0</v>
      </c>
      <c r="U255" s="49">
        <f>MAX(U254 + Q254 * LTM!$C$1 / 3600, 0)</f>
        <v>0</v>
      </c>
      <c r="V255" s="11">
        <f>MAX(V254 + R254 * LTM!$C$1 / 3600 + IF(NOT(OR(LTM!$M256 * 3600 / LTM!$C$1 &gt;= 'Input Data'!$E$12 * LOOKUP(LTM!$A256,'Input Data'!$B$58:$B$62,'Input Data'!$F$58:$F$62) - epsilon,$B255 &lt; LTM!$M255 * 3600 / LTM!$C$1 - epsilon)), MIN(U254 + Q254 * LTM!$C$1 / 3600, 0), 0), 0)</f>
        <v>0.20415658346014551</v>
      </c>
      <c r="W255" s="18">
        <f>MAX(W254 + S254 * LTM!$C$1 / 3600 + IF(NOT(OR(LTM!$X256 * 3600 / LTM!$C$1 &gt;= 'Input Data'!$G$12 * LOOKUP(LTM!$A256,'Input Data'!$B$58:$B$62,'Input Data'!$H$58:$H$62) - epsilon, $D255 &lt; LTM!$X255 * 3600 / LTM!$C$1 - epsilon)), MIN(V254 + R254 * LTM!$C$1 / 3600, 0), 0), 0)</f>
        <v>0.49335522492120221</v>
      </c>
      <c r="Y255" s="50" t="e">
        <f>NA()</f>
        <v>#N/A</v>
      </c>
      <c r="Z255" s="55" t="e">
        <f>NA()</f>
        <v>#N/A</v>
      </c>
      <c r="AA255" s="8" t="e">
        <f>NA()</f>
        <v>#N/A</v>
      </c>
      <c r="AB255" s="17">
        <f>IF($U255 &gt; epsilon, $U255 + 'Input Data'!$G$11 + 'Input Data'!$E$11, IF($V255 &gt; epsilon, $V255 + 'Input Data'!$G$11, $W255)) * 5280</f>
        <v>3717.9467606695684</v>
      </c>
    </row>
    <row r="256" spans="1:28" x14ac:dyDescent="0.3">
      <c r="A256" s="38">
        <f>IF(SUM($B255:$H257)=0,NA(),LTM!$A257)</f>
        <v>2520</v>
      </c>
      <c r="B256" s="7">
        <f>LTM!$I257 / LTM!$C$1 * 3600</f>
        <v>6230.0000000000364</v>
      </c>
      <c r="C256" s="8">
        <f>LTM!$H257 / LTM!$C$1 * 3600</f>
        <v>0</v>
      </c>
      <c r="D256" s="8">
        <f>LTM!$T257 / LTM!$C$1 * 3600</f>
        <v>5399.9999999999991</v>
      </c>
      <c r="E256" s="33">
        <f>LTM!$S257 / LTM!$C$1 * 3600</f>
        <v>110.20408163265306</v>
      </c>
      <c r="F256" s="8">
        <f>LTM!$AE257 / LTM!$C$1 * 3600</f>
        <v>5400</v>
      </c>
      <c r="G256" s="33">
        <f>LTM!$AD257 / LTM!$C$1 * 3600</f>
        <v>0</v>
      </c>
      <c r="H256" s="18">
        <f>LTM!$AL257 / LTM!$C$1 * 3600</f>
        <v>5400</v>
      </c>
      <c r="J256" s="50">
        <f>IF(OR(LTM!$B257 * 3600 / LTM!$C$1 &gt;= 'Input Data'!$C$12 * LOOKUP(LTM!$A257,'Input Data'!$B$58:$B$62,'Input Data'!$D$58:$D$62) - epsilon, LTM!$C257 - LTM!$C256 &lt; LTM!$B256 - epsilon), (LTM!$C257 - LTM!$C256) * 3600 / LTM!$C$1 / 'Input Data'!$C$14, 'Input Data'!$C$13 - (LTM!$C257 - LTM!$C256) * 3600 / LTM!$C$1 / 'Input Data'!$C$15)</f>
        <v>103.83333333333394</v>
      </c>
      <c r="K256" s="60">
        <f>IF($B256 + $C256 &gt;= LTM!$E256 * 3600 / LTM!$C$1 - epsilon, ($B256 + $C256) / 'Input Data'!$C$14, 'Input Data'!$C$13 - ($B256 + $C256) / 'Input Data'!$C$15)</f>
        <v>103.83333333333394</v>
      </c>
      <c r="L256" s="8">
        <f>IF(OR(LTM!$M257 * 3600 / LTM!$C$1 &gt;= 'Input Data'!$E$12 * LOOKUP(LTM!$A257,'Input Data'!$B$58:$B$62,'Input Data'!$F$58:$F$62) - epsilon,$B256 &lt; LTM!$M256 * 3600 / LTM!$C$1 - epsilon), $B256 / 'Input Data'!$E$14, 'Input Data'!$E$13 - $B256 / 'Input Data'!$E$15)</f>
        <v>207.66666666666788</v>
      </c>
      <c r="M256" s="33">
        <f>IF($D256 + $E256 &gt;= LTM!$P256 * 3600 / LTM!$C$1 - epsilon, ($D256 + $E256) / 'Input Data'!$E$14, 'Input Data'!$E$13 - ($D256 + $E256) / 'Input Data'!$E$15)</f>
        <v>744.23200859291092</v>
      </c>
      <c r="N256" s="8">
        <f>IF(OR(LTM!$X257 * 3600 / LTM!$C$1 &gt;= 'Input Data'!$G$12 * LOOKUP(LTM!$A257,'Input Data'!$B$58:$B$62,'Input Data'!$H$58:$H$62) - epsilon, $D256 &lt; LTM!$X256 * 3600 / LTM!$C$1 - epsilon), $D256 / 'Input Data'!$G$14, 'Input Data'!$G$13 - $D256 / 'Input Data'!$G$15)</f>
        <v>751.57894736842104</v>
      </c>
      <c r="O256" s="17">
        <f>IF($F256 + $G256 &gt;= LTM!$AA256 * 3600 / LTM!$C$1 - epsilon, ($F256 + $G256) / 'Input Data'!$G$14, 'Input Data'!$G$13 - ($F256 + $G256) / 'Input Data'!$G$15)</f>
        <v>751.57894736842104</v>
      </c>
      <c r="Q256" s="49">
        <f>IF(ABS($J256-$K256) &gt; epsilon, -((LTM!$C257 - LTM!$C256) * 3600 / LTM!$C$1-($B256+$C256))/($J256-$K256), 0)</f>
        <v>0</v>
      </c>
      <c r="R256" s="8">
        <f t="shared" si="6"/>
        <v>1.3414879085990759</v>
      </c>
      <c r="S256" s="17">
        <f t="shared" si="7"/>
        <v>0</v>
      </c>
      <c r="U256" s="49">
        <f>MAX(U255 + Q255 * LTM!$C$1 / 3600, 0)</f>
        <v>0</v>
      </c>
      <c r="V256" s="11">
        <f>MAX(V255 + R255 * LTM!$C$1 / 3600 + IF(NOT(OR(LTM!$M257 * 3600 / LTM!$C$1 &gt;= 'Input Data'!$E$12 * LOOKUP(LTM!$A257,'Input Data'!$B$58:$B$62,'Input Data'!$F$58:$F$62) - epsilon,$B256 &lt; LTM!$M256 * 3600 / LTM!$C$1 - epsilon)), MIN(U255 + Q255 * LTM!$C$1 / 3600, 0), 0), 0)</f>
        <v>0.2078829387618096</v>
      </c>
      <c r="W256" s="18">
        <f>MAX(W255 + S255 * LTM!$C$1 / 3600 + IF(NOT(OR(LTM!$X257 * 3600 / LTM!$C$1 &gt;= 'Input Data'!$G$12 * LOOKUP(LTM!$A257,'Input Data'!$B$58:$B$62,'Input Data'!$H$58:$H$62) - epsilon, $D256 &lt; LTM!$X256 * 3600 / LTM!$C$1 - epsilon)), MIN(V255 + R255 * LTM!$C$1 / 3600, 0), 0), 0)</f>
        <v>0.49335522492120221</v>
      </c>
      <c r="Y256" s="50" t="e">
        <f>NA()</f>
        <v>#N/A</v>
      </c>
      <c r="Z256" s="55" t="e">
        <f>NA()</f>
        <v>#N/A</v>
      </c>
      <c r="AA256" s="8" t="e">
        <f>NA()</f>
        <v>#N/A</v>
      </c>
      <c r="AB256" s="17">
        <f>IF($U256 &gt; epsilon, $U256 + 'Input Data'!$G$11 + 'Input Data'!$E$11, IF($V256 &gt; epsilon, $V256 + 'Input Data'!$G$11, $W256)) * 5280</f>
        <v>3737.621916662355</v>
      </c>
    </row>
    <row r="257" spans="1:28" x14ac:dyDescent="0.3">
      <c r="A257" s="38">
        <f>IF(SUM($B256:$H258)=0,NA(),LTM!$A258)</f>
        <v>2530</v>
      </c>
      <c r="B257" s="7">
        <f>LTM!$I258 / LTM!$C$1 * 3600</f>
        <v>6230.0000000000364</v>
      </c>
      <c r="C257" s="8">
        <f>LTM!$H258 / LTM!$C$1 * 3600</f>
        <v>0</v>
      </c>
      <c r="D257" s="8">
        <f>LTM!$T258 / LTM!$C$1 * 3600</f>
        <v>5399.9999999999991</v>
      </c>
      <c r="E257" s="33">
        <f>LTM!$S258 / LTM!$C$1 * 3600</f>
        <v>110.20408163265306</v>
      </c>
      <c r="F257" s="8">
        <f>LTM!$AE258 / LTM!$C$1 * 3600</f>
        <v>5400</v>
      </c>
      <c r="G257" s="33">
        <f>LTM!$AD258 / LTM!$C$1 * 3600</f>
        <v>0</v>
      </c>
      <c r="H257" s="18">
        <f>LTM!$AL258 / LTM!$C$1 * 3600</f>
        <v>5400</v>
      </c>
      <c r="J257" s="50">
        <f>IF(OR(LTM!$B258 * 3600 / LTM!$C$1 &gt;= 'Input Data'!$C$12 * LOOKUP(LTM!$A258,'Input Data'!$B$58:$B$62,'Input Data'!$D$58:$D$62) - epsilon, LTM!$C258 - LTM!$C257 &lt; LTM!$B257 - epsilon), (LTM!$C258 - LTM!$C257) * 3600 / LTM!$C$1 / 'Input Data'!$C$14, 'Input Data'!$C$13 - (LTM!$C258 - LTM!$C257) * 3600 / LTM!$C$1 / 'Input Data'!$C$15)</f>
        <v>103.83333333333394</v>
      </c>
      <c r="K257" s="60">
        <f>IF($B257 + $C257 &gt;= LTM!$E257 * 3600 / LTM!$C$1 - epsilon, ($B257 + $C257) / 'Input Data'!$C$14, 'Input Data'!$C$13 - ($B257 + $C257) / 'Input Data'!$C$15)</f>
        <v>103.83333333333394</v>
      </c>
      <c r="L257" s="8">
        <f>IF(OR(LTM!$M258 * 3600 / LTM!$C$1 &gt;= 'Input Data'!$E$12 * LOOKUP(LTM!$A258,'Input Data'!$B$58:$B$62,'Input Data'!$F$58:$F$62) - epsilon,$B257 &lt; LTM!$M257 * 3600 / LTM!$C$1 - epsilon), $B257 / 'Input Data'!$E$14, 'Input Data'!$E$13 - $B257 / 'Input Data'!$E$15)</f>
        <v>207.66666666666788</v>
      </c>
      <c r="M257" s="33">
        <f>IF($D257 + $E257 &gt;= LTM!$P257 * 3600 / LTM!$C$1 - epsilon, ($D257 + $E257) / 'Input Data'!$E$14, 'Input Data'!$E$13 - ($D257 + $E257) / 'Input Data'!$E$15)</f>
        <v>744.23200859291092</v>
      </c>
      <c r="N257" s="8">
        <f>IF(OR(LTM!$X258 * 3600 / LTM!$C$1 &gt;= 'Input Data'!$G$12 * LOOKUP(LTM!$A258,'Input Data'!$B$58:$B$62,'Input Data'!$H$58:$H$62) - epsilon, $D257 &lt; LTM!$X257 * 3600 / LTM!$C$1 - epsilon), $D257 / 'Input Data'!$G$14, 'Input Data'!$G$13 - $D257 / 'Input Data'!$G$15)</f>
        <v>751.57894736842104</v>
      </c>
      <c r="O257" s="17">
        <f>IF($F257 + $G257 &gt;= LTM!$AA257 * 3600 / LTM!$C$1 - epsilon, ($F257 + $G257) / 'Input Data'!$G$14, 'Input Data'!$G$13 - ($F257 + $G257) / 'Input Data'!$G$15)</f>
        <v>751.57894736842104</v>
      </c>
      <c r="Q257" s="49">
        <f>IF(ABS($J257-$K257) &gt; epsilon, -((LTM!$C258 - LTM!$C257) * 3600 / LTM!$C$1-($B257+$C257))/($J257-$K257), 0)</f>
        <v>0</v>
      </c>
      <c r="R257" s="8">
        <f t="shared" si="6"/>
        <v>1.3414879085990759</v>
      </c>
      <c r="S257" s="17">
        <f t="shared" si="7"/>
        <v>0</v>
      </c>
      <c r="U257" s="49">
        <f>MAX(U256 + Q256 * LTM!$C$1 / 3600, 0)</f>
        <v>0</v>
      </c>
      <c r="V257" s="11">
        <f>MAX(V256 + R256 * LTM!$C$1 / 3600 + IF(NOT(OR(LTM!$M258 * 3600 / LTM!$C$1 &gt;= 'Input Data'!$E$12 * LOOKUP(LTM!$A258,'Input Data'!$B$58:$B$62,'Input Data'!$F$58:$F$62) - epsilon,$B257 &lt; LTM!$M257 * 3600 / LTM!$C$1 - epsilon)), MIN(U256 + Q256 * LTM!$C$1 / 3600, 0), 0), 0)</f>
        <v>0.2116092940634737</v>
      </c>
      <c r="W257" s="18">
        <f>MAX(W256 + S256 * LTM!$C$1 / 3600 + IF(NOT(OR(LTM!$X258 * 3600 / LTM!$C$1 &gt;= 'Input Data'!$G$12 * LOOKUP(LTM!$A258,'Input Data'!$B$58:$B$62,'Input Data'!$H$58:$H$62) - epsilon, $D257 &lt; LTM!$X257 * 3600 / LTM!$C$1 - epsilon)), MIN(V256 + R256 * LTM!$C$1 / 3600, 0), 0), 0)</f>
        <v>0.49335522492120221</v>
      </c>
      <c r="Y257" s="50" t="e">
        <f>NA()</f>
        <v>#N/A</v>
      </c>
      <c r="Z257" s="55" t="e">
        <f>NA()</f>
        <v>#N/A</v>
      </c>
      <c r="AA257" s="8" t="e">
        <f>NA()</f>
        <v>#N/A</v>
      </c>
      <c r="AB257" s="17">
        <f>IF($U257 &gt; epsilon, $U257 + 'Input Data'!$G$11 + 'Input Data'!$E$11, IF($V257 &gt; epsilon, $V257 + 'Input Data'!$G$11, $W257)) * 5280</f>
        <v>3757.2970726551412</v>
      </c>
    </row>
    <row r="258" spans="1:28" x14ac:dyDescent="0.3">
      <c r="A258" s="38">
        <f>IF(SUM($B257:$H259)=0,NA(),LTM!$A259)</f>
        <v>2540</v>
      </c>
      <c r="B258" s="7">
        <f>LTM!$I259 / LTM!$C$1 * 3600</f>
        <v>6230.0000000000364</v>
      </c>
      <c r="C258" s="8">
        <f>LTM!$H259 / LTM!$C$1 * 3600</f>
        <v>0</v>
      </c>
      <c r="D258" s="8">
        <f>LTM!$T259 / LTM!$C$1 * 3600</f>
        <v>5399.9999999999991</v>
      </c>
      <c r="E258" s="33">
        <f>LTM!$S259 / LTM!$C$1 * 3600</f>
        <v>110.20408163265306</v>
      </c>
      <c r="F258" s="8">
        <f>LTM!$AE259 / LTM!$C$1 * 3600</f>
        <v>5400</v>
      </c>
      <c r="G258" s="33">
        <f>LTM!$AD259 / LTM!$C$1 * 3600</f>
        <v>0</v>
      </c>
      <c r="H258" s="18">
        <f>LTM!$AL259 / LTM!$C$1 * 3600</f>
        <v>5400</v>
      </c>
      <c r="J258" s="50">
        <f>IF(OR(LTM!$B259 * 3600 / LTM!$C$1 &gt;= 'Input Data'!$C$12 * LOOKUP(LTM!$A259,'Input Data'!$B$58:$B$62,'Input Data'!$D$58:$D$62) - epsilon, LTM!$C259 - LTM!$C258 &lt; LTM!$B258 - epsilon), (LTM!$C259 - LTM!$C258) * 3600 / LTM!$C$1 / 'Input Data'!$C$14, 'Input Data'!$C$13 - (LTM!$C259 - LTM!$C258) * 3600 / LTM!$C$1 / 'Input Data'!$C$15)</f>
        <v>103.83333333333394</v>
      </c>
      <c r="K258" s="60">
        <f>IF($B258 + $C258 &gt;= LTM!$E258 * 3600 / LTM!$C$1 - epsilon, ($B258 + $C258) / 'Input Data'!$C$14, 'Input Data'!$C$13 - ($B258 + $C258) / 'Input Data'!$C$15)</f>
        <v>103.83333333333394</v>
      </c>
      <c r="L258" s="8">
        <f>IF(OR(LTM!$M259 * 3600 / LTM!$C$1 &gt;= 'Input Data'!$E$12 * LOOKUP(LTM!$A259,'Input Data'!$B$58:$B$62,'Input Data'!$F$58:$F$62) - epsilon,$B258 &lt; LTM!$M258 * 3600 / LTM!$C$1 - epsilon), $B258 / 'Input Data'!$E$14, 'Input Data'!$E$13 - $B258 / 'Input Data'!$E$15)</f>
        <v>207.66666666666788</v>
      </c>
      <c r="M258" s="33">
        <f>IF($D258 + $E258 &gt;= LTM!$P258 * 3600 / LTM!$C$1 - epsilon, ($D258 + $E258) / 'Input Data'!$E$14, 'Input Data'!$E$13 - ($D258 + $E258) / 'Input Data'!$E$15)</f>
        <v>744.23200859291092</v>
      </c>
      <c r="N258" s="8">
        <f>IF(OR(LTM!$X259 * 3600 / LTM!$C$1 &gt;= 'Input Data'!$G$12 * LOOKUP(LTM!$A259,'Input Data'!$B$58:$B$62,'Input Data'!$H$58:$H$62) - epsilon, $D258 &lt; LTM!$X258 * 3600 / LTM!$C$1 - epsilon), $D258 / 'Input Data'!$G$14, 'Input Data'!$G$13 - $D258 / 'Input Data'!$G$15)</f>
        <v>751.57894736842104</v>
      </c>
      <c r="O258" s="17">
        <f>IF($F258 + $G258 &gt;= LTM!$AA258 * 3600 / LTM!$C$1 - epsilon, ($F258 + $G258) / 'Input Data'!$G$14, 'Input Data'!$G$13 - ($F258 + $G258) / 'Input Data'!$G$15)</f>
        <v>751.57894736842104</v>
      </c>
      <c r="Q258" s="49">
        <f>IF(ABS($J258-$K258) &gt; epsilon, -((LTM!$C259 - LTM!$C258) * 3600 / LTM!$C$1-($B258+$C258))/($J258-$K258), 0)</f>
        <v>0</v>
      </c>
      <c r="R258" s="8">
        <f t="shared" si="6"/>
        <v>1.3414879085990759</v>
      </c>
      <c r="S258" s="17">
        <f t="shared" si="7"/>
        <v>0</v>
      </c>
      <c r="U258" s="49">
        <f>MAX(U257 + Q257 * LTM!$C$1 / 3600, 0)</f>
        <v>0</v>
      </c>
      <c r="V258" s="11">
        <f>MAX(V257 + R257 * LTM!$C$1 / 3600 + IF(NOT(OR(LTM!$M259 * 3600 / LTM!$C$1 &gt;= 'Input Data'!$E$12 * LOOKUP(LTM!$A259,'Input Data'!$B$58:$B$62,'Input Data'!$F$58:$F$62) - epsilon,$B258 &lt; LTM!$M258 * 3600 / LTM!$C$1 - epsilon)), MIN(U257 + Q257 * LTM!$C$1 / 3600, 0), 0), 0)</f>
        <v>0.2153356493651378</v>
      </c>
      <c r="W258" s="18">
        <f>MAX(W257 + S257 * LTM!$C$1 / 3600 + IF(NOT(OR(LTM!$X259 * 3600 / LTM!$C$1 &gt;= 'Input Data'!$G$12 * LOOKUP(LTM!$A259,'Input Data'!$B$58:$B$62,'Input Data'!$H$58:$H$62) - epsilon, $D258 &lt; LTM!$X258 * 3600 / LTM!$C$1 - epsilon)), MIN(V257 + R257 * LTM!$C$1 / 3600, 0), 0), 0)</f>
        <v>0.49335522492120221</v>
      </c>
      <c r="Y258" s="50" t="e">
        <f>NA()</f>
        <v>#N/A</v>
      </c>
      <c r="Z258" s="55" t="e">
        <f>NA()</f>
        <v>#N/A</v>
      </c>
      <c r="AA258" s="8" t="e">
        <f>NA()</f>
        <v>#N/A</v>
      </c>
      <c r="AB258" s="17">
        <f>IF($U258 &gt; epsilon, $U258 + 'Input Data'!$G$11 + 'Input Data'!$E$11, IF($V258 &gt; epsilon, $V258 + 'Input Data'!$G$11, $W258)) * 5280</f>
        <v>3776.9722286479277</v>
      </c>
    </row>
    <row r="259" spans="1:28" x14ac:dyDescent="0.3">
      <c r="A259" s="38">
        <f>IF(SUM($B258:$H260)=0,NA(),LTM!$A260)</f>
        <v>2550</v>
      </c>
      <c r="B259" s="7">
        <f>LTM!$I260 / LTM!$C$1 * 3600</f>
        <v>6230.0000000000364</v>
      </c>
      <c r="C259" s="8">
        <f>LTM!$H260 / LTM!$C$1 * 3600</f>
        <v>0</v>
      </c>
      <c r="D259" s="8">
        <f>LTM!$T260 / LTM!$C$1 * 3600</f>
        <v>5399.9999999999991</v>
      </c>
      <c r="E259" s="33">
        <f>LTM!$S260 / LTM!$C$1 * 3600</f>
        <v>110.20408163265306</v>
      </c>
      <c r="F259" s="8">
        <f>LTM!$AE260 / LTM!$C$1 * 3600</f>
        <v>5400</v>
      </c>
      <c r="G259" s="33">
        <f>LTM!$AD260 / LTM!$C$1 * 3600</f>
        <v>0</v>
      </c>
      <c r="H259" s="18">
        <f>LTM!$AL260 / LTM!$C$1 * 3600</f>
        <v>5400</v>
      </c>
      <c r="J259" s="50">
        <f>IF(OR(LTM!$B260 * 3600 / LTM!$C$1 &gt;= 'Input Data'!$C$12 * LOOKUP(LTM!$A260,'Input Data'!$B$58:$B$62,'Input Data'!$D$58:$D$62) - epsilon, LTM!$C260 - LTM!$C259 &lt; LTM!$B259 - epsilon), (LTM!$C260 - LTM!$C259) * 3600 / LTM!$C$1 / 'Input Data'!$C$14, 'Input Data'!$C$13 - (LTM!$C260 - LTM!$C259) * 3600 / LTM!$C$1 / 'Input Data'!$C$15)</f>
        <v>103.83333333333394</v>
      </c>
      <c r="K259" s="60">
        <f>IF($B259 + $C259 &gt;= LTM!$E259 * 3600 / LTM!$C$1 - epsilon, ($B259 + $C259) / 'Input Data'!$C$14, 'Input Data'!$C$13 - ($B259 + $C259) / 'Input Data'!$C$15)</f>
        <v>103.83333333333394</v>
      </c>
      <c r="L259" s="8">
        <f>IF(OR(LTM!$M260 * 3600 / LTM!$C$1 &gt;= 'Input Data'!$E$12 * LOOKUP(LTM!$A260,'Input Data'!$B$58:$B$62,'Input Data'!$F$58:$F$62) - epsilon,$B259 &lt; LTM!$M259 * 3600 / LTM!$C$1 - epsilon), $B259 / 'Input Data'!$E$14, 'Input Data'!$E$13 - $B259 / 'Input Data'!$E$15)</f>
        <v>207.66666666666788</v>
      </c>
      <c r="M259" s="33">
        <f>IF($D259 + $E259 &gt;= LTM!$P259 * 3600 / LTM!$C$1 - epsilon, ($D259 + $E259) / 'Input Data'!$E$14, 'Input Data'!$E$13 - ($D259 + $E259) / 'Input Data'!$E$15)</f>
        <v>744.23200859291092</v>
      </c>
      <c r="N259" s="8">
        <f>IF(OR(LTM!$X260 * 3600 / LTM!$C$1 &gt;= 'Input Data'!$G$12 * LOOKUP(LTM!$A260,'Input Data'!$B$58:$B$62,'Input Data'!$H$58:$H$62) - epsilon, $D259 &lt; LTM!$X259 * 3600 / LTM!$C$1 - epsilon), $D259 / 'Input Data'!$G$14, 'Input Data'!$G$13 - $D259 / 'Input Data'!$G$15)</f>
        <v>751.57894736842104</v>
      </c>
      <c r="O259" s="17">
        <f>IF($F259 + $G259 &gt;= LTM!$AA259 * 3600 / LTM!$C$1 - epsilon, ($F259 + $G259) / 'Input Data'!$G$14, 'Input Data'!$G$13 - ($F259 + $G259) / 'Input Data'!$G$15)</f>
        <v>751.57894736842104</v>
      </c>
      <c r="Q259" s="49">
        <f>IF(ABS($J259-$K259) &gt; epsilon, -((LTM!$C260 - LTM!$C259) * 3600 / LTM!$C$1-($B259+$C259))/($J259-$K259), 0)</f>
        <v>0</v>
      </c>
      <c r="R259" s="8">
        <f t="shared" si="6"/>
        <v>1.3414879085990759</v>
      </c>
      <c r="S259" s="17">
        <f t="shared" si="7"/>
        <v>0</v>
      </c>
      <c r="U259" s="49">
        <f>MAX(U258 + Q258 * LTM!$C$1 / 3600, 0)</f>
        <v>0</v>
      </c>
      <c r="V259" s="11">
        <f>MAX(V258 + R258 * LTM!$C$1 / 3600 + IF(NOT(OR(LTM!$M260 * 3600 / LTM!$C$1 &gt;= 'Input Data'!$E$12 * LOOKUP(LTM!$A260,'Input Data'!$B$58:$B$62,'Input Data'!$F$58:$F$62) - epsilon,$B259 &lt; LTM!$M259 * 3600 / LTM!$C$1 - epsilon)), MIN(U258 + Q258 * LTM!$C$1 / 3600, 0), 0), 0)</f>
        <v>0.2190620046668019</v>
      </c>
      <c r="W259" s="18">
        <f>MAX(W258 + S258 * LTM!$C$1 / 3600 + IF(NOT(OR(LTM!$X260 * 3600 / LTM!$C$1 &gt;= 'Input Data'!$G$12 * LOOKUP(LTM!$A260,'Input Data'!$B$58:$B$62,'Input Data'!$H$58:$H$62) - epsilon, $D259 &lt; LTM!$X259 * 3600 / LTM!$C$1 - epsilon)), MIN(V258 + R258 * LTM!$C$1 / 3600, 0), 0), 0)</f>
        <v>0.49335522492120221</v>
      </c>
      <c r="Y259" s="50" t="e">
        <f>NA()</f>
        <v>#N/A</v>
      </c>
      <c r="Z259" s="55" t="e">
        <f>NA()</f>
        <v>#N/A</v>
      </c>
      <c r="AA259" s="8" t="e">
        <f>NA()</f>
        <v>#N/A</v>
      </c>
      <c r="AB259" s="17">
        <f>IF($U259 &gt; epsilon, $U259 + 'Input Data'!$G$11 + 'Input Data'!$E$11, IF($V259 &gt; epsilon, $V259 + 'Input Data'!$G$11, $W259)) * 5280</f>
        <v>3796.6473846407143</v>
      </c>
    </row>
    <row r="260" spans="1:28" x14ac:dyDescent="0.3">
      <c r="A260" s="38">
        <f>IF(SUM($B259:$H261)=0,NA(),LTM!$A261)</f>
        <v>2560</v>
      </c>
      <c r="B260" s="7">
        <f>LTM!$I261 / LTM!$C$1 * 3600</f>
        <v>6230.0000000000364</v>
      </c>
      <c r="C260" s="8">
        <f>LTM!$H261 / LTM!$C$1 * 3600</f>
        <v>0</v>
      </c>
      <c r="D260" s="8">
        <f>LTM!$T261 / LTM!$C$1 * 3600</f>
        <v>5399.9999999999991</v>
      </c>
      <c r="E260" s="33">
        <f>LTM!$S261 / LTM!$C$1 * 3600</f>
        <v>110.20408163265306</v>
      </c>
      <c r="F260" s="8">
        <f>LTM!$AE261 / LTM!$C$1 * 3600</f>
        <v>5400</v>
      </c>
      <c r="G260" s="33">
        <f>LTM!$AD261 / LTM!$C$1 * 3600</f>
        <v>0</v>
      </c>
      <c r="H260" s="18">
        <f>LTM!$AL261 / LTM!$C$1 * 3600</f>
        <v>5400</v>
      </c>
      <c r="J260" s="50">
        <f>IF(OR(LTM!$B261 * 3600 / LTM!$C$1 &gt;= 'Input Data'!$C$12 * LOOKUP(LTM!$A261,'Input Data'!$B$58:$B$62,'Input Data'!$D$58:$D$62) - epsilon, LTM!$C261 - LTM!$C260 &lt; LTM!$B260 - epsilon), (LTM!$C261 - LTM!$C260) * 3600 / LTM!$C$1 / 'Input Data'!$C$14, 'Input Data'!$C$13 - (LTM!$C261 - LTM!$C260) * 3600 / LTM!$C$1 / 'Input Data'!$C$15)</f>
        <v>103.83333333333394</v>
      </c>
      <c r="K260" s="60">
        <f>IF($B260 + $C260 &gt;= LTM!$E260 * 3600 / LTM!$C$1 - epsilon, ($B260 + $C260) / 'Input Data'!$C$14, 'Input Data'!$C$13 - ($B260 + $C260) / 'Input Data'!$C$15)</f>
        <v>103.83333333333394</v>
      </c>
      <c r="L260" s="8">
        <f>IF(OR(LTM!$M261 * 3600 / LTM!$C$1 &gt;= 'Input Data'!$E$12 * LOOKUP(LTM!$A261,'Input Data'!$B$58:$B$62,'Input Data'!$F$58:$F$62) - epsilon,$B260 &lt; LTM!$M260 * 3600 / LTM!$C$1 - epsilon), $B260 / 'Input Data'!$E$14, 'Input Data'!$E$13 - $B260 / 'Input Data'!$E$15)</f>
        <v>207.66666666666788</v>
      </c>
      <c r="M260" s="33">
        <f>IF($D260 + $E260 &gt;= LTM!$P260 * 3600 / LTM!$C$1 - epsilon, ($D260 + $E260) / 'Input Data'!$E$14, 'Input Data'!$E$13 - ($D260 + $E260) / 'Input Data'!$E$15)</f>
        <v>744.23200859291092</v>
      </c>
      <c r="N260" s="8">
        <f>IF(OR(LTM!$X261 * 3600 / LTM!$C$1 &gt;= 'Input Data'!$G$12 * LOOKUP(LTM!$A261,'Input Data'!$B$58:$B$62,'Input Data'!$H$58:$H$62) - epsilon, $D260 &lt; LTM!$X260 * 3600 / LTM!$C$1 - epsilon), $D260 / 'Input Data'!$G$14, 'Input Data'!$G$13 - $D260 / 'Input Data'!$G$15)</f>
        <v>751.57894736842104</v>
      </c>
      <c r="O260" s="17">
        <f>IF($F260 + $G260 &gt;= LTM!$AA260 * 3600 / LTM!$C$1 - epsilon, ($F260 + $G260) / 'Input Data'!$G$14, 'Input Data'!$G$13 - ($F260 + $G260) / 'Input Data'!$G$15)</f>
        <v>751.57894736842104</v>
      </c>
      <c r="Q260" s="49">
        <f>IF(ABS($J260-$K260) &gt; epsilon, -((LTM!$C261 - LTM!$C260) * 3600 / LTM!$C$1-($B260+$C260))/($J260-$K260), 0)</f>
        <v>0</v>
      </c>
      <c r="R260" s="8">
        <f t="shared" si="6"/>
        <v>1.3414879085990759</v>
      </c>
      <c r="S260" s="17">
        <f t="shared" si="7"/>
        <v>0</v>
      </c>
      <c r="U260" s="49">
        <f>MAX(U259 + Q259 * LTM!$C$1 / 3600, 0)</f>
        <v>0</v>
      </c>
      <c r="V260" s="11">
        <f>MAX(V259 + R259 * LTM!$C$1 / 3600 + IF(NOT(OR(LTM!$M261 * 3600 / LTM!$C$1 &gt;= 'Input Data'!$E$12 * LOOKUP(LTM!$A261,'Input Data'!$B$58:$B$62,'Input Data'!$F$58:$F$62) - epsilon,$B260 &lt; LTM!$M260 * 3600 / LTM!$C$1 - epsilon)), MIN(U259 + Q259 * LTM!$C$1 / 3600, 0), 0), 0)</f>
        <v>0.22278835996846599</v>
      </c>
      <c r="W260" s="18">
        <f>MAX(W259 + S259 * LTM!$C$1 / 3600 + IF(NOT(OR(LTM!$X261 * 3600 / LTM!$C$1 &gt;= 'Input Data'!$G$12 * LOOKUP(LTM!$A261,'Input Data'!$B$58:$B$62,'Input Data'!$H$58:$H$62) - epsilon, $D260 &lt; LTM!$X260 * 3600 / LTM!$C$1 - epsilon)), MIN(V259 + R259 * LTM!$C$1 / 3600, 0), 0), 0)</f>
        <v>0.49335522492120221</v>
      </c>
      <c r="Y260" s="50" t="e">
        <f>NA()</f>
        <v>#N/A</v>
      </c>
      <c r="Z260" s="55" t="e">
        <f>NA()</f>
        <v>#N/A</v>
      </c>
      <c r="AA260" s="8" t="e">
        <f>NA()</f>
        <v>#N/A</v>
      </c>
      <c r="AB260" s="17">
        <f>IF($U260 &gt; epsilon, $U260 + 'Input Data'!$G$11 + 'Input Data'!$E$11, IF($V260 &gt; epsilon, $V260 + 'Input Data'!$G$11, $W260)) * 5280</f>
        <v>3816.3225406335005</v>
      </c>
    </row>
    <row r="261" spans="1:28" x14ac:dyDescent="0.3">
      <c r="A261" s="38">
        <f>IF(SUM($B260:$H262)=0,NA(),LTM!$A262)</f>
        <v>2570</v>
      </c>
      <c r="B261" s="7">
        <f>LTM!$I262 / LTM!$C$1 * 3600</f>
        <v>6229.9999999998727</v>
      </c>
      <c r="C261" s="8">
        <f>LTM!$H262 / LTM!$C$1 * 3600</f>
        <v>0</v>
      </c>
      <c r="D261" s="8">
        <f>LTM!$T262 / LTM!$C$1 * 3600</f>
        <v>5399.9999999999991</v>
      </c>
      <c r="E261" s="33">
        <f>LTM!$S262 / LTM!$C$1 * 3600</f>
        <v>110.20408163265306</v>
      </c>
      <c r="F261" s="8">
        <f>LTM!$AE262 / LTM!$C$1 * 3600</f>
        <v>5400</v>
      </c>
      <c r="G261" s="33">
        <f>LTM!$AD262 / LTM!$C$1 * 3600</f>
        <v>0</v>
      </c>
      <c r="H261" s="18">
        <f>LTM!$AL262 / LTM!$C$1 * 3600</f>
        <v>5400</v>
      </c>
      <c r="J261" s="50">
        <f>IF(OR(LTM!$B262 * 3600 / LTM!$C$1 &gt;= 'Input Data'!$C$12 * LOOKUP(LTM!$A262,'Input Data'!$B$58:$B$62,'Input Data'!$D$58:$D$62) - epsilon, LTM!$C262 - LTM!$C261 &lt; LTM!$B261 - epsilon), (LTM!$C262 - LTM!$C261) * 3600 / LTM!$C$1 / 'Input Data'!$C$14, 'Input Data'!$C$13 - (LTM!$C262 - LTM!$C261) * 3600 / LTM!$C$1 / 'Input Data'!$C$15)</f>
        <v>103.83333333333394</v>
      </c>
      <c r="K261" s="60">
        <f>IF($B261 + $C261 &gt;= LTM!$E261 * 3600 / LTM!$C$1 - epsilon, ($B261 + $C261) / 'Input Data'!$C$14, 'Input Data'!$C$13 - ($B261 + $C261) / 'Input Data'!$C$15)</f>
        <v>103.83333333333121</v>
      </c>
      <c r="L261" s="8">
        <f>IF(OR(LTM!$M262 * 3600 / LTM!$C$1 &gt;= 'Input Data'!$E$12 * LOOKUP(LTM!$A262,'Input Data'!$B$58:$B$62,'Input Data'!$F$58:$F$62) - epsilon,$B261 &lt; LTM!$M261 * 3600 / LTM!$C$1 - epsilon), $B261 / 'Input Data'!$E$14, 'Input Data'!$E$13 - $B261 / 'Input Data'!$E$15)</f>
        <v>207.66666666666242</v>
      </c>
      <c r="M261" s="33">
        <f>IF($D261 + $E261 &gt;= LTM!$P261 * 3600 / LTM!$C$1 - epsilon, ($D261 + $E261) / 'Input Data'!$E$14, 'Input Data'!$E$13 - ($D261 + $E261) / 'Input Data'!$E$15)</f>
        <v>744.23200859291092</v>
      </c>
      <c r="N261" s="8">
        <f>IF(OR(LTM!$X262 * 3600 / LTM!$C$1 &gt;= 'Input Data'!$G$12 * LOOKUP(LTM!$A262,'Input Data'!$B$58:$B$62,'Input Data'!$H$58:$H$62) - epsilon, $D261 &lt; LTM!$X261 * 3600 / LTM!$C$1 - epsilon), $D261 / 'Input Data'!$G$14, 'Input Data'!$G$13 - $D261 / 'Input Data'!$G$15)</f>
        <v>751.57894736842104</v>
      </c>
      <c r="O261" s="17">
        <f>IF($F261 + $G261 &gt;= LTM!$AA261 * 3600 / LTM!$C$1 - epsilon, ($F261 + $G261) / 'Input Data'!$G$14, 'Input Data'!$G$13 - ($F261 + $G261) / 'Input Data'!$G$15)</f>
        <v>751.57894736842104</v>
      </c>
      <c r="Q261" s="49">
        <f>IF(ABS($J261-$K261) &gt; epsilon, -((LTM!$C262 - LTM!$C261) * 3600 / LTM!$C$1-($B261+$C261))/($J261-$K261), 0)</f>
        <v>0</v>
      </c>
      <c r="R261" s="8">
        <f t="shared" si="6"/>
        <v>1.3414879085987572</v>
      </c>
      <c r="S261" s="17">
        <f t="shared" si="7"/>
        <v>0</v>
      </c>
      <c r="U261" s="49">
        <f>MAX(U260 + Q260 * LTM!$C$1 / 3600, 0)</f>
        <v>0</v>
      </c>
      <c r="V261" s="11">
        <f>MAX(V260 + R260 * LTM!$C$1 / 3600 + IF(NOT(OR(LTM!$M262 * 3600 / LTM!$C$1 &gt;= 'Input Data'!$E$12 * LOOKUP(LTM!$A262,'Input Data'!$B$58:$B$62,'Input Data'!$F$58:$F$62) - epsilon,$B261 &lt; LTM!$M261 * 3600 / LTM!$C$1 - epsilon)), MIN(U260 + Q260 * LTM!$C$1 / 3600, 0), 0), 0)</f>
        <v>0.22651471527013009</v>
      </c>
      <c r="W261" s="18">
        <f>MAX(W260 + S260 * LTM!$C$1 / 3600 + IF(NOT(OR(LTM!$X262 * 3600 / LTM!$C$1 &gt;= 'Input Data'!$G$12 * LOOKUP(LTM!$A262,'Input Data'!$B$58:$B$62,'Input Data'!$H$58:$H$62) - epsilon, $D261 &lt; LTM!$X261 * 3600 / LTM!$C$1 - epsilon)), MIN(V260 + R260 * LTM!$C$1 / 3600, 0), 0), 0)</f>
        <v>0.49335522492120221</v>
      </c>
      <c r="Y261" s="50" t="e">
        <f>NA()</f>
        <v>#N/A</v>
      </c>
      <c r="Z261" s="55" t="e">
        <f>NA()</f>
        <v>#N/A</v>
      </c>
      <c r="AA261" s="8" t="e">
        <f>NA()</f>
        <v>#N/A</v>
      </c>
      <c r="AB261" s="17">
        <f>IF($U261 &gt; epsilon, $U261 + 'Input Data'!$G$11 + 'Input Data'!$E$11, IF($V261 &gt; epsilon, $V261 + 'Input Data'!$G$11, $W261)) * 5280</f>
        <v>3835.9976966262871</v>
      </c>
    </row>
    <row r="262" spans="1:28" x14ac:dyDescent="0.3">
      <c r="A262" s="38">
        <f>IF(SUM($B261:$H263)=0,NA(),LTM!$A263)</f>
        <v>2580</v>
      </c>
      <c r="B262" s="7">
        <f>LTM!$I263 / LTM!$C$1 * 3600</f>
        <v>6230.0000000000364</v>
      </c>
      <c r="C262" s="8">
        <f>LTM!$H263 / LTM!$C$1 * 3600</f>
        <v>0</v>
      </c>
      <c r="D262" s="8">
        <f>LTM!$T263 / LTM!$C$1 * 3600</f>
        <v>5399.9999999999991</v>
      </c>
      <c r="E262" s="33">
        <f>LTM!$S263 / LTM!$C$1 * 3600</f>
        <v>110.20408163265306</v>
      </c>
      <c r="F262" s="8">
        <f>LTM!$AE263 / LTM!$C$1 * 3600</f>
        <v>5400</v>
      </c>
      <c r="G262" s="33">
        <f>LTM!$AD263 / LTM!$C$1 * 3600</f>
        <v>0</v>
      </c>
      <c r="H262" s="18">
        <f>LTM!$AL263 / LTM!$C$1 * 3600</f>
        <v>5400</v>
      </c>
      <c r="J262" s="50">
        <f>IF(OR(LTM!$B263 * 3600 / LTM!$C$1 &gt;= 'Input Data'!$C$12 * LOOKUP(LTM!$A263,'Input Data'!$B$58:$B$62,'Input Data'!$D$58:$D$62) - epsilon, LTM!$C263 - LTM!$C262 &lt; LTM!$B262 - epsilon), (LTM!$C263 - LTM!$C262) * 3600 / LTM!$C$1 / 'Input Data'!$C$14, 'Input Data'!$C$13 - (LTM!$C263 - LTM!$C262) * 3600 / LTM!$C$1 / 'Input Data'!$C$15)</f>
        <v>103.83333333333394</v>
      </c>
      <c r="K262" s="60">
        <f>IF($B262 + $C262 &gt;= LTM!$E262 * 3600 / LTM!$C$1 - epsilon, ($B262 + $C262) / 'Input Data'!$C$14, 'Input Data'!$C$13 - ($B262 + $C262) / 'Input Data'!$C$15)</f>
        <v>103.83333333333394</v>
      </c>
      <c r="L262" s="8">
        <f>IF(OR(LTM!$M263 * 3600 / LTM!$C$1 &gt;= 'Input Data'!$E$12 * LOOKUP(LTM!$A263,'Input Data'!$B$58:$B$62,'Input Data'!$F$58:$F$62) - epsilon,$B262 &lt; LTM!$M262 * 3600 / LTM!$C$1 - epsilon), $B262 / 'Input Data'!$E$14, 'Input Data'!$E$13 - $B262 / 'Input Data'!$E$15)</f>
        <v>207.66666666666788</v>
      </c>
      <c r="M262" s="33">
        <f>IF($D262 + $E262 &gt;= LTM!$P262 * 3600 / LTM!$C$1 - epsilon, ($D262 + $E262) / 'Input Data'!$E$14, 'Input Data'!$E$13 - ($D262 + $E262) / 'Input Data'!$E$15)</f>
        <v>744.23200859291092</v>
      </c>
      <c r="N262" s="8">
        <f>IF(OR(LTM!$X263 * 3600 / LTM!$C$1 &gt;= 'Input Data'!$G$12 * LOOKUP(LTM!$A263,'Input Data'!$B$58:$B$62,'Input Data'!$H$58:$H$62) - epsilon, $D262 &lt; LTM!$X262 * 3600 / LTM!$C$1 - epsilon), $D262 / 'Input Data'!$G$14, 'Input Data'!$G$13 - $D262 / 'Input Data'!$G$15)</f>
        <v>751.57894736842104</v>
      </c>
      <c r="O262" s="17">
        <f>IF($F262 + $G262 &gt;= LTM!$AA262 * 3600 / LTM!$C$1 - epsilon, ($F262 + $G262) / 'Input Data'!$G$14, 'Input Data'!$G$13 - ($F262 + $G262) / 'Input Data'!$G$15)</f>
        <v>751.57894736842104</v>
      </c>
      <c r="Q262" s="49">
        <f>IF(ABS($J262-$K262) &gt; epsilon, -((LTM!$C263 - LTM!$C262) * 3600 / LTM!$C$1-($B262+$C262))/($J262-$K262), 0)</f>
        <v>0</v>
      </c>
      <c r="R262" s="8">
        <f t="shared" ref="R262:R325" si="8">IF(ABS($L262-$M262) &gt; epsilon, -($B262-($D262+$E262))/($L262-$M262), 0)</f>
        <v>1.3414879085990759</v>
      </c>
      <c r="S262" s="17">
        <f t="shared" ref="S262:S325" si="9">IF(ABS($N262-$O262) &gt; epsilon, -($D262-($F262+$G262))/($N262-$O262), 0)</f>
        <v>0</v>
      </c>
      <c r="U262" s="49">
        <f>MAX(U261 + Q261 * LTM!$C$1 / 3600, 0)</f>
        <v>0</v>
      </c>
      <c r="V262" s="11">
        <f>MAX(V261 + R261 * LTM!$C$1 / 3600 + IF(NOT(OR(LTM!$M263 * 3600 / LTM!$C$1 &gt;= 'Input Data'!$E$12 * LOOKUP(LTM!$A263,'Input Data'!$B$58:$B$62,'Input Data'!$F$58:$F$62) - epsilon,$B262 &lt; LTM!$M262 * 3600 / LTM!$C$1 - epsilon)), MIN(U261 + Q261 * LTM!$C$1 / 3600, 0), 0), 0)</f>
        <v>0.2302410705717933</v>
      </c>
      <c r="W262" s="18">
        <f>MAX(W261 + S261 * LTM!$C$1 / 3600 + IF(NOT(OR(LTM!$X263 * 3600 / LTM!$C$1 &gt;= 'Input Data'!$G$12 * LOOKUP(LTM!$A263,'Input Data'!$B$58:$B$62,'Input Data'!$H$58:$H$62) - epsilon, $D262 &lt; LTM!$X262 * 3600 / LTM!$C$1 - epsilon)), MIN(V261 + R261 * LTM!$C$1 / 3600, 0), 0), 0)</f>
        <v>0.49335522492120221</v>
      </c>
      <c r="Y262" s="50" t="e">
        <f>NA()</f>
        <v>#N/A</v>
      </c>
      <c r="Z262" s="55" t="e">
        <f>NA()</f>
        <v>#N/A</v>
      </c>
      <c r="AA262" s="8" t="e">
        <f>NA()</f>
        <v>#N/A</v>
      </c>
      <c r="AB262" s="17">
        <f>IF($U262 &gt; epsilon, $U262 + 'Input Data'!$G$11 + 'Input Data'!$E$11, IF($V262 &gt; epsilon, $V262 + 'Input Data'!$G$11, $W262)) * 5280</f>
        <v>3855.6728526190686</v>
      </c>
    </row>
    <row r="263" spans="1:28" x14ac:dyDescent="0.3">
      <c r="A263" s="38">
        <f>IF(SUM($B262:$H264)=0,NA(),LTM!$A264)</f>
        <v>2590</v>
      </c>
      <c r="B263" s="7">
        <f>LTM!$I264 / LTM!$C$1 * 3600</f>
        <v>6230.0000000000364</v>
      </c>
      <c r="C263" s="8">
        <f>LTM!$H264 / LTM!$C$1 * 3600</f>
        <v>0</v>
      </c>
      <c r="D263" s="8">
        <f>LTM!$T264 / LTM!$C$1 * 3600</f>
        <v>5399.9999999999991</v>
      </c>
      <c r="E263" s="33">
        <f>LTM!$S264 / LTM!$C$1 * 3600</f>
        <v>110.20408163265306</v>
      </c>
      <c r="F263" s="8">
        <f>LTM!$AE264 / LTM!$C$1 * 3600</f>
        <v>5400</v>
      </c>
      <c r="G263" s="33">
        <f>LTM!$AD264 / LTM!$C$1 * 3600</f>
        <v>0</v>
      </c>
      <c r="H263" s="18">
        <f>LTM!$AL264 / LTM!$C$1 * 3600</f>
        <v>5400</v>
      </c>
      <c r="J263" s="50">
        <f>IF(OR(LTM!$B264 * 3600 / LTM!$C$1 &gt;= 'Input Data'!$C$12 * LOOKUP(LTM!$A264,'Input Data'!$B$58:$B$62,'Input Data'!$D$58:$D$62) - epsilon, LTM!$C264 - LTM!$C263 &lt; LTM!$B263 - epsilon), (LTM!$C264 - LTM!$C263) * 3600 / LTM!$C$1 / 'Input Data'!$C$14, 'Input Data'!$C$13 - (LTM!$C264 - LTM!$C263) * 3600 / LTM!$C$1 / 'Input Data'!$C$15)</f>
        <v>103.83333333333394</v>
      </c>
      <c r="K263" s="60">
        <f>IF($B263 + $C263 &gt;= LTM!$E263 * 3600 / LTM!$C$1 - epsilon, ($B263 + $C263) / 'Input Data'!$C$14, 'Input Data'!$C$13 - ($B263 + $C263) / 'Input Data'!$C$15)</f>
        <v>103.83333333333394</v>
      </c>
      <c r="L263" s="8">
        <f>IF(OR(LTM!$M264 * 3600 / LTM!$C$1 &gt;= 'Input Data'!$E$12 * LOOKUP(LTM!$A264,'Input Data'!$B$58:$B$62,'Input Data'!$F$58:$F$62) - epsilon,$B263 &lt; LTM!$M263 * 3600 / LTM!$C$1 - epsilon), $B263 / 'Input Data'!$E$14, 'Input Data'!$E$13 - $B263 / 'Input Data'!$E$15)</f>
        <v>207.66666666666788</v>
      </c>
      <c r="M263" s="33">
        <f>IF($D263 + $E263 &gt;= LTM!$P263 * 3600 / LTM!$C$1 - epsilon, ($D263 + $E263) / 'Input Data'!$E$14, 'Input Data'!$E$13 - ($D263 + $E263) / 'Input Data'!$E$15)</f>
        <v>744.23200859291092</v>
      </c>
      <c r="N263" s="8">
        <f>IF(OR(LTM!$X264 * 3600 / LTM!$C$1 &gt;= 'Input Data'!$G$12 * LOOKUP(LTM!$A264,'Input Data'!$B$58:$B$62,'Input Data'!$H$58:$H$62) - epsilon, $D263 &lt; LTM!$X263 * 3600 / LTM!$C$1 - epsilon), $D263 / 'Input Data'!$G$14, 'Input Data'!$G$13 - $D263 / 'Input Data'!$G$15)</f>
        <v>751.57894736842104</v>
      </c>
      <c r="O263" s="17">
        <f>IF($F263 + $G263 &gt;= LTM!$AA263 * 3600 / LTM!$C$1 - epsilon, ($F263 + $G263) / 'Input Data'!$G$14, 'Input Data'!$G$13 - ($F263 + $G263) / 'Input Data'!$G$15)</f>
        <v>751.57894736842104</v>
      </c>
      <c r="Q263" s="49">
        <f>IF(ABS($J263-$K263) &gt; epsilon, -((LTM!$C264 - LTM!$C263) * 3600 / LTM!$C$1-($B263+$C263))/($J263-$K263), 0)</f>
        <v>0</v>
      </c>
      <c r="R263" s="8">
        <f t="shared" si="8"/>
        <v>1.3414879085990759</v>
      </c>
      <c r="S263" s="17">
        <f t="shared" si="9"/>
        <v>0</v>
      </c>
      <c r="U263" s="49">
        <f>MAX(U262 + Q262 * LTM!$C$1 / 3600, 0)</f>
        <v>0</v>
      </c>
      <c r="V263" s="11">
        <f>MAX(V262 + R262 * LTM!$C$1 / 3600 + IF(NOT(OR(LTM!$M264 * 3600 / LTM!$C$1 &gt;= 'Input Data'!$E$12 * LOOKUP(LTM!$A264,'Input Data'!$B$58:$B$62,'Input Data'!$F$58:$F$62) - epsilon,$B263 &lt; LTM!$M263 * 3600 / LTM!$C$1 - epsilon)), MIN(U262 + Q262 * LTM!$C$1 / 3600, 0), 0), 0)</f>
        <v>0.2339674258734574</v>
      </c>
      <c r="W263" s="18">
        <f>MAX(W262 + S262 * LTM!$C$1 / 3600 + IF(NOT(OR(LTM!$X264 * 3600 / LTM!$C$1 &gt;= 'Input Data'!$G$12 * LOOKUP(LTM!$A264,'Input Data'!$B$58:$B$62,'Input Data'!$H$58:$H$62) - epsilon, $D263 &lt; LTM!$X263 * 3600 / LTM!$C$1 - epsilon)), MIN(V262 + R262 * LTM!$C$1 / 3600, 0), 0), 0)</f>
        <v>0.49335522492120221</v>
      </c>
      <c r="Y263" s="50" t="e">
        <f>NA()</f>
        <v>#N/A</v>
      </c>
      <c r="Z263" s="55" t="e">
        <f>NA()</f>
        <v>#N/A</v>
      </c>
      <c r="AA263" s="8" t="e">
        <f>NA()</f>
        <v>#N/A</v>
      </c>
      <c r="AB263" s="17">
        <f>IF($U263 &gt; epsilon, $U263 + 'Input Data'!$G$11 + 'Input Data'!$E$11, IF($V263 &gt; epsilon, $V263 + 'Input Data'!$G$11, $W263)) * 5280</f>
        <v>3875.3480086118552</v>
      </c>
    </row>
    <row r="264" spans="1:28" x14ac:dyDescent="0.3">
      <c r="A264" s="38">
        <f>IF(SUM($B263:$H265)=0,NA(),LTM!$A265)</f>
        <v>2600</v>
      </c>
      <c r="B264" s="7">
        <f>LTM!$I265 / LTM!$C$1 * 3600</f>
        <v>6230.0000000000364</v>
      </c>
      <c r="C264" s="8">
        <f>LTM!$H265 / LTM!$C$1 * 3600</f>
        <v>0</v>
      </c>
      <c r="D264" s="8">
        <f>LTM!$T265 / LTM!$C$1 * 3600</f>
        <v>5399.9999999999991</v>
      </c>
      <c r="E264" s="33">
        <f>LTM!$S265 / LTM!$C$1 * 3600</f>
        <v>110.20408163265306</v>
      </c>
      <c r="F264" s="8">
        <f>LTM!$AE265 / LTM!$C$1 * 3600</f>
        <v>5400</v>
      </c>
      <c r="G264" s="33">
        <f>LTM!$AD265 / LTM!$C$1 * 3600</f>
        <v>0</v>
      </c>
      <c r="H264" s="18">
        <f>LTM!$AL265 / LTM!$C$1 * 3600</f>
        <v>5400</v>
      </c>
      <c r="J264" s="50">
        <f>IF(OR(LTM!$B265 * 3600 / LTM!$C$1 &gt;= 'Input Data'!$C$12 * LOOKUP(LTM!$A265,'Input Data'!$B$58:$B$62,'Input Data'!$D$58:$D$62) - epsilon, LTM!$C265 - LTM!$C264 &lt; LTM!$B264 - epsilon), (LTM!$C265 - LTM!$C264) * 3600 / LTM!$C$1 / 'Input Data'!$C$14, 'Input Data'!$C$13 - (LTM!$C265 - LTM!$C264) * 3600 / LTM!$C$1 / 'Input Data'!$C$15)</f>
        <v>103.83333333333394</v>
      </c>
      <c r="K264" s="60">
        <f>IF($B264 + $C264 &gt;= LTM!$E264 * 3600 / LTM!$C$1 - epsilon, ($B264 + $C264) / 'Input Data'!$C$14, 'Input Data'!$C$13 - ($B264 + $C264) / 'Input Data'!$C$15)</f>
        <v>103.83333333333394</v>
      </c>
      <c r="L264" s="8">
        <f>IF(OR(LTM!$M265 * 3600 / LTM!$C$1 &gt;= 'Input Data'!$E$12 * LOOKUP(LTM!$A265,'Input Data'!$B$58:$B$62,'Input Data'!$F$58:$F$62) - epsilon,$B264 &lt; LTM!$M264 * 3600 / LTM!$C$1 - epsilon), $B264 / 'Input Data'!$E$14, 'Input Data'!$E$13 - $B264 / 'Input Data'!$E$15)</f>
        <v>207.66666666666788</v>
      </c>
      <c r="M264" s="33">
        <f>IF($D264 + $E264 &gt;= LTM!$P264 * 3600 / LTM!$C$1 - epsilon, ($D264 + $E264) / 'Input Data'!$E$14, 'Input Data'!$E$13 - ($D264 + $E264) / 'Input Data'!$E$15)</f>
        <v>744.23200859291092</v>
      </c>
      <c r="N264" s="8">
        <f>IF(OR(LTM!$X265 * 3600 / LTM!$C$1 &gt;= 'Input Data'!$G$12 * LOOKUP(LTM!$A265,'Input Data'!$B$58:$B$62,'Input Data'!$H$58:$H$62) - epsilon, $D264 &lt; LTM!$X264 * 3600 / LTM!$C$1 - epsilon), $D264 / 'Input Data'!$G$14, 'Input Data'!$G$13 - $D264 / 'Input Data'!$G$15)</f>
        <v>751.57894736842104</v>
      </c>
      <c r="O264" s="17">
        <f>IF($F264 + $G264 &gt;= LTM!$AA264 * 3600 / LTM!$C$1 - epsilon, ($F264 + $G264) / 'Input Data'!$G$14, 'Input Data'!$G$13 - ($F264 + $G264) / 'Input Data'!$G$15)</f>
        <v>751.57894736842104</v>
      </c>
      <c r="Q264" s="49">
        <f>IF(ABS($J264-$K264) &gt; epsilon, -((LTM!$C265 - LTM!$C264) * 3600 / LTM!$C$1-($B264+$C264))/($J264-$K264), 0)</f>
        <v>0</v>
      </c>
      <c r="R264" s="8">
        <f t="shared" si="8"/>
        <v>1.3414879085990759</v>
      </c>
      <c r="S264" s="17">
        <f t="shared" si="9"/>
        <v>0</v>
      </c>
      <c r="U264" s="49">
        <f>MAX(U263 + Q263 * LTM!$C$1 / 3600, 0)</f>
        <v>0</v>
      </c>
      <c r="V264" s="11">
        <f>MAX(V263 + R263 * LTM!$C$1 / 3600 + IF(NOT(OR(LTM!$M265 * 3600 / LTM!$C$1 &gt;= 'Input Data'!$E$12 * LOOKUP(LTM!$A265,'Input Data'!$B$58:$B$62,'Input Data'!$F$58:$F$62) - epsilon,$B264 &lt; LTM!$M264 * 3600 / LTM!$C$1 - epsilon)), MIN(U263 + Q263 * LTM!$C$1 / 3600, 0), 0), 0)</f>
        <v>0.23769378117512149</v>
      </c>
      <c r="W264" s="18">
        <f>MAX(W263 + S263 * LTM!$C$1 / 3600 + IF(NOT(OR(LTM!$X265 * 3600 / LTM!$C$1 &gt;= 'Input Data'!$G$12 * LOOKUP(LTM!$A265,'Input Data'!$B$58:$B$62,'Input Data'!$H$58:$H$62) - epsilon, $D264 &lt; LTM!$X264 * 3600 / LTM!$C$1 - epsilon)), MIN(V263 + R263 * LTM!$C$1 / 3600, 0), 0), 0)</f>
        <v>0.49335522492120221</v>
      </c>
      <c r="Y264" s="50" t="e">
        <f>NA()</f>
        <v>#N/A</v>
      </c>
      <c r="Z264" s="55" t="e">
        <f>NA()</f>
        <v>#N/A</v>
      </c>
      <c r="AA264" s="8" t="e">
        <f>NA()</f>
        <v>#N/A</v>
      </c>
      <c r="AB264" s="17">
        <f>IF($U264 &gt; epsilon, $U264 + 'Input Data'!$G$11 + 'Input Data'!$E$11, IF($V264 &gt; epsilon, $V264 + 'Input Data'!$G$11, $W264)) * 5280</f>
        <v>3895.0231646046418</v>
      </c>
    </row>
    <row r="265" spans="1:28" x14ac:dyDescent="0.3">
      <c r="A265" s="38">
        <f>IF(SUM($B264:$H266)=0,NA(),LTM!$A266)</f>
        <v>2610</v>
      </c>
      <c r="B265" s="7">
        <f>LTM!$I266 / LTM!$C$1 * 3600</f>
        <v>6230.0000000000364</v>
      </c>
      <c r="C265" s="8">
        <f>LTM!$H266 / LTM!$C$1 * 3600</f>
        <v>0</v>
      </c>
      <c r="D265" s="8">
        <f>LTM!$T266 / LTM!$C$1 * 3600</f>
        <v>5399.9999999999991</v>
      </c>
      <c r="E265" s="33">
        <f>LTM!$S266 / LTM!$C$1 * 3600</f>
        <v>110.20408163265306</v>
      </c>
      <c r="F265" s="8">
        <f>LTM!$AE266 / LTM!$C$1 * 3600</f>
        <v>5400</v>
      </c>
      <c r="G265" s="33">
        <f>LTM!$AD266 / LTM!$C$1 * 3600</f>
        <v>0</v>
      </c>
      <c r="H265" s="18">
        <f>LTM!$AL266 / LTM!$C$1 * 3600</f>
        <v>5400</v>
      </c>
      <c r="J265" s="50">
        <f>IF(OR(LTM!$B266 * 3600 / LTM!$C$1 &gt;= 'Input Data'!$C$12 * LOOKUP(LTM!$A266,'Input Data'!$B$58:$B$62,'Input Data'!$D$58:$D$62) - epsilon, LTM!$C266 - LTM!$C265 &lt; LTM!$B265 - epsilon), (LTM!$C266 - LTM!$C265) * 3600 / LTM!$C$1 / 'Input Data'!$C$14, 'Input Data'!$C$13 - (LTM!$C266 - LTM!$C265) * 3600 / LTM!$C$1 / 'Input Data'!$C$15)</f>
        <v>103.83333333333394</v>
      </c>
      <c r="K265" s="60">
        <f>IF($B265 + $C265 &gt;= LTM!$E265 * 3600 / LTM!$C$1 - epsilon, ($B265 + $C265) / 'Input Data'!$C$14, 'Input Data'!$C$13 - ($B265 + $C265) / 'Input Data'!$C$15)</f>
        <v>103.83333333333394</v>
      </c>
      <c r="L265" s="8">
        <f>IF(OR(LTM!$M266 * 3600 / LTM!$C$1 &gt;= 'Input Data'!$E$12 * LOOKUP(LTM!$A266,'Input Data'!$B$58:$B$62,'Input Data'!$F$58:$F$62) - epsilon,$B265 &lt; LTM!$M265 * 3600 / LTM!$C$1 - epsilon), $B265 / 'Input Data'!$E$14, 'Input Data'!$E$13 - $B265 / 'Input Data'!$E$15)</f>
        <v>207.66666666666788</v>
      </c>
      <c r="M265" s="33">
        <f>IF($D265 + $E265 &gt;= LTM!$P265 * 3600 / LTM!$C$1 - epsilon, ($D265 + $E265) / 'Input Data'!$E$14, 'Input Data'!$E$13 - ($D265 + $E265) / 'Input Data'!$E$15)</f>
        <v>744.23200859291092</v>
      </c>
      <c r="N265" s="8">
        <f>IF(OR(LTM!$X266 * 3600 / LTM!$C$1 &gt;= 'Input Data'!$G$12 * LOOKUP(LTM!$A266,'Input Data'!$B$58:$B$62,'Input Data'!$H$58:$H$62) - epsilon, $D265 &lt; LTM!$X265 * 3600 / LTM!$C$1 - epsilon), $D265 / 'Input Data'!$G$14, 'Input Data'!$G$13 - $D265 / 'Input Data'!$G$15)</f>
        <v>751.57894736842104</v>
      </c>
      <c r="O265" s="17">
        <f>IF($F265 + $G265 &gt;= LTM!$AA265 * 3600 / LTM!$C$1 - epsilon, ($F265 + $G265) / 'Input Data'!$G$14, 'Input Data'!$G$13 - ($F265 + $G265) / 'Input Data'!$G$15)</f>
        <v>751.57894736842104</v>
      </c>
      <c r="Q265" s="49">
        <f>IF(ABS($J265-$K265) &gt; epsilon, -((LTM!$C266 - LTM!$C265) * 3600 / LTM!$C$1-($B265+$C265))/($J265-$K265), 0)</f>
        <v>0</v>
      </c>
      <c r="R265" s="8">
        <f t="shared" si="8"/>
        <v>1.3414879085990759</v>
      </c>
      <c r="S265" s="17">
        <f t="shared" si="9"/>
        <v>0</v>
      </c>
      <c r="U265" s="49">
        <f>MAX(U264 + Q264 * LTM!$C$1 / 3600, 0)</f>
        <v>0</v>
      </c>
      <c r="V265" s="11">
        <f>MAX(V264 + R264 * LTM!$C$1 / 3600 + IF(NOT(OR(LTM!$M266 * 3600 / LTM!$C$1 &gt;= 'Input Data'!$E$12 * LOOKUP(LTM!$A266,'Input Data'!$B$58:$B$62,'Input Data'!$F$58:$F$62) - epsilon,$B265 &lt; LTM!$M265 * 3600 / LTM!$C$1 - epsilon)), MIN(U264 + Q264 * LTM!$C$1 / 3600, 0), 0), 0)</f>
        <v>0.24142013647678559</v>
      </c>
      <c r="W265" s="18">
        <f>MAX(W264 + S264 * LTM!$C$1 / 3600 + IF(NOT(OR(LTM!$X266 * 3600 / LTM!$C$1 &gt;= 'Input Data'!$G$12 * LOOKUP(LTM!$A266,'Input Data'!$B$58:$B$62,'Input Data'!$H$58:$H$62) - epsilon, $D265 &lt; LTM!$X265 * 3600 / LTM!$C$1 - epsilon)), MIN(V264 + R264 * LTM!$C$1 / 3600, 0), 0), 0)</f>
        <v>0.49335522492120221</v>
      </c>
      <c r="Y265" s="50" t="e">
        <f>NA()</f>
        <v>#N/A</v>
      </c>
      <c r="Z265" s="55" t="e">
        <f>NA()</f>
        <v>#N/A</v>
      </c>
      <c r="AA265" s="8" t="e">
        <f>NA()</f>
        <v>#N/A</v>
      </c>
      <c r="AB265" s="17">
        <f>IF($U265 &gt; epsilon, $U265 + 'Input Data'!$G$11 + 'Input Data'!$E$11, IF($V265 &gt; epsilon, $V265 + 'Input Data'!$G$11, $W265)) * 5280</f>
        <v>3914.6983205974279</v>
      </c>
    </row>
    <row r="266" spans="1:28" x14ac:dyDescent="0.3">
      <c r="A266" s="38">
        <f>IF(SUM($B265:$H267)=0,NA(),LTM!$A267)</f>
        <v>2620</v>
      </c>
      <c r="B266" s="7">
        <f>LTM!$I267 / LTM!$C$1 * 3600</f>
        <v>6230.0000000000364</v>
      </c>
      <c r="C266" s="8">
        <f>LTM!$H267 / LTM!$C$1 * 3600</f>
        <v>0</v>
      </c>
      <c r="D266" s="8">
        <f>LTM!$T267 / LTM!$C$1 * 3600</f>
        <v>5399.9999999999991</v>
      </c>
      <c r="E266" s="33">
        <f>LTM!$S267 / LTM!$C$1 * 3600</f>
        <v>110.20408163265306</v>
      </c>
      <c r="F266" s="8">
        <f>LTM!$AE267 / LTM!$C$1 * 3600</f>
        <v>5400</v>
      </c>
      <c r="G266" s="33">
        <f>LTM!$AD267 / LTM!$C$1 * 3600</f>
        <v>0</v>
      </c>
      <c r="H266" s="18">
        <f>LTM!$AL267 / LTM!$C$1 * 3600</f>
        <v>5400</v>
      </c>
      <c r="J266" s="50">
        <f>IF(OR(LTM!$B267 * 3600 / LTM!$C$1 &gt;= 'Input Data'!$C$12 * LOOKUP(LTM!$A267,'Input Data'!$B$58:$B$62,'Input Data'!$D$58:$D$62) - epsilon, LTM!$C267 - LTM!$C266 &lt; LTM!$B266 - epsilon), (LTM!$C267 - LTM!$C266) * 3600 / LTM!$C$1 / 'Input Data'!$C$14, 'Input Data'!$C$13 - (LTM!$C267 - LTM!$C266) * 3600 / LTM!$C$1 / 'Input Data'!$C$15)</f>
        <v>103.83333333333394</v>
      </c>
      <c r="K266" s="60">
        <f>IF($B266 + $C266 &gt;= LTM!$E266 * 3600 / LTM!$C$1 - epsilon, ($B266 + $C266) / 'Input Data'!$C$14, 'Input Data'!$C$13 - ($B266 + $C266) / 'Input Data'!$C$15)</f>
        <v>103.83333333333394</v>
      </c>
      <c r="L266" s="8">
        <f>IF(OR(LTM!$M267 * 3600 / LTM!$C$1 &gt;= 'Input Data'!$E$12 * LOOKUP(LTM!$A267,'Input Data'!$B$58:$B$62,'Input Data'!$F$58:$F$62) - epsilon,$B266 &lt; LTM!$M266 * 3600 / LTM!$C$1 - epsilon), $B266 / 'Input Data'!$E$14, 'Input Data'!$E$13 - $B266 / 'Input Data'!$E$15)</f>
        <v>207.66666666666788</v>
      </c>
      <c r="M266" s="33">
        <f>IF($D266 + $E266 &gt;= LTM!$P266 * 3600 / LTM!$C$1 - epsilon, ($D266 + $E266) / 'Input Data'!$E$14, 'Input Data'!$E$13 - ($D266 + $E266) / 'Input Data'!$E$15)</f>
        <v>744.23200859291092</v>
      </c>
      <c r="N266" s="8">
        <f>IF(OR(LTM!$X267 * 3600 / LTM!$C$1 &gt;= 'Input Data'!$G$12 * LOOKUP(LTM!$A267,'Input Data'!$B$58:$B$62,'Input Data'!$H$58:$H$62) - epsilon, $D266 &lt; LTM!$X266 * 3600 / LTM!$C$1 - epsilon), $D266 / 'Input Data'!$G$14, 'Input Data'!$G$13 - $D266 / 'Input Data'!$G$15)</f>
        <v>751.57894736842104</v>
      </c>
      <c r="O266" s="17">
        <f>IF($F266 + $G266 &gt;= LTM!$AA266 * 3600 / LTM!$C$1 - epsilon, ($F266 + $G266) / 'Input Data'!$G$14, 'Input Data'!$G$13 - ($F266 + $G266) / 'Input Data'!$G$15)</f>
        <v>751.57894736842104</v>
      </c>
      <c r="Q266" s="49">
        <f>IF(ABS($J266-$K266) &gt; epsilon, -((LTM!$C267 - LTM!$C266) * 3600 / LTM!$C$1-($B266+$C266))/($J266-$K266), 0)</f>
        <v>0</v>
      </c>
      <c r="R266" s="8">
        <f t="shared" si="8"/>
        <v>1.3414879085990759</v>
      </c>
      <c r="S266" s="17">
        <f t="shared" si="9"/>
        <v>0</v>
      </c>
      <c r="U266" s="49">
        <f>MAX(U265 + Q265 * LTM!$C$1 / 3600, 0)</f>
        <v>0</v>
      </c>
      <c r="V266" s="11">
        <f>MAX(V265 + R265 * LTM!$C$1 / 3600 + IF(NOT(OR(LTM!$M267 * 3600 / LTM!$C$1 &gt;= 'Input Data'!$E$12 * LOOKUP(LTM!$A267,'Input Data'!$B$58:$B$62,'Input Data'!$F$58:$F$62) - epsilon,$B266 &lt; LTM!$M266 * 3600 / LTM!$C$1 - epsilon)), MIN(U265 + Q265 * LTM!$C$1 / 3600, 0), 0), 0)</f>
        <v>0.24514649177844969</v>
      </c>
      <c r="W266" s="18">
        <f>MAX(W265 + S265 * LTM!$C$1 / 3600 + IF(NOT(OR(LTM!$X267 * 3600 / LTM!$C$1 &gt;= 'Input Data'!$G$12 * LOOKUP(LTM!$A267,'Input Data'!$B$58:$B$62,'Input Data'!$H$58:$H$62) - epsilon, $D266 &lt; LTM!$X266 * 3600 / LTM!$C$1 - epsilon)), MIN(V265 + R265 * LTM!$C$1 / 3600, 0), 0), 0)</f>
        <v>0.49335522492120221</v>
      </c>
      <c r="Y266" s="50" t="e">
        <f>NA()</f>
        <v>#N/A</v>
      </c>
      <c r="Z266" s="55" t="e">
        <f>NA()</f>
        <v>#N/A</v>
      </c>
      <c r="AA266" s="8" t="e">
        <f>NA()</f>
        <v>#N/A</v>
      </c>
      <c r="AB266" s="17">
        <f>IF($U266 &gt; epsilon, $U266 + 'Input Data'!$G$11 + 'Input Data'!$E$11, IF($V266 &gt; epsilon, $V266 + 'Input Data'!$G$11, $W266)) * 5280</f>
        <v>3934.3734765902145</v>
      </c>
    </row>
    <row r="267" spans="1:28" x14ac:dyDescent="0.3">
      <c r="A267" s="38">
        <f>IF(SUM($B266:$H268)=0,NA(),LTM!$A268)</f>
        <v>2630</v>
      </c>
      <c r="B267" s="7">
        <f>LTM!$I268 / LTM!$C$1 * 3600</f>
        <v>6230.0000000000364</v>
      </c>
      <c r="C267" s="8">
        <f>LTM!$H268 / LTM!$C$1 * 3600</f>
        <v>0</v>
      </c>
      <c r="D267" s="8">
        <f>LTM!$T268 / LTM!$C$1 * 3600</f>
        <v>5399.9999999999991</v>
      </c>
      <c r="E267" s="33">
        <f>LTM!$S268 / LTM!$C$1 * 3600</f>
        <v>110.20408163265306</v>
      </c>
      <c r="F267" s="8">
        <f>LTM!$AE268 / LTM!$C$1 * 3600</f>
        <v>5400</v>
      </c>
      <c r="G267" s="33">
        <f>LTM!$AD268 / LTM!$C$1 * 3600</f>
        <v>0</v>
      </c>
      <c r="H267" s="18">
        <f>LTM!$AL268 / LTM!$C$1 * 3600</f>
        <v>5400</v>
      </c>
      <c r="J267" s="50">
        <f>IF(OR(LTM!$B268 * 3600 / LTM!$C$1 &gt;= 'Input Data'!$C$12 * LOOKUP(LTM!$A268,'Input Data'!$B$58:$B$62,'Input Data'!$D$58:$D$62) - epsilon, LTM!$C268 - LTM!$C267 &lt; LTM!$B267 - epsilon), (LTM!$C268 - LTM!$C267) * 3600 / LTM!$C$1 / 'Input Data'!$C$14, 'Input Data'!$C$13 - (LTM!$C268 - LTM!$C267) * 3600 / LTM!$C$1 / 'Input Data'!$C$15)</f>
        <v>103.83333333333394</v>
      </c>
      <c r="K267" s="60">
        <f>IF($B267 + $C267 &gt;= LTM!$E267 * 3600 / LTM!$C$1 - epsilon, ($B267 + $C267) / 'Input Data'!$C$14, 'Input Data'!$C$13 - ($B267 + $C267) / 'Input Data'!$C$15)</f>
        <v>103.83333333333394</v>
      </c>
      <c r="L267" s="8">
        <f>IF(OR(LTM!$M268 * 3600 / LTM!$C$1 &gt;= 'Input Data'!$E$12 * LOOKUP(LTM!$A268,'Input Data'!$B$58:$B$62,'Input Data'!$F$58:$F$62) - epsilon,$B267 &lt; LTM!$M267 * 3600 / LTM!$C$1 - epsilon), $B267 / 'Input Data'!$E$14, 'Input Data'!$E$13 - $B267 / 'Input Data'!$E$15)</f>
        <v>207.66666666666788</v>
      </c>
      <c r="M267" s="33">
        <f>IF($D267 + $E267 &gt;= LTM!$P267 * 3600 / LTM!$C$1 - epsilon, ($D267 + $E267) / 'Input Data'!$E$14, 'Input Data'!$E$13 - ($D267 + $E267) / 'Input Data'!$E$15)</f>
        <v>744.23200859291092</v>
      </c>
      <c r="N267" s="8">
        <f>IF(OR(LTM!$X268 * 3600 / LTM!$C$1 &gt;= 'Input Data'!$G$12 * LOOKUP(LTM!$A268,'Input Data'!$B$58:$B$62,'Input Data'!$H$58:$H$62) - epsilon, $D267 &lt; LTM!$X267 * 3600 / LTM!$C$1 - epsilon), $D267 / 'Input Data'!$G$14, 'Input Data'!$G$13 - $D267 / 'Input Data'!$G$15)</f>
        <v>751.57894736842104</v>
      </c>
      <c r="O267" s="17">
        <f>IF($F267 + $G267 &gt;= LTM!$AA267 * 3600 / LTM!$C$1 - epsilon, ($F267 + $G267) / 'Input Data'!$G$14, 'Input Data'!$G$13 - ($F267 + $G267) / 'Input Data'!$G$15)</f>
        <v>751.57894736842104</v>
      </c>
      <c r="Q267" s="49">
        <f>IF(ABS($J267-$K267) &gt; epsilon, -((LTM!$C268 - LTM!$C267) * 3600 / LTM!$C$1-($B267+$C267))/($J267-$K267), 0)</f>
        <v>0</v>
      </c>
      <c r="R267" s="8">
        <f t="shared" si="8"/>
        <v>1.3414879085990759</v>
      </c>
      <c r="S267" s="17">
        <f t="shared" si="9"/>
        <v>0</v>
      </c>
      <c r="U267" s="49">
        <f>MAX(U266 + Q266 * LTM!$C$1 / 3600, 0)</f>
        <v>0</v>
      </c>
      <c r="V267" s="11">
        <f>MAX(V266 + R266 * LTM!$C$1 / 3600 + IF(NOT(OR(LTM!$M268 * 3600 / LTM!$C$1 &gt;= 'Input Data'!$E$12 * LOOKUP(LTM!$A268,'Input Data'!$B$58:$B$62,'Input Data'!$F$58:$F$62) - epsilon,$B267 &lt; LTM!$M267 * 3600 / LTM!$C$1 - epsilon)), MIN(U266 + Q266 * LTM!$C$1 / 3600, 0), 0), 0)</f>
        <v>0.24887284708011378</v>
      </c>
      <c r="W267" s="18">
        <f>MAX(W266 + S266 * LTM!$C$1 / 3600 + IF(NOT(OR(LTM!$X268 * 3600 / LTM!$C$1 &gt;= 'Input Data'!$G$12 * LOOKUP(LTM!$A268,'Input Data'!$B$58:$B$62,'Input Data'!$H$58:$H$62) - epsilon, $D267 &lt; LTM!$X267 * 3600 / LTM!$C$1 - epsilon)), MIN(V266 + R266 * LTM!$C$1 / 3600, 0), 0), 0)</f>
        <v>0.49335522492120221</v>
      </c>
      <c r="Y267" s="50" t="e">
        <f>NA()</f>
        <v>#N/A</v>
      </c>
      <c r="Z267" s="55" t="e">
        <f>NA()</f>
        <v>#N/A</v>
      </c>
      <c r="AA267" s="8" t="e">
        <f>NA()</f>
        <v>#N/A</v>
      </c>
      <c r="AB267" s="17">
        <f>IF($U267 &gt; epsilon, $U267 + 'Input Data'!$G$11 + 'Input Data'!$E$11, IF($V267 &gt; epsilon, $V267 + 'Input Data'!$G$11, $W267)) * 5280</f>
        <v>3954.0486325830011</v>
      </c>
    </row>
    <row r="268" spans="1:28" x14ac:dyDescent="0.3">
      <c r="A268" s="38">
        <f>IF(SUM($B267:$H269)=0,NA(),LTM!$A269)</f>
        <v>2640</v>
      </c>
      <c r="B268" s="7">
        <f>LTM!$I269 / LTM!$C$1 * 3600</f>
        <v>6230.0000000000364</v>
      </c>
      <c r="C268" s="8">
        <f>LTM!$H269 / LTM!$C$1 * 3600</f>
        <v>0</v>
      </c>
      <c r="D268" s="8">
        <f>LTM!$T269 / LTM!$C$1 * 3600</f>
        <v>5399.9999999999991</v>
      </c>
      <c r="E268" s="33">
        <f>LTM!$S269 / LTM!$C$1 * 3600</f>
        <v>110.20408163265306</v>
      </c>
      <c r="F268" s="8">
        <f>LTM!$AE269 / LTM!$C$1 * 3600</f>
        <v>5400</v>
      </c>
      <c r="G268" s="33">
        <f>LTM!$AD269 / LTM!$C$1 * 3600</f>
        <v>0</v>
      </c>
      <c r="H268" s="18">
        <f>LTM!$AL269 / LTM!$C$1 * 3600</f>
        <v>5400</v>
      </c>
      <c r="J268" s="50">
        <f>IF(OR(LTM!$B269 * 3600 / LTM!$C$1 &gt;= 'Input Data'!$C$12 * LOOKUP(LTM!$A269,'Input Data'!$B$58:$B$62,'Input Data'!$D$58:$D$62) - epsilon, LTM!$C269 - LTM!$C268 &lt; LTM!$B268 - epsilon), (LTM!$C269 - LTM!$C268) * 3600 / LTM!$C$1 / 'Input Data'!$C$14, 'Input Data'!$C$13 - (LTM!$C269 - LTM!$C268) * 3600 / LTM!$C$1 / 'Input Data'!$C$15)</f>
        <v>103.83333333333394</v>
      </c>
      <c r="K268" s="60">
        <f>IF($B268 + $C268 &gt;= LTM!$E268 * 3600 / LTM!$C$1 - epsilon, ($B268 + $C268) / 'Input Data'!$C$14, 'Input Data'!$C$13 - ($B268 + $C268) / 'Input Data'!$C$15)</f>
        <v>103.83333333333394</v>
      </c>
      <c r="L268" s="8">
        <f>IF(OR(LTM!$M269 * 3600 / LTM!$C$1 &gt;= 'Input Data'!$E$12 * LOOKUP(LTM!$A269,'Input Data'!$B$58:$B$62,'Input Data'!$F$58:$F$62) - epsilon,$B268 &lt; LTM!$M268 * 3600 / LTM!$C$1 - epsilon), $B268 / 'Input Data'!$E$14, 'Input Data'!$E$13 - $B268 / 'Input Data'!$E$15)</f>
        <v>207.66666666666788</v>
      </c>
      <c r="M268" s="33">
        <f>IF($D268 + $E268 &gt;= LTM!$P268 * 3600 / LTM!$C$1 - epsilon, ($D268 + $E268) / 'Input Data'!$E$14, 'Input Data'!$E$13 - ($D268 + $E268) / 'Input Data'!$E$15)</f>
        <v>744.23200859291092</v>
      </c>
      <c r="N268" s="8">
        <f>IF(OR(LTM!$X269 * 3600 / LTM!$C$1 &gt;= 'Input Data'!$G$12 * LOOKUP(LTM!$A269,'Input Data'!$B$58:$B$62,'Input Data'!$H$58:$H$62) - epsilon, $D268 &lt; LTM!$X268 * 3600 / LTM!$C$1 - epsilon), $D268 / 'Input Data'!$G$14, 'Input Data'!$G$13 - $D268 / 'Input Data'!$G$15)</f>
        <v>751.57894736842104</v>
      </c>
      <c r="O268" s="17">
        <f>IF($F268 + $G268 &gt;= LTM!$AA268 * 3600 / LTM!$C$1 - epsilon, ($F268 + $G268) / 'Input Data'!$G$14, 'Input Data'!$G$13 - ($F268 + $G268) / 'Input Data'!$G$15)</f>
        <v>751.57894736842104</v>
      </c>
      <c r="Q268" s="49">
        <f>IF(ABS($J268-$K268) &gt; epsilon, -((LTM!$C269 - LTM!$C268) * 3600 / LTM!$C$1-($B268+$C268))/($J268-$K268), 0)</f>
        <v>0</v>
      </c>
      <c r="R268" s="8">
        <f t="shared" si="8"/>
        <v>1.3414879085990759</v>
      </c>
      <c r="S268" s="17">
        <f t="shared" si="9"/>
        <v>0</v>
      </c>
      <c r="U268" s="49">
        <v>0</v>
      </c>
      <c r="V268" s="11">
        <f>MAX(V267 + R267 * LTM!$C$1 / 3600 + IF(NOT(OR(LTM!$M269 * 3600 / LTM!$C$1 &gt;= 'Input Data'!$E$12 * LOOKUP(LTM!$A269,'Input Data'!$B$58:$B$62,'Input Data'!$F$58:$F$62) - epsilon,$B268 &lt; LTM!$M268 * 3600 / LTM!$C$1 - epsilon)), MIN(U267 + Q267 * LTM!$C$1 / 3600, 0), 0), 0)</f>
        <v>0.25259920238177791</v>
      </c>
      <c r="W268" s="18">
        <f>MAX(W267 + S267 * LTM!$C$1 / 3600 + IF(NOT(OR(LTM!$X269 * 3600 / LTM!$C$1 &gt;= 'Input Data'!$G$12 * LOOKUP(LTM!$A269,'Input Data'!$B$58:$B$62,'Input Data'!$H$58:$H$62) - epsilon, $D268 &lt; LTM!$X268 * 3600 / LTM!$C$1 - epsilon)), MIN(V267 + R267 * LTM!$C$1 / 3600, 0), 0), 0)</f>
        <v>0.49335522492120221</v>
      </c>
      <c r="Y268" s="50" t="e">
        <f>NA()</f>
        <v>#N/A</v>
      </c>
      <c r="Z268" s="55" t="e">
        <f>NA()</f>
        <v>#N/A</v>
      </c>
      <c r="AA268" s="8" t="e">
        <f>NA()</f>
        <v>#N/A</v>
      </c>
      <c r="AB268" s="17">
        <f>IF($U268 &gt; epsilon, $U268 + 'Input Data'!$G$11 + 'Input Data'!$E$11, IF($V268 &gt; epsilon, $V268 + 'Input Data'!$G$11, $W268)) * 5280</f>
        <v>3973.7237885757872</v>
      </c>
    </row>
    <row r="269" spans="1:28" x14ac:dyDescent="0.3">
      <c r="A269" s="38">
        <f>IF(SUM($B268:$H270)=0,NA(),LTM!$A270)</f>
        <v>2650</v>
      </c>
      <c r="B269" s="7">
        <f>LTM!$I270 / LTM!$C$1 * 3600</f>
        <v>6230.0000000000364</v>
      </c>
      <c r="C269" s="8">
        <f>LTM!$H270 / LTM!$C$1 * 3600</f>
        <v>0</v>
      </c>
      <c r="D269" s="8">
        <f>LTM!$T270 / LTM!$C$1 * 3600</f>
        <v>5399.9999999999991</v>
      </c>
      <c r="E269" s="33">
        <f>LTM!$S270 / LTM!$C$1 * 3600</f>
        <v>110.20408163265306</v>
      </c>
      <c r="F269" s="8">
        <f>LTM!$AE270 / LTM!$C$1 * 3600</f>
        <v>5400</v>
      </c>
      <c r="G269" s="33">
        <f>LTM!$AD270 / LTM!$C$1 * 3600</f>
        <v>0</v>
      </c>
      <c r="H269" s="18">
        <f>LTM!$AL270 / LTM!$C$1 * 3600</f>
        <v>5400</v>
      </c>
      <c r="J269" s="50">
        <f>IF(OR(LTM!$B270 * 3600 / LTM!$C$1 &gt;= 'Input Data'!$C$12 * LOOKUP(LTM!$A270,'Input Data'!$B$58:$B$62,'Input Data'!$D$58:$D$62) - epsilon, LTM!$C270 - LTM!$C269 &lt; LTM!$B269 - epsilon), (LTM!$C270 - LTM!$C269) * 3600 / LTM!$C$1 / 'Input Data'!$C$14, 'Input Data'!$C$13 - (LTM!$C270 - LTM!$C269) * 3600 / LTM!$C$1 / 'Input Data'!$C$15)</f>
        <v>103.83333333333394</v>
      </c>
      <c r="K269" s="60">
        <f>IF($B269 + $C269 &gt;= LTM!$E269 * 3600 / LTM!$C$1 - epsilon, ($B269 + $C269) / 'Input Data'!$C$14, 'Input Data'!$C$13 - ($B269 + $C269) / 'Input Data'!$C$15)</f>
        <v>103.83333333333394</v>
      </c>
      <c r="L269" s="8">
        <f>IF(OR(LTM!$M270 * 3600 / LTM!$C$1 &gt;= 'Input Data'!$E$12 * LOOKUP(LTM!$A270,'Input Data'!$B$58:$B$62,'Input Data'!$F$58:$F$62) - epsilon,$B269 &lt; LTM!$M269 * 3600 / LTM!$C$1 - epsilon), $B269 / 'Input Data'!$E$14, 'Input Data'!$E$13 - $B269 / 'Input Data'!$E$15)</f>
        <v>207.66666666666788</v>
      </c>
      <c r="M269" s="33">
        <f>IF($D269 + $E269 &gt;= LTM!$P269 * 3600 / LTM!$C$1 - epsilon, ($D269 + $E269) / 'Input Data'!$E$14, 'Input Data'!$E$13 - ($D269 + $E269) / 'Input Data'!$E$15)</f>
        <v>744.23200859291092</v>
      </c>
      <c r="N269" s="8">
        <f>IF(OR(LTM!$X270 * 3600 / LTM!$C$1 &gt;= 'Input Data'!$G$12 * LOOKUP(LTM!$A270,'Input Data'!$B$58:$B$62,'Input Data'!$H$58:$H$62) - epsilon, $D269 &lt; LTM!$X269 * 3600 / LTM!$C$1 - epsilon), $D269 / 'Input Data'!$G$14, 'Input Data'!$G$13 - $D269 / 'Input Data'!$G$15)</f>
        <v>751.57894736842104</v>
      </c>
      <c r="O269" s="17">
        <f>IF($F269 + $G269 &gt;= LTM!$AA269 * 3600 / LTM!$C$1 - epsilon, ($F269 + $G269) / 'Input Data'!$G$14, 'Input Data'!$G$13 - ($F269 + $G269) / 'Input Data'!$G$15)</f>
        <v>751.57894736842104</v>
      </c>
      <c r="Q269" s="49">
        <f>IF(ABS($J269-$K269) &gt; epsilon, -((LTM!$C270 - LTM!$C269) * 3600 / LTM!$C$1-($B269+$C269))/($J269-$K269), 0)</f>
        <v>0</v>
      </c>
      <c r="R269" s="8">
        <f t="shared" si="8"/>
        <v>1.3414879085990759</v>
      </c>
      <c r="S269" s="17">
        <f t="shared" si="9"/>
        <v>0</v>
      </c>
      <c r="U269" s="49">
        <f>MAX(U268 + Q268 * LTM!$C$1 / 3600, 0)</f>
        <v>0</v>
      </c>
      <c r="V269" s="11">
        <f>MAX(V268 + R268 * LTM!$C$1 / 3600 + IF(NOT(OR(LTM!$M270 * 3600 / LTM!$C$1 &gt;= 'Input Data'!$E$12 * LOOKUP(LTM!$A270,'Input Data'!$B$58:$B$62,'Input Data'!$F$58:$F$62) - epsilon,$B269 &lt; LTM!$M269 * 3600 / LTM!$C$1 - epsilon)), MIN(U268 + Q268 * LTM!$C$1 / 3600, 0), 0), 0)</f>
        <v>0.25632555768344201</v>
      </c>
      <c r="W269" s="18">
        <f>MAX(W268 + S268 * LTM!$C$1 / 3600 + IF(NOT(OR(LTM!$X270 * 3600 / LTM!$C$1 &gt;= 'Input Data'!$G$12 * LOOKUP(LTM!$A270,'Input Data'!$B$58:$B$62,'Input Data'!$H$58:$H$62) - epsilon, $D269 &lt; LTM!$X269 * 3600 / LTM!$C$1 - epsilon)), MIN(V268 + R268 * LTM!$C$1 / 3600, 0), 0), 0)</f>
        <v>0.49335522492120221</v>
      </c>
      <c r="Y269" s="50" t="e">
        <f>NA()</f>
        <v>#N/A</v>
      </c>
      <c r="Z269" s="55" t="e">
        <f>NA()</f>
        <v>#N/A</v>
      </c>
      <c r="AA269" s="8" t="e">
        <f>NA()</f>
        <v>#N/A</v>
      </c>
      <c r="AB269" s="17">
        <f>IF($U269 &gt; epsilon, $U269 + 'Input Data'!$G$11 + 'Input Data'!$E$11, IF($V269 &gt; epsilon, $V269 + 'Input Data'!$G$11, $W269)) * 5280</f>
        <v>3993.3989445685738</v>
      </c>
    </row>
    <row r="270" spans="1:28" x14ac:dyDescent="0.3">
      <c r="A270" s="38">
        <f>IF(SUM($B269:$H271)=0,NA(),LTM!$A271)</f>
        <v>2660</v>
      </c>
      <c r="B270" s="7">
        <f>LTM!$I271 / LTM!$C$1 * 3600</f>
        <v>6230.0000000000364</v>
      </c>
      <c r="C270" s="8">
        <f>LTM!$H271 / LTM!$C$1 * 3600</f>
        <v>0</v>
      </c>
      <c r="D270" s="8">
        <f>LTM!$T271 / LTM!$C$1 * 3600</f>
        <v>5399.9999999999991</v>
      </c>
      <c r="E270" s="33">
        <f>LTM!$S271 / LTM!$C$1 * 3600</f>
        <v>110.20408163265306</v>
      </c>
      <c r="F270" s="8">
        <f>LTM!$AE271 / LTM!$C$1 * 3600</f>
        <v>5400</v>
      </c>
      <c r="G270" s="33">
        <f>LTM!$AD271 / LTM!$C$1 * 3600</f>
        <v>0</v>
      </c>
      <c r="H270" s="18">
        <f>LTM!$AL271 / LTM!$C$1 * 3600</f>
        <v>5400</v>
      </c>
      <c r="J270" s="50">
        <f>IF(OR(LTM!$B271 * 3600 / LTM!$C$1 &gt;= 'Input Data'!$C$12 * LOOKUP(LTM!$A271,'Input Data'!$B$58:$B$62,'Input Data'!$D$58:$D$62) - epsilon, LTM!$C271 - LTM!$C270 &lt; LTM!$B270 - epsilon), (LTM!$C271 - LTM!$C270) * 3600 / LTM!$C$1 / 'Input Data'!$C$14, 'Input Data'!$C$13 - (LTM!$C271 - LTM!$C270) * 3600 / LTM!$C$1 / 'Input Data'!$C$15)</f>
        <v>103.83333333333394</v>
      </c>
      <c r="K270" s="60">
        <f>IF($B270 + $C270 &gt;= LTM!$E270 * 3600 / LTM!$C$1 - epsilon, ($B270 + $C270) / 'Input Data'!$C$14, 'Input Data'!$C$13 - ($B270 + $C270) / 'Input Data'!$C$15)</f>
        <v>103.83333333333394</v>
      </c>
      <c r="L270" s="8">
        <f>IF(OR(LTM!$M271 * 3600 / LTM!$C$1 &gt;= 'Input Data'!$E$12 * LOOKUP(LTM!$A271,'Input Data'!$B$58:$B$62,'Input Data'!$F$58:$F$62) - epsilon,$B270 &lt; LTM!$M270 * 3600 / LTM!$C$1 - epsilon), $B270 / 'Input Data'!$E$14, 'Input Data'!$E$13 - $B270 / 'Input Data'!$E$15)</f>
        <v>207.66666666666788</v>
      </c>
      <c r="M270" s="33">
        <f>IF($D270 + $E270 &gt;= LTM!$P270 * 3600 / LTM!$C$1 - epsilon, ($D270 + $E270) / 'Input Data'!$E$14, 'Input Data'!$E$13 - ($D270 + $E270) / 'Input Data'!$E$15)</f>
        <v>744.23200859291092</v>
      </c>
      <c r="N270" s="8">
        <f>IF(OR(LTM!$X271 * 3600 / LTM!$C$1 &gt;= 'Input Data'!$G$12 * LOOKUP(LTM!$A271,'Input Data'!$B$58:$B$62,'Input Data'!$H$58:$H$62) - epsilon, $D270 &lt; LTM!$X270 * 3600 / LTM!$C$1 - epsilon), $D270 / 'Input Data'!$G$14, 'Input Data'!$G$13 - $D270 / 'Input Data'!$G$15)</f>
        <v>751.57894736842104</v>
      </c>
      <c r="O270" s="17">
        <f>IF($F270 + $G270 &gt;= LTM!$AA270 * 3600 / LTM!$C$1 - epsilon, ($F270 + $G270) / 'Input Data'!$G$14, 'Input Data'!$G$13 - ($F270 + $G270) / 'Input Data'!$G$15)</f>
        <v>751.57894736842104</v>
      </c>
      <c r="Q270" s="49">
        <f>IF(ABS($J270-$K270) &gt; epsilon, -((LTM!$C271 - LTM!$C270) * 3600 / LTM!$C$1-($B270+$C270))/($J270-$K270), 0)</f>
        <v>0</v>
      </c>
      <c r="R270" s="8">
        <f t="shared" si="8"/>
        <v>1.3414879085990759</v>
      </c>
      <c r="S270" s="17">
        <f t="shared" si="9"/>
        <v>0</v>
      </c>
      <c r="U270" s="49">
        <f>MAX(U269 + Q269 * LTM!$C$1 / 3600, 0)</f>
        <v>0</v>
      </c>
      <c r="V270" s="11">
        <f>MAX(V269 + R269 * LTM!$C$1 / 3600 + IF(NOT(OR(LTM!$M271 * 3600 / LTM!$C$1 &gt;= 'Input Data'!$E$12 * LOOKUP(LTM!$A271,'Input Data'!$B$58:$B$62,'Input Data'!$F$58:$F$62) - epsilon,$B270 &lt; LTM!$M270 * 3600 / LTM!$C$1 - epsilon)), MIN(U269 + Q269 * LTM!$C$1 / 3600, 0), 0), 0)</f>
        <v>0.2600519129851061</v>
      </c>
      <c r="W270" s="18">
        <f>MAX(W269 + S269 * LTM!$C$1 / 3600 + IF(NOT(OR(LTM!$X271 * 3600 / LTM!$C$1 &gt;= 'Input Data'!$G$12 * LOOKUP(LTM!$A271,'Input Data'!$B$58:$B$62,'Input Data'!$H$58:$H$62) - epsilon, $D270 &lt; LTM!$X270 * 3600 / LTM!$C$1 - epsilon)), MIN(V269 + R269 * LTM!$C$1 / 3600, 0), 0), 0)</f>
        <v>0.49335522492120221</v>
      </c>
      <c r="Y270" s="50" t="e">
        <f>NA()</f>
        <v>#N/A</v>
      </c>
      <c r="Z270" s="55" t="e">
        <f>NA()</f>
        <v>#N/A</v>
      </c>
      <c r="AA270" s="8" t="e">
        <f>NA()</f>
        <v>#N/A</v>
      </c>
      <c r="AB270" s="17">
        <f>IF($U270 &gt; epsilon, $U270 + 'Input Data'!$G$11 + 'Input Data'!$E$11, IF($V270 &gt; epsilon, $V270 + 'Input Data'!$G$11, $W270)) * 5280</f>
        <v>4013.0741005613604</v>
      </c>
    </row>
    <row r="271" spans="1:28" x14ac:dyDescent="0.3">
      <c r="A271" s="38">
        <f>IF(SUM($B270:$H272)=0,NA(),LTM!$A272)</f>
        <v>2670</v>
      </c>
      <c r="B271" s="7">
        <f>LTM!$I272 / LTM!$C$1 * 3600</f>
        <v>6230.0000000000364</v>
      </c>
      <c r="C271" s="8">
        <f>LTM!$H272 / LTM!$C$1 * 3600</f>
        <v>0</v>
      </c>
      <c r="D271" s="8">
        <f>LTM!$T272 / LTM!$C$1 * 3600</f>
        <v>5399.9999999999991</v>
      </c>
      <c r="E271" s="33">
        <f>LTM!$S272 / LTM!$C$1 * 3600</f>
        <v>110.20408163265306</v>
      </c>
      <c r="F271" s="8">
        <f>LTM!$AE272 / LTM!$C$1 * 3600</f>
        <v>5400</v>
      </c>
      <c r="G271" s="33">
        <f>LTM!$AD272 / LTM!$C$1 * 3600</f>
        <v>0</v>
      </c>
      <c r="H271" s="18">
        <f>LTM!$AL272 / LTM!$C$1 * 3600</f>
        <v>5400</v>
      </c>
      <c r="J271" s="50">
        <f>IF(OR(LTM!$B272 * 3600 / LTM!$C$1 &gt;= 'Input Data'!$C$12 * LOOKUP(LTM!$A272,'Input Data'!$B$58:$B$62,'Input Data'!$D$58:$D$62) - epsilon, LTM!$C272 - LTM!$C271 &lt; LTM!$B271 - epsilon), (LTM!$C272 - LTM!$C271) * 3600 / LTM!$C$1 / 'Input Data'!$C$14, 'Input Data'!$C$13 - (LTM!$C272 - LTM!$C271) * 3600 / LTM!$C$1 / 'Input Data'!$C$15)</f>
        <v>103.83333333333394</v>
      </c>
      <c r="K271" s="60">
        <f>IF($B271 + $C271 &gt;= LTM!$E271 * 3600 / LTM!$C$1 - epsilon, ($B271 + $C271) / 'Input Data'!$C$14, 'Input Data'!$C$13 - ($B271 + $C271) / 'Input Data'!$C$15)</f>
        <v>103.83333333333394</v>
      </c>
      <c r="L271" s="8">
        <f>IF(OR(LTM!$M272 * 3600 / LTM!$C$1 &gt;= 'Input Data'!$E$12 * LOOKUP(LTM!$A272,'Input Data'!$B$58:$B$62,'Input Data'!$F$58:$F$62) - epsilon,$B271 &lt; LTM!$M271 * 3600 / LTM!$C$1 - epsilon), $B271 / 'Input Data'!$E$14, 'Input Data'!$E$13 - $B271 / 'Input Data'!$E$15)</f>
        <v>207.66666666666788</v>
      </c>
      <c r="M271" s="33">
        <f>IF($D271 + $E271 &gt;= LTM!$P271 * 3600 / LTM!$C$1 - epsilon, ($D271 + $E271) / 'Input Data'!$E$14, 'Input Data'!$E$13 - ($D271 + $E271) / 'Input Data'!$E$15)</f>
        <v>744.23200859291092</v>
      </c>
      <c r="N271" s="8">
        <f>IF(OR(LTM!$X272 * 3600 / LTM!$C$1 &gt;= 'Input Data'!$G$12 * LOOKUP(LTM!$A272,'Input Data'!$B$58:$B$62,'Input Data'!$H$58:$H$62) - epsilon, $D271 &lt; LTM!$X271 * 3600 / LTM!$C$1 - epsilon), $D271 / 'Input Data'!$G$14, 'Input Data'!$G$13 - $D271 / 'Input Data'!$G$15)</f>
        <v>751.57894736842104</v>
      </c>
      <c r="O271" s="17">
        <f>IF($F271 + $G271 &gt;= LTM!$AA271 * 3600 / LTM!$C$1 - epsilon, ($F271 + $G271) / 'Input Data'!$G$14, 'Input Data'!$G$13 - ($F271 + $G271) / 'Input Data'!$G$15)</f>
        <v>751.57894736842104</v>
      </c>
      <c r="Q271" s="49">
        <f>IF(ABS($J271-$K271) &gt; epsilon, -((LTM!$C272 - LTM!$C271) * 3600 / LTM!$C$1-($B271+$C271))/($J271-$K271), 0)</f>
        <v>0</v>
      </c>
      <c r="R271" s="8">
        <f t="shared" si="8"/>
        <v>1.3414879085990759</v>
      </c>
      <c r="S271" s="17">
        <f t="shared" si="9"/>
        <v>0</v>
      </c>
      <c r="U271" s="49">
        <f>MAX(U270 + Q270 * LTM!$C$1 / 3600, 0)</f>
        <v>0</v>
      </c>
      <c r="V271" s="11">
        <f>MAX(V270 + R270 * LTM!$C$1 / 3600 + IF(NOT(OR(LTM!$M272 * 3600 / LTM!$C$1 &gt;= 'Input Data'!$E$12 * LOOKUP(LTM!$A272,'Input Data'!$B$58:$B$62,'Input Data'!$F$58:$F$62) - epsilon,$B271 &lt; LTM!$M271 * 3600 / LTM!$C$1 - epsilon)), MIN(U270 + Q270 * LTM!$C$1 / 3600, 0), 0), 0)</f>
        <v>0.2637782682867702</v>
      </c>
      <c r="W271" s="18">
        <f>MAX(W270 + S270 * LTM!$C$1 / 3600 + IF(NOT(OR(LTM!$X272 * 3600 / LTM!$C$1 &gt;= 'Input Data'!$G$12 * LOOKUP(LTM!$A272,'Input Data'!$B$58:$B$62,'Input Data'!$H$58:$H$62) - epsilon, $D271 &lt; LTM!$X271 * 3600 / LTM!$C$1 - epsilon)), MIN(V270 + R270 * LTM!$C$1 / 3600, 0), 0), 0)</f>
        <v>0.49335522492120221</v>
      </c>
      <c r="Y271" s="50" t="e">
        <f>NA()</f>
        <v>#N/A</v>
      </c>
      <c r="Z271" s="55" t="e">
        <f>NA()</f>
        <v>#N/A</v>
      </c>
      <c r="AA271" s="8" t="e">
        <f>NA()</f>
        <v>#N/A</v>
      </c>
      <c r="AB271" s="17">
        <f>IF($U271 &gt; epsilon, $U271 + 'Input Data'!$G$11 + 'Input Data'!$E$11, IF($V271 &gt; epsilon, $V271 + 'Input Data'!$G$11, $W271)) * 5280</f>
        <v>4032.7492565541465</v>
      </c>
    </row>
    <row r="272" spans="1:28" x14ac:dyDescent="0.3">
      <c r="A272" s="38">
        <f>IF(SUM($B271:$H273)=0,NA(),LTM!$A273)</f>
        <v>2680</v>
      </c>
      <c r="B272" s="7">
        <f>LTM!$I273 / LTM!$C$1 * 3600</f>
        <v>6230.0000000000364</v>
      </c>
      <c r="C272" s="8">
        <f>LTM!$H273 / LTM!$C$1 * 3600</f>
        <v>0</v>
      </c>
      <c r="D272" s="8">
        <f>LTM!$T273 / LTM!$C$1 * 3600</f>
        <v>5399.9999999999991</v>
      </c>
      <c r="E272" s="33">
        <f>LTM!$S273 / LTM!$C$1 * 3600</f>
        <v>110.20408163265306</v>
      </c>
      <c r="F272" s="8">
        <f>LTM!$AE273 / LTM!$C$1 * 3600</f>
        <v>5400</v>
      </c>
      <c r="G272" s="33">
        <f>LTM!$AD273 / LTM!$C$1 * 3600</f>
        <v>0</v>
      </c>
      <c r="H272" s="18">
        <f>LTM!$AL273 / LTM!$C$1 * 3600</f>
        <v>5400</v>
      </c>
      <c r="J272" s="50">
        <f>IF(OR(LTM!$B273 * 3600 / LTM!$C$1 &gt;= 'Input Data'!$C$12 * LOOKUP(LTM!$A273,'Input Data'!$B$58:$B$62,'Input Data'!$D$58:$D$62) - epsilon, LTM!$C273 - LTM!$C272 &lt; LTM!$B272 - epsilon), (LTM!$C273 - LTM!$C272) * 3600 / LTM!$C$1 / 'Input Data'!$C$14, 'Input Data'!$C$13 - (LTM!$C273 - LTM!$C272) * 3600 / LTM!$C$1 / 'Input Data'!$C$15)</f>
        <v>103.83333333333394</v>
      </c>
      <c r="K272" s="60">
        <f>IF($B272 + $C272 &gt;= LTM!$E272 * 3600 / LTM!$C$1 - epsilon, ($B272 + $C272) / 'Input Data'!$C$14, 'Input Data'!$C$13 - ($B272 + $C272) / 'Input Data'!$C$15)</f>
        <v>103.83333333333394</v>
      </c>
      <c r="L272" s="8">
        <f>IF(OR(LTM!$M273 * 3600 / LTM!$C$1 &gt;= 'Input Data'!$E$12 * LOOKUP(LTM!$A273,'Input Data'!$B$58:$B$62,'Input Data'!$F$58:$F$62) - epsilon,$B272 &lt; LTM!$M272 * 3600 / LTM!$C$1 - epsilon), $B272 / 'Input Data'!$E$14, 'Input Data'!$E$13 - $B272 / 'Input Data'!$E$15)</f>
        <v>207.66666666666788</v>
      </c>
      <c r="M272" s="33">
        <f>IF($D272 + $E272 &gt;= LTM!$P272 * 3600 / LTM!$C$1 - epsilon, ($D272 + $E272) / 'Input Data'!$E$14, 'Input Data'!$E$13 - ($D272 + $E272) / 'Input Data'!$E$15)</f>
        <v>744.23200859291092</v>
      </c>
      <c r="N272" s="8">
        <f>IF(OR(LTM!$X273 * 3600 / LTM!$C$1 &gt;= 'Input Data'!$G$12 * LOOKUP(LTM!$A273,'Input Data'!$B$58:$B$62,'Input Data'!$H$58:$H$62) - epsilon, $D272 &lt; LTM!$X272 * 3600 / LTM!$C$1 - epsilon), $D272 / 'Input Data'!$G$14, 'Input Data'!$G$13 - $D272 / 'Input Data'!$G$15)</f>
        <v>751.57894736842104</v>
      </c>
      <c r="O272" s="17">
        <f>IF($F272 + $G272 &gt;= LTM!$AA272 * 3600 / LTM!$C$1 - epsilon, ($F272 + $G272) / 'Input Data'!$G$14, 'Input Data'!$G$13 - ($F272 + $G272) / 'Input Data'!$G$15)</f>
        <v>751.57894736842104</v>
      </c>
      <c r="Q272" s="49">
        <f>IF(ABS($J272-$K272) &gt; epsilon, -((LTM!$C273 - LTM!$C272) * 3600 / LTM!$C$1-($B272+$C272))/($J272-$K272), 0)</f>
        <v>0</v>
      </c>
      <c r="R272" s="8">
        <f t="shared" si="8"/>
        <v>1.3414879085990759</v>
      </c>
      <c r="S272" s="17">
        <f t="shared" si="9"/>
        <v>0</v>
      </c>
      <c r="U272" s="49">
        <f>MAX(U271 + Q271 * LTM!$C$1 / 3600, 0)</f>
        <v>0</v>
      </c>
      <c r="V272" s="11">
        <f>MAX(V271 + R271 * LTM!$C$1 / 3600 + IF(NOT(OR(LTM!$M273 * 3600 / LTM!$C$1 &gt;= 'Input Data'!$E$12 * LOOKUP(LTM!$A273,'Input Data'!$B$58:$B$62,'Input Data'!$F$58:$F$62) - epsilon,$B272 &lt; LTM!$M272 * 3600 / LTM!$C$1 - epsilon)), MIN(U271 + Q271 * LTM!$C$1 / 3600, 0), 0), 0)</f>
        <v>0.2675046235884343</v>
      </c>
      <c r="W272" s="18">
        <f>MAX(W271 + S271 * LTM!$C$1 / 3600 + IF(NOT(OR(LTM!$X273 * 3600 / LTM!$C$1 &gt;= 'Input Data'!$G$12 * LOOKUP(LTM!$A273,'Input Data'!$B$58:$B$62,'Input Data'!$H$58:$H$62) - epsilon, $D272 &lt; LTM!$X272 * 3600 / LTM!$C$1 - epsilon)), MIN(V271 + R271 * LTM!$C$1 / 3600, 0), 0), 0)</f>
        <v>0.49335522492120221</v>
      </c>
      <c r="Y272" s="50" t="e">
        <f>NA()</f>
        <v>#N/A</v>
      </c>
      <c r="Z272" s="55" t="e">
        <f>NA()</f>
        <v>#N/A</v>
      </c>
      <c r="AA272" s="8" t="e">
        <f>NA()</f>
        <v>#N/A</v>
      </c>
      <c r="AB272" s="17">
        <f>IF($U272 &gt; epsilon, $U272 + 'Input Data'!$G$11 + 'Input Data'!$E$11, IF($V272 &gt; epsilon, $V272 + 'Input Data'!$G$11, $W272)) * 5280</f>
        <v>4052.4244125469331</v>
      </c>
    </row>
    <row r="273" spans="1:28" x14ac:dyDescent="0.3">
      <c r="A273" s="38">
        <f>IF(SUM($B272:$H274)=0,NA(),LTM!$A274)</f>
        <v>2690</v>
      </c>
      <c r="B273" s="7">
        <f>LTM!$I274 / LTM!$C$1 * 3600</f>
        <v>6230.0000000000364</v>
      </c>
      <c r="C273" s="8">
        <f>LTM!$H274 / LTM!$C$1 * 3600</f>
        <v>0</v>
      </c>
      <c r="D273" s="8">
        <f>LTM!$T274 / LTM!$C$1 * 3600</f>
        <v>5399.9999999999991</v>
      </c>
      <c r="E273" s="33">
        <f>LTM!$S274 / LTM!$C$1 * 3600</f>
        <v>110.20408163265306</v>
      </c>
      <c r="F273" s="8">
        <f>LTM!$AE274 / LTM!$C$1 * 3600</f>
        <v>5400</v>
      </c>
      <c r="G273" s="33">
        <f>LTM!$AD274 / LTM!$C$1 * 3600</f>
        <v>0</v>
      </c>
      <c r="H273" s="18">
        <f>LTM!$AL274 / LTM!$C$1 * 3600</f>
        <v>5400</v>
      </c>
      <c r="J273" s="50">
        <f>IF(OR(LTM!$B274 * 3600 / LTM!$C$1 &gt;= 'Input Data'!$C$12 * LOOKUP(LTM!$A274,'Input Data'!$B$58:$B$62,'Input Data'!$D$58:$D$62) - epsilon, LTM!$C274 - LTM!$C273 &lt; LTM!$B273 - epsilon), (LTM!$C274 - LTM!$C273) * 3600 / LTM!$C$1 / 'Input Data'!$C$14, 'Input Data'!$C$13 - (LTM!$C274 - LTM!$C273) * 3600 / LTM!$C$1 / 'Input Data'!$C$15)</f>
        <v>103.83333333333394</v>
      </c>
      <c r="K273" s="60">
        <f>IF($B273 + $C273 &gt;= LTM!$E273 * 3600 / LTM!$C$1 - epsilon, ($B273 + $C273) / 'Input Data'!$C$14, 'Input Data'!$C$13 - ($B273 + $C273) / 'Input Data'!$C$15)</f>
        <v>103.83333333333394</v>
      </c>
      <c r="L273" s="8">
        <f>IF(OR(LTM!$M274 * 3600 / LTM!$C$1 &gt;= 'Input Data'!$E$12 * LOOKUP(LTM!$A274,'Input Data'!$B$58:$B$62,'Input Data'!$F$58:$F$62) - epsilon,$B273 &lt; LTM!$M273 * 3600 / LTM!$C$1 - epsilon), $B273 / 'Input Data'!$E$14, 'Input Data'!$E$13 - $B273 / 'Input Data'!$E$15)</f>
        <v>207.66666666666788</v>
      </c>
      <c r="M273" s="33">
        <f>IF($D273 + $E273 &gt;= LTM!$P273 * 3600 / LTM!$C$1 - epsilon, ($D273 + $E273) / 'Input Data'!$E$14, 'Input Data'!$E$13 - ($D273 + $E273) / 'Input Data'!$E$15)</f>
        <v>744.23200859291092</v>
      </c>
      <c r="N273" s="8">
        <f>IF(OR(LTM!$X274 * 3600 / LTM!$C$1 &gt;= 'Input Data'!$G$12 * LOOKUP(LTM!$A274,'Input Data'!$B$58:$B$62,'Input Data'!$H$58:$H$62) - epsilon, $D273 &lt; LTM!$X273 * 3600 / LTM!$C$1 - epsilon), $D273 / 'Input Data'!$G$14, 'Input Data'!$G$13 - $D273 / 'Input Data'!$G$15)</f>
        <v>751.57894736842104</v>
      </c>
      <c r="O273" s="17">
        <f>IF($F273 + $G273 &gt;= LTM!$AA273 * 3600 / LTM!$C$1 - epsilon, ($F273 + $G273) / 'Input Data'!$G$14, 'Input Data'!$G$13 - ($F273 + $G273) / 'Input Data'!$G$15)</f>
        <v>751.57894736842104</v>
      </c>
      <c r="Q273" s="49">
        <f>IF(ABS($J273-$K273) &gt; epsilon, -((LTM!$C274 - LTM!$C273) * 3600 / LTM!$C$1-($B273+$C273))/($J273-$K273), 0)</f>
        <v>0</v>
      </c>
      <c r="R273" s="8">
        <f t="shared" si="8"/>
        <v>1.3414879085990759</v>
      </c>
      <c r="S273" s="17">
        <f t="shared" si="9"/>
        <v>0</v>
      </c>
      <c r="U273" s="49">
        <f>MAX(U272 + Q272 * LTM!$C$1 / 3600, 0)</f>
        <v>0</v>
      </c>
      <c r="V273" s="11">
        <f>MAX(V272 + R272 * LTM!$C$1 / 3600 + IF(NOT(OR(LTM!$M274 * 3600 / LTM!$C$1 &gt;= 'Input Data'!$E$12 * LOOKUP(LTM!$A274,'Input Data'!$B$58:$B$62,'Input Data'!$F$58:$F$62) - epsilon,$B273 &lt; LTM!$M273 * 3600 / LTM!$C$1 - epsilon)), MIN(U272 + Q272 * LTM!$C$1 / 3600, 0), 0), 0)</f>
        <v>0.2712309788900984</v>
      </c>
      <c r="W273" s="18">
        <f>MAX(W272 + S272 * LTM!$C$1 / 3600 + IF(NOT(OR(LTM!$X274 * 3600 / LTM!$C$1 &gt;= 'Input Data'!$G$12 * LOOKUP(LTM!$A274,'Input Data'!$B$58:$B$62,'Input Data'!$H$58:$H$62) - epsilon, $D273 &lt; LTM!$X273 * 3600 / LTM!$C$1 - epsilon)), MIN(V272 + R272 * LTM!$C$1 / 3600, 0), 0), 0)</f>
        <v>0.49335522492120221</v>
      </c>
      <c r="Y273" s="50" t="e">
        <f>NA()</f>
        <v>#N/A</v>
      </c>
      <c r="Z273" s="55" t="e">
        <f>NA()</f>
        <v>#N/A</v>
      </c>
      <c r="AA273" s="8" t="e">
        <f>NA()</f>
        <v>#N/A</v>
      </c>
      <c r="AB273" s="17">
        <f>IF($U273 &gt; epsilon, $U273 + 'Input Data'!$G$11 + 'Input Data'!$E$11, IF($V273 &gt; epsilon, $V273 + 'Input Data'!$G$11, $W273)) * 5280</f>
        <v>4072.0995685397197</v>
      </c>
    </row>
    <row r="274" spans="1:28" x14ac:dyDescent="0.3">
      <c r="A274" s="38">
        <f>IF(SUM($B273:$H275)=0,NA(),LTM!$A275)</f>
        <v>2700</v>
      </c>
      <c r="B274" s="7">
        <f>LTM!$I275 / LTM!$C$1 * 3600</f>
        <v>6230.0000000000364</v>
      </c>
      <c r="C274" s="8">
        <f>LTM!$H275 / LTM!$C$1 * 3600</f>
        <v>0</v>
      </c>
      <c r="D274" s="8">
        <f>LTM!$T275 / LTM!$C$1 * 3600</f>
        <v>5399.9999999999991</v>
      </c>
      <c r="E274" s="33">
        <f>LTM!$S275 / LTM!$C$1 * 3600</f>
        <v>110.20408163265306</v>
      </c>
      <c r="F274" s="8">
        <f>LTM!$AE275 / LTM!$C$1 * 3600</f>
        <v>5400</v>
      </c>
      <c r="G274" s="33">
        <f>LTM!$AD275 / LTM!$C$1 * 3600</f>
        <v>0</v>
      </c>
      <c r="H274" s="18">
        <f>LTM!$AL275 / LTM!$C$1 * 3600</f>
        <v>5400</v>
      </c>
      <c r="J274" s="50">
        <f>IF(OR(LTM!$B275 * 3600 / LTM!$C$1 &gt;= 'Input Data'!$C$12 * LOOKUP(LTM!$A275,'Input Data'!$B$58:$B$62,'Input Data'!$D$58:$D$62) - epsilon, LTM!$C275 - LTM!$C274 &lt; LTM!$B274 - epsilon), (LTM!$C275 - LTM!$C274) * 3600 / LTM!$C$1 / 'Input Data'!$C$14, 'Input Data'!$C$13 - (LTM!$C275 - LTM!$C274) * 3600 / LTM!$C$1 / 'Input Data'!$C$15)</f>
        <v>103.83333333333394</v>
      </c>
      <c r="K274" s="60">
        <f>IF($B274 + $C274 &gt;= LTM!$E274 * 3600 / LTM!$C$1 - epsilon, ($B274 + $C274) / 'Input Data'!$C$14, 'Input Data'!$C$13 - ($B274 + $C274) / 'Input Data'!$C$15)</f>
        <v>103.83333333333394</v>
      </c>
      <c r="L274" s="8">
        <f>IF(OR(LTM!$M275 * 3600 / LTM!$C$1 &gt;= 'Input Data'!$E$12 * LOOKUP(LTM!$A275,'Input Data'!$B$58:$B$62,'Input Data'!$F$58:$F$62) - epsilon,$B274 &lt; LTM!$M274 * 3600 / LTM!$C$1 - epsilon), $B274 / 'Input Data'!$E$14, 'Input Data'!$E$13 - $B274 / 'Input Data'!$E$15)</f>
        <v>207.66666666666788</v>
      </c>
      <c r="M274" s="33">
        <f>IF($D274 + $E274 &gt;= LTM!$P274 * 3600 / LTM!$C$1 - epsilon, ($D274 + $E274) / 'Input Data'!$E$14, 'Input Data'!$E$13 - ($D274 + $E274) / 'Input Data'!$E$15)</f>
        <v>744.23200859291092</v>
      </c>
      <c r="N274" s="8">
        <f>IF(OR(LTM!$X275 * 3600 / LTM!$C$1 &gt;= 'Input Data'!$G$12 * LOOKUP(LTM!$A275,'Input Data'!$B$58:$B$62,'Input Data'!$H$58:$H$62) - epsilon, $D274 &lt; LTM!$X274 * 3600 / LTM!$C$1 - epsilon), $D274 / 'Input Data'!$G$14, 'Input Data'!$G$13 - $D274 / 'Input Data'!$G$15)</f>
        <v>751.57894736842104</v>
      </c>
      <c r="O274" s="17">
        <f>IF($F274 + $G274 &gt;= LTM!$AA274 * 3600 / LTM!$C$1 - epsilon, ($F274 + $G274) / 'Input Data'!$G$14, 'Input Data'!$G$13 - ($F274 + $G274) / 'Input Data'!$G$15)</f>
        <v>751.57894736842104</v>
      </c>
      <c r="Q274" s="49">
        <f>IF(ABS($J274-$K274) &gt; epsilon, -((LTM!$C275 - LTM!$C274) * 3600 / LTM!$C$1-($B274+$C274))/($J274-$K274), 0)</f>
        <v>0</v>
      </c>
      <c r="R274" s="8">
        <f t="shared" si="8"/>
        <v>1.3414879085990759</v>
      </c>
      <c r="S274" s="17">
        <f t="shared" si="9"/>
        <v>0</v>
      </c>
      <c r="U274" s="49">
        <f>MAX(U273 + Q273 * LTM!$C$1 / 3600, 0)</f>
        <v>0</v>
      </c>
      <c r="V274" s="11">
        <f>MAX(V273 + R273 * LTM!$C$1 / 3600 + IF(NOT(OR(LTM!$M275 * 3600 / LTM!$C$1 &gt;= 'Input Data'!$E$12 * LOOKUP(LTM!$A275,'Input Data'!$B$58:$B$62,'Input Data'!$F$58:$F$62) - epsilon,$B274 &lt; LTM!$M274 * 3600 / LTM!$C$1 - epsilon)), MIN(U273 + Q273 * LTM!$C$1 / 3600, 0), 0), 0)</f>
        <v>0.27495733419176249</v>
      </c>
      <c r="W274" s="18">
        <f>MAX(W273 + S273 * LTM!$C$1 / 3600 + IF(NOT(OR(LTM!$X275 * 3600 / LTM!$C$1 &gt;= 'Input Data'!$G$12 * LOOKUP(LTM!$A275,'Input Data'!$B$58:$B$62,'Input Data'!$H$58:$H$62) - epsilon, $D274 &lt; LTM!$X274 * 3600 / LTM!$C$1 - epsilon)), MIN(V273 + R273 * LTM!$C$1 / 3600, 0), 0), 0)</f>
        <v>0.49335522492120221</v>
      </c>
      <c r="Y274" s="50" t="e">
        <f>NA()</f>
        <v>#N/A</v>
      </c>
      <c r="Z274" s="55" t="e">
        <f>NA()</f>
        <v>#N/A</v>
      </c>
      <c r="AA274" s="8" t="e">
        <f>NA()</f>
        <v>#N/A</v>
      </c>
      <c r="AB274" s="17">
        <f>IF($U274 &gt; epsilon, $U274 + 'Input Data'!$G$11 + 'Input Data'!$E$11, IF($V274 &gt; epsilon, $V274 + 'Input Data'!$G$11, $W274)) * 5280</f>
        <v>4091.7747245325058</v>
      </c>
    </row>
    <row r="275" spans="1:28" x14ac:dyDescent="0.3">
      <c r="A275" s="38">
        <f>IF(SUM($B274:$H276)=0,NA(),LTM!$A276)</f>
        <v>2710</v>
      </c>
      <c r="B275" s="7">
        <f>LTM!$I276 / LTM!$C$1 * 3600</f>
        <v>6230.0000000000364</v>
      </c>
      <c r="C275" s="8">
        <f>LTM!$H276 / LTM!$C$1 * 3600</f>
        <v>0</v>
      </c>
      <c r="D275" s="8">
        <f>LTM!$T276 / LTM!$C$1 * 3600</f>
        <v>5399.9999999999991</v>
      </c>
      <c r="E275" s="33">
        <f>LTM!$S276 / LTM!$C$1 * 3600</f>
        <v>110.20408163265306</v>
      </c>
      <c r="F275" s="8">
        <f>LTM!$AE276 / LTM!$C$1 * 3600</f>
        <v>5400</v>
      </c>
      <c r="G275" s="33">
        <f>LTM!$AD276 / LTM!$C$1 * 3600</f>
        <v>0</v>
      </c>
      <c r="H275" s="18">
        <f>LTM!$AL276 / LTM!$C$1 * 3600</f>
        <v>5400</v>
      </c>
      <c r="J275" s="50">
        <f>IF(OR(LTM!$B276 * 3600 / LTM!$C$1 &gt;= 'Input Data'!$C$12 * LOOKUP(LTM!$A276,'Input Data'!$B$58:$B$62,'Input Data'!$D$58:$D$62) - epsilon, LTM!$C276 - LTM!$C275 &lt; LTM!$B275 - epsilon), (LTM!$C276 - LTM!$C275) * 3600 / LTM!$C$1 / 'Input Data'!$C$14, 'Input Data'!$C$13 - (LTM!$C276 - LTM!$C275) * 3600 / LTM!$C$1 / 'Input Data'!$C$15)</f>
        <v>61.316666666669335</v>
      </c>
      <c r="K275" s="60">
        <f>IF($B275 + $C275 &gt;= LTM!$E275 * 3600 / LTM!$C$1 - epsilon, ($B275 + $C275) / 'Input Data'!$C$14, 'Input Data'!$C$13 - ($B275 + $C275) / 'Input Data'!$C$15)</f>
        <v>103.83333333333394</v>
      </c>
      <c r="L275" s="8">
        <f>IF(OR(LTM!$M276 * 3600 / LTM!$C$1 &gt;= 'Input Data'!$E$12 * LOOKUP(LTM!$A276,'Input Data'!$B$58:$B$62,'Input Data'!$F$58:$F$62) - epsilon,$B275 &lt; LTM!$M275 * 3600 / LTM!$C$1 - epsilon), $B275 / 'Input Data'!$E$14, 'Input Data'!$E$13 - $B275 / 'Input Data'!$E$15)</f>
        <v>207.66666666666788</v>
      </c>
      <c r="M275" s="33">
        <f>IF($D275 + $E275 &gt;= LTM!$P275 * 3600 / LTM!$C$1 - epsilon, ($D275 + $E275) / 'Input Data'!$E$14, 'Input Data'!$E$13 - ($D275 + $E275) / 'Input Data'!$E$15)</f>
        <v>744.23200859291092</v>
      </c>
      <c r="N275" s="8">
        <f>IF(OR(LTM!$X276 * 3600 / LTM!$C$1 &gt;= 'Input Data'!$G$12 * LOOKUP(LTM!$A276,'Input Data'!$B$58:$B$62,'Input Data'!$H$58:$H$62) - epsilon, $D275 &lt; LTM!$X275 * 3600 / LTM!$C$1 - epsilon), $D275 / 'Input Data'!$G$14, 'Input Data'!$G$13 - $D275 / 'Input Data'!$G$15)</f>
        <v>751.57894736842104</v>
      </c>
      <c r="O275" s="17">
        <f>IF($F275 + $G275 &gt;= LTM!$AA275 * 3600 / LTM!$C$1 - epsilon, ($F275 + $G275) / 'Input Data'!$G$14, 'Input Data'!$G$13 - ($F275 + $G275) / 'Input Data'!$G$15)</f>
        <v>751.57894736842104</v>
      </c>
      <c r="Q275" s="49">
        <f>IF(ABS($J275-$K275) &gt; epsilon, -((LTM!$C276 - LTM!$C275) * 3600 / LTM!$C$1-($B275+$C275))/($J275-$K275), 0)</f>
        <v>-60</v>
      </c>
      <c r="R275" s="8">
        <f t="shared" si="8"/>
        <v>1.3414879085990759</v>
      </c>
      <c r="S275" s="17">
        <f t="shared" si="9"/>
        <v>0</v>
      </c>
      <c r="U275" s="49">
        <f>MAX(U274 + Q274 * LTM!$C$1 / 3600, 0)</f>
        <v>0</v>
      </c>
      <c r="V275" s="11">
        <f>MAX(V274 + R274 * LTM!$C$1 / 3600 + IF(NOT(OR(LTM!$M276 * 3600 / LTM!$C$1 &gt;= 'Input Data'!$E$12 * LOOKUP(LTM!$A276,'Input Data'!$B$58:$B$62,'Input Data'!$F$58:$F$62) - epsilon,$B275 &lt; LTM!$M275 * 3600 / LTM!$C$1 - epsilon)), MIN(U274 + Q274 * LTM!$C$1 / 3600, 0), 0), 0)</f>
        <v>0.27868368949342659</v>
      </c>
      <c r="W275" s="18">
        <f>MAX(W274 + S274 * LTM!$C$1 / 3600 + IF(NOT(OR(LTM!$X276 * 3600 / LTM!$C$1 &gt;= 'Input Data'!$G$12 * LOOKUP(LTM!$A276,'Input Data'!$B$58:$B$62,'Input Data'!$H$58:$H$62) - epsilon, $D275 &lt; LTM!$X275 * 3600 / LTM!$C$1 - epsilon)), MIN(V274 + R274 * LTM!$C$1 / 3600, 0), 0), 0)</f>
        <v>0.49335522492120221</v>
      </c>
      <c r="Y275" s="50" t="e">
        <f>NA()</f>
        <v>#N/A</v>
      </c>
      <c r="Z275" s="55" t="e">
        <f>NA()</f>
        <v>#N/A</v>
      </c>
      <c r="AA275" s="8" t="e">
        <f>NA()</f>
        <v>#N/A</v>
      </c>
      <c r="AB275" s="17">
        <f>IF($U275 &gt; epsilon, $U275 + 'Input Data'!$G$11 + 'Input Data'!$E$11, IF($V275 &gt; epsilon, $V275 + 'Input Data'!$G$11, $W275)) * 5280</f>
        <v>4111.4498805252924</v>
      </c>
    </row>
    <row r="276" spans="1:28" x14ac:dyDescent="0.3">
      <c r="A276" s="38">
        <f>IF(SUM($B275:$H277)=0,NA(),LTM!$A277)</f>
        <v>2720</v>
      </c>
      <c r="B276" s="7">
        <f>LTM!$I277 / LTM!$C$1 * 3600</f>
        <v>6230.0000000000364</v>
      </c>
      <c r="C276" s="8">
        <f>LTM!$H277 / LTM!$C$1 * 3600</f>
        <v>0</v>
      </c>
      <c r="D276" s="8">
        <f>LTM!$T277 / LTM!$C$1 * 3600</f>
        <v>5399.9999999999991</v>
      </c>
      <c r="E276" s="33">
        <f>LTM!$S277 / LTM!$C$1 * 3600</f>
        <v>110.20408163265306</v>
      </c>
      <c r="F276" s="8">
        <f>LTM!$AE277 / LTM!$C$1 * 3600</f>
        <v>5400</v>
      </c>
      <c r="G276" s="33">
        <f>LTM!$AD277 / LTM!$C$1 * 3600</f>
        <v>0</v>
      </c>
      <c r="H276" s="18">
        <f>LTM!$AL277 / LTM!$C$1 * 3600</f>
        <v>5400</v>
      </c>
      <c r="J276" s="50">
        <f>IF(OR(LTM!$B277 * 3600 / LTM!$C$1 &gt;= 'Input Data'!$C$12 * LOOKUP(LTM!$A277,'Input Data'!$B$58:$B$62,'Input Data'!$D$58:$D$62) - epsilon, LTM!$C277 - LTM!$C276 &lt; LTM!$B276 - epsilon), (LTM!$C277 - LTM!$C276) * 3600 / LTM!$C$1 / 'Input Data'!$C$14, 'Input Data'!$C$13 - (LTM!$C277 - LTM!$C276) * 3600 / LTM!$C$1 / 'Input Data'!$C$15)</f>
        <v>61.316666666669335</v>
      </c>
      <c r="K276" s="60">
        <f>IF($B276 + $C276 &gt;= LTM!$E276 * 3600 / LTM!$C$1 - epsilon, ($B276 + $C276) / 'Input Data'!$C$14, 'Input Data'!$C$13 - ($B276 + $C276) / 'Input Data'!$C$15)</f>
        <v>103.83333333333394</v>
      </c>
      <c r="L276" s="8">
        <f>IF(OR(LTM!$M277 * 3600 / LTM!$C$1 &gt;= 'Input Data'!$E$12 * LOOKUP(LTM!$A277,'Input Data'!$B$58:$B$62,'Input Data'!$F$58:$F$62) - epsilon,$B276 &lt; LTM!$M276 * 3600 / LTM!$C$1 - epsilon), $B276 / 'Input Data'!$E$14, 'Input Data'!$E$13 - $B276 / 'Input Data'!$E$15)</f>
        <v>207.66666666666788</v>
      </c>
      <c r="M276" s="33">
        <f>IF($D276 + $E276 &gt;= LTM!$P276 * 3600 / LTM!$C$1 - epsilon, ($D276 + $E276) / 'Input Data'!$E$14, 'Input Data'!$E$13 - ($D276 + $E276) / 'Input Data'!$E$15)</f>
        <v>744.23200859291092</v>
      </c>
      <c r="N276" s="8">
        <f>IF(OR(LTM!$X277 * 3600 / LTM!$C$1 &gt;= 'Input Data'!$G$12 * LOOKUP(LTM!$A277,'Input Data'!$B$58:$B$62,'Input Data'!$H$58:$H$62) - epsilon, $D276 &lt; LTM!$X276 * 3600 / LTM!$C$1 - epsilon), $D276 / 'Input Data'!$G$14, 'Input Data'!$G$13 - $D276 / 'Input Data'!$G$15)</f>
        <v>751.57894736842104</v>
      </c>
      <c r="O276" s="17">
        <f>IF($F276 + $G276 &gt;= LTM!$AA276 * 3600 / LTM!$C$1 - epsilon, ($F276 + $G276) / 'Input Data'!$G$14, 'Input Data'!$G$13 - ($F276 + $G276) / 'Input Data'!$G$15)</f>
        <v>751.57894736842104</v>
      </c>
      <c r="Q276" s="49">
        <f>IF(ABS($J276-$K276) &gt; epsilon, -((LTM!$C277 - LTM!$C276) * 3600 / LTM!$C$1-($B276+$C276))/($J276-$K276), 0)</f>
        <v>-60</v>
      </c>
      <c r="R276" s="8">
        <f t="shared" si="8"/>
        <v>1.3414879085990759</v>
      </c>
      <c r="S276" s="17">
        <f t="shared" si="9"/>
        <v>0</v>
      </c>
      <c r="U276" s="49">
        <f>MAX(U275 + Q275 * LTM!$C$1 / 3600, 0)</f>
        <v>0</v>
      </c>
      <c r="V276" s="11">
        <f>MAX(V275 + R275 * LTM!$C$1 / 3600 + IF(NOT(OR(LTM!$M277 * 3600 / LTM!$C$1 &gt;= 'Input Data'!$E$12 * LOOKUP(LTM!$A277,'Input Data'!$B$58:$B$62,'Input Data'!$F$58:$F$62) - epsilon,$B276 &lt; LTM!$M276 * 3600 / LTM!$C$1 - epsilon)), MIN(U275 + Q275 * LTM!$C$1 / 3600, 0), 0), 0)</f>
        <v>0.28241004479509069</v>
      </c>
      <c r="W276" s="18">
        <f>MAX(W275 + S275 * LTM!$C$1 / 3600 + IF(NOT(OR(LTM!$X277 * 3600 / LTM!$C$1 &gt;= 'Input Data'!$G$12 * LOOKUP(LTM!$A277,'Input Data'!$B$58:$B$62,'Input Data'!$H$58:$H$62) - epsilon, $D276 &lt; LTM!$X276 * 3600 / LTM!$C$1 - epsilon)), MIN(V275 + R275 * LTM!$C$1 / 3600, 0), 0), 0)</f>
        <v>0.49335522492120221</v>
      </c>
      <c r="Y276" s="50" t="e">
        <f>NA()</f>
        <v>#N/A</v>
      </c>
      <c r="Z276" s="55" t="e">
        <f>NA()</f>
        <v>#N/A</v>
      </c>
      <c r="AA276" s="8" t="e">
        <f>NA()</f>
        <v>#N/A</v>
      </c>
      <c r="AB276" s="17">
        <f>IF($U276 &gt; epsilon, $U276 + 'Input Data'!$G$11 + 'Input Data'!$E$11, IF($V276 &gt; epsilon, $V276 + 'Input Data'!$G$11, $W276)) * 5280</f>
        <v>4131.1250365180786</v>
      </c>
    </row>
    <row r="277" spans="1:28" x14ac:dyDescent="0.3">
      <c r="A277" s="38">
        <f>IF(SUM($B276:$H278)=0,NA(),LTM!$A278)</f>
        <v>2730</v>
      </c>
      <c r="B277" s="7">
        <f>LTM!$I278 / LTM!$C$1 * 3600</f>
        <v>6230.0000000000364</v>
      </c>
      <c r="C277" s="8">
        <f>LTM!$H278 / LTM!$C$1 * 3600</f>
        <v>0</v>
      </c>
      <c r="D277" s="8">
        <f>LTM!$T278 / LTM!$C$1 * 3600</f>
        <v>5399.9999999999991</v>
      </c>
      <c r="E277" s="33">
        <f>LTM!$S278 / LTM!$C$1 * 3600</f>
        <v>110.20408163265306</v>
      </c>
      <c r="F277" s="8">
        <f>LTM!$AE278 / LTM!$C$1 * 3600</f>
        <v>5400</v>
      </c>
      <c r="G277" s="33">
        <f>LTM!$AD278 / LTM!$C$1 * 3600</f>
        <v>0</v>
      </c>
      <c r="H277" s="18">
        <f>LTM!$AL278 / LTM!$C$1 * 3600</f>
        <v>5400</v>
      </c>
      <c r="J277" s="50">
        <f>IF(OR(LTM!$B278 * 3600 / LTM!$C$1 &gt;= 'Input Data'!$C$12 * LOOKUP(LTM!$A278,'Input Data'!$B$58:$B$62,'Input Data'!$D$58:$D$62) - epsilon, LTM!$C278 - LTM!$C277 &lt; LTM!$B277 - epsilon), (LTM!$C278 - LTM!$C277) * 3600 / LTM!$C$1 / 'Input Data'!$C$14, 'Input Data'!$C$13 - (LTM!$C278 - LTM!$C277) * 3600 / LTM!$C$1 / 'Input Data'!$C$15)</f>
        <v>61.316666666669335</v>
      </c>
      <c r="K277" s="60">
        <f>IF($B277 + $C277 &gt;= LTM!$E277 * 3600 / LTM!$C$1 - epsilon, ($B277 + $C277) / 'Input Data'!$C$14, 'Input Data'!$C$13 - ($B277 + $C277) / 'Input Data'!$C$15)</f>
        <v>103.83333333333394</v>
      </c>
      <c r="L277" s="8">
        <f>IF(OR(LTM!$M278 * 3600 / LTM!$C$1 &gt;= 'Input Data'!$E$12 * LOOKUP(LTM!$A278,'Input Data'!$B$58:$B$62,'Input Data'!$F$58:$F$62) - epsilon,$B277 &lt; LTM!$M277 * 3600 / LTM!$C$1 - epsilon), $B277 / 'Input Data'!$E$14, 'Input Data'!$E$13 - $B277 / 'Input Data'!$E$15)</f>
        <v>207.66666666666788</v>
      </c>
      <c r="M277" s="33">
        <f>IF($D277 + $E277 &gt;= LTM!$P277 * 3600 / LTM!$C$1 - epsilon, ($D277 + $E277) / 'Input Data'!$E$14, 'Input Data'!$E$13 - ($D277 + $E277) / 'Input Data'!$E$15)</f>
        <v>744.23200859291092</v>
      </c>
      <c r="N277" s="8">
        <f>IF(OR(LTM!$X278 * 3600 / LTM!$C$1 &gt;= 'Input Data'!$G$12 * LOOKUP(LTM!$A278,'Input Data'!$B$58:$B$62,'Input Data'!$H$58:$H$62) - epsilon, $D277 &lt; LTM!$X277 * 3600 / LTM!$C$1 - epsilon), $D277 / 'Input Data'!$G$14, 'Input Data'!$G$13 - $D277 / 'Input Data'!$G$15)</f>
        <v>751.57894736842104</v>
      </c>
      <c r="O277" s="17">
        <f>IF($F277 + $G277 &gt;= LTM!$AA277 * 3600 / LTM!$C$1 - epsilon, ($F277 + $G277) / 'Input Data'!$G$14, 'Input Data'!$G$13 - ($F277 + $G277) / 'Input Data'!$G$15)</f>
        <v>751.57894736842104</v>
      </c>
      <c r="Q277" s="49">
        <f>IF(ABS($J277-$K277) &gt; epsilon, -((LTM!$C278 - LTM!$C277) * 3600 / LTM!$C$1-($B277+$C277))/($J277-$K277), 0)</f>
        <v>-60</v>
      </c>
      <c r="R277" s="8">
        <f t="shared" si="8"/>
        <v>1.3414879085990759</v>
      </c>
      <c r="S277" s="17">
        <f t="shared" si="9"/>
        <v>0</v>
      </c>
      <c r="U277" s="49">
        <f>MAX(U276 + Q276 * LTM!$C$1 / 3600, 0)</f>
        <v>0</v>
      </c>
      <c r="V277" s="11">
        <f>MAX(V276 + R276 * LTM!$C$1 / 3600 + IF(NOT(OR(LTM!$M278 * 3600 / LTM!$C$1 &gt;= 'Input Data'!$E$12 * LOOKUP(LTM!$A278,'Input Data'!$B$58:$B$62,'Input Data'!$F$58:$F$62) - epsilon,$B277 &lt; LTM!$M277 * 3600 / LTM!$C$1 - epsilon)), MIN(U276 + Q276 * LTM!$C$1 / 3600, 0), 0), 0)</f>
        <v>0.28613640009675478</v>
      </c>
      <c r="W277" s="18">
        <f>MAX(W276 + S276 * LTM!$C$1 / 3600 + IF(NOT(OR(LTM!$X278 * 3600 / LTM!$C$1 &gt;= 'Input Data'!$G$12 * LOOKUP(LTM!$A278,'Input Data'!$B$58:$B$62,'Input Data'!$H$58:$H$62) - epsilon, $D277 &lt; LTM!$X277 * 3600 / LTM!$C$1 - epsilon)), MIN(V276 + R276 * LTM!$C$1 / 3600, 0), 0), 0)</f>
        <v>0.49335522492120221</v>
      </c>
      <c r="Y277" s="50" t="e">
        <f>NA()</f>
        <v>#N/A</v>
      </c>
      <c r="Z277" s="55" t="e">
        <f>NA()</f>
        <v>#N/A</v>
      </c>
      <c r="AA277" s="8" t="e">
        <f>NA()</f>
        <v>#N/A</v>
      </c>
      <c r="AB277" s="17">
        <f>IF($U277 &gt; epsilon, $U277 + 'Input Data'!$G$11 + 'Input Data'!$E$11, IF($V277 &gt; epsilon, $V277 + 'Input Data'!$G$11, $W277)) * 5280</f>
        <v>4150.8001925108656</v>
      </c>
    </row>
    <row r="278" spans="1:28" x14ac:dyDescent="0.3">
      <c r="A278" s="38">
        <f>IF(SUM($B277:$H279)=0,NA(),LTM!$A279)</f>
        <v>2740</v>
      </c>
      <c r="B278" s="7">
        <f>LTM!$I279 / LTM!$C$1 * 3600</f>
        <v>6230.0000000000364</v>
      </c>
      <c r="C278" s="8">
        <f>LTM!$H279 / LTM!$C$1 * 3600</f>
        <v>0</v>
      </c>
      <c r="D278" s="8">
        <f>LTM!$T279 / LTM!$C$1 * 3600</f>
        <v>5399.9999999999991</v>
      </c>
      <c r="E278" s="33">
        <f>LTM!$S279 / LTM!$C$1 * 3600</f>
        <v>110.20408163265306</v>
      </c>
      <c r="F278" s="8">
        <f>LTM!$AE279 / LTM!$C$1 * 3600</f>
        <v>5400</v>
      </c>
      <c r="G278" s="33">
        <f>LTM!$AD279 / LTM!$C$1 * 3600</f>
        <v>0</v>
      </c>
      <c r="H278" s="18">
        <f>LTM!$AL279 / LTM!$C$1 * 3600</f>
        <v>5400</v>
      </c>
      <c r="J278" s="50">
        <f>IF(OR(LTM!$B279 * 3600 / LTM!$C$1 &gt;= 'Input Data'!$C$12 * LOOKUP(LTM!$A279,'Input Data'!$B$58:$B$62,'Input Data'!$D$58:$D$62) - epsilon, LTM!$C279 - LTM!$C278 &lt; LTM!$B278 - epsilon), (LTM!$C279 - LTM!$C278) * 3600 / LTM!$C$1 / 'Input Data'!$C$14, 'Input Data'!$C$13 - (LTM!$C279 - LTM!$C278) * 3600 / LTM!$C$1 / 'Input Data'!$C$15)</f>
        <v>61.316666666669335</v>
      </c>
      <c r="K278" s="60">
        <f>IF($B278 + $C278 &gt;= LTM!$E278 * 3600 / LTM!$C$1 - epsilon, ($B278 + $C278) / 'Input Data'!$C$14, 'Input Data'!$C$13 - ($B278 + $C278) / 'Input Data'!$C$15)</f>
        <v>103.83333333333394</v>
      </c>
      <c r="L278" s="8">
        <f>IF(OR(LTM!$M279 * 3600 / LTM!$C$1 &gt;= 'Input Data'!$E$12 * LOOKUP(LTM!$A279,'Input Data'!$B$58:$B$62,'Input Data'!$F$58:$F$62) - epsilon,$B278 &lt; LTM!$M278 * 3600 / LTM!$C$1 - epsilon), $B278 / 'Input Data'!$E$14, 'Input Data'!$E$13 - $B278 / 'Input Data'!$E$15)</f>
        <v>207.66666666666788</v>
      </c>
      <c r="M278" s="33">
        <f>IF($D278 + $E278 &gt;= LTM!$P278 * 3600 / LTM!$C$1 - epsilon, ($D278 + $E278) / 'Input Data'!$E$14, 'Input Data'!$E$13 - ($D278 + $E278) / 'Input Data'!$E$15)</f>
        <v>744.23200859291092</v>
      </c>
      <c r="N278" s="8">
        <f>IF(OR(LTM!$X279 * 3600 / LTM!$C$1 &gt;= 'Input Data'!$G$12 * LOOKUP(LTM!$A279,'Input Data'!$B$58:$B$62,'Input Data'!$H$58:$H$62) - epsilon, $D278 &lt; LTM!$X278 * 3600 / LTM!$C$1 - epsilon), $D278 / 'Input Data'!$G$14, 'Input Data'!$G$13 - $D278 / 'Input Data'!$G$15)</f>
        <v>751.57894736842104</v>
      </c>
      <c r="O278" s="17">
        <f>IF($F278 + $G278 &gt;= LTM!$AA278 * 3600 / LTM!$C$1 - epsilon, ($F278 + $G278) / 'Input Data'!$G$14, 'Input Data'!$G$13 - ($F278 + $G278) / 'Input Data'!$G$15)</f>
        <v>751.57894736842104</v>
      </c>
      <c r="Q278" s="49">
        <f>IF(ABS($J278-$K278) &gt; epsilon, -((LTM!$C279 - LTM!$C278) * 3600 / LTM!$C$1-($B278+$C278))/($J278-$K278), 0)</f>
        <v>-60</v>
      </c>
      <c r="R278" s="8">
        <f t="shared" si="8"/>
        <v>1.3414879085990759</v>
      </c>
      <c r="S278" s="17">
        <f t="shared" si="9"/>
        <v>0</v>
      </c>
      <c r="U278" s="49">
        <f>MAX(U277 + Q277 * LTM!$C$1 / 3600, 0)</f>
        <v>0</v>
      </c>
      <c r="V278" s="11">
        <f>MAX(V277 + R277 * LTM!$C$1 / 3600 + IF(NOT(OR(LTM!$M279 * 3600 / LTM!$C$1 &gt;= 'Input Data'!$E$12 * LOOKUP(LTM!$A279,'Input Data'!$B$58:$B$62,'Input Data'!$F$58:$F$62) - epsilon,$B278 &lt; LTM!$M278 * 3600 / LTM!$C$1 - epsilon)), MIN(U277 + Q277 * LTM!$C$1 / 3600, 0), 0), 0)</f>
        <v>0.28986275539841888</v>
      </c>
      <c r="W278" s="18">
        <f>MAX(W277 + S277 * LTM!$C$1 / 3600 + IF(NOT(OR(LTM!$X279 * 3600 / LTM!$C$1 &gt;= 'Input Data'!$G$12 * LOOKUP(LTM!$A279,'Input Data'!$B$58:$B$62,'Input Data'!$H$58:$H$62) - epsilon, $D278 &lt; LTM!$X278 * 3600 / LTM!$C$1 - epsilon)), MIN(V277 + R277 * LTM!$C$1 / 3600, 0), 0), 0)</f>
        <v>0.49335522492120221</v>
      </c>
      <c r="Y278" s="50" t="e">
        <f>NA()</f>
        <v>#N/A</v>
      </c>
      <c r="Z278" s="55" t="e">
        <f>NA()</f>
        <v>#N/A</v>
      </c>
      <c r="AA278" s="8" t="e">
        <f>NA()</f>
        <v>#N/A</v>
      </c>
      <c r="AB278" s="17">
        <f>IF($U278 &gt; epsilon, $U278 + 'Input Data'!$G$11 + 'Input Data'!$E$11, IF($V278 &gt; epsilon, $V278 + 'Input Data'!$G$11, $W278)) * 5280</f>
        <v>4170.4753485036517</v>
      </c>
    </row>
    <row r="279" spans="1:28" x14ac:dyDescent="0.3">
      <c r="A279" s="38">
        <f>IF(SUM($B278:$H280)=0,NA(),LTM!$A280)</f>
        <v>2750</v>
      </c>
      <c r="B279" s="7">
        <f>LTM!$I280 / LTM!$C$1 * 3600</f>
        <v>6230.0000000000364</v>
      </c>
      <c r="C279" s="8">
        <f>LTM!$H280 / LTM!$C$1 * 3600</f>
        <v>0</v>
      </c>
      <c r="D279" s="8">
        <f>LTM!$T280 / LTM!$C$1 * 3600</f>
        <v>5399.9999999999991</v>
      </c>
      <c r="E279" s="33">
        <f>LTM!$S280 / LTM!$C$1 * 3600</f>
        <v>110.20408163265306</v>
      </c>
      <c r="F279" s="8">
        <f>LTM!$AE280 / LTM!$C$1 * 3600</f>
        <v>5400</v>
      </c>
      <c r="G279" s="33">
        <f>LTM!$AD280 / LTM!$C$1 * 3600</f>
        <v>0</v>
      </c>
      <c r="H279" s="18">
        <f>LTM!$AL280 / LTM!$C$1 * 3600</f>
        <v>5400</v>
      </c>
      <c r="J279" s="50">
        <f>IF(OR(LTM!$B280 * 3600 / LTM!$C$1 &gt;= 'Input Data'!$C$12 * LOOKUP(LTM!$A280,'Input Data'!$B$58:$B$62,'Input Data'!$D$58:$D$62) - epsilon, LTM!$C280 - LTM!$C279 &lt; LTM!$B279 - epsilon), (LTM!$C280 - LTM!$C279) * 3600 / LTM!$C$1 / 'Input Data'!$C$14, 'Input Data'!$C$13 - (LTM!$C280 - LTM!$C279) * 3600 / LTM!$C$1 / 'Input Data'!$C$15)</f>
        <v>61.316666666669335</v>
      </c>
      <c r="K279" s="60">
        <f>IF($B279 + $C279 &gt;= LTM!$E279 * 3600 / LTM!$C$1 - epsilon, ($B279 + $C279) / 'Input Data'!$C$14, 'Input Data'!$C$13 - ($B279 + $C279) / 'Input Data'!$C$15)</f>
        <v>103.83333333333394</v>
      </c>
      <c r="L279" s="8">
        <f>IF(OR(LTM!$M280 * 3600 / LTM!$C$1 &gt;= 'Input Data'!$E$12 * LOOKUP(LTM!$A280,'Input Data'!$B$58:$B$62,'Input Data'!$F$58:$F$62) - epsilon,$B279 &lt; LTM!$M279 * 3600 / LTM!$C$1 - epsilon), $B279 / 'Input Data'!$E$14, 'Input Data'!$E$13 - $B279 / 'Input Data'!$E$15)</f>
        <v>207.66666666666788</v>
      </c>
      <c r="M279" s="33">
        <f>IF($D279 + $E279 &gt;= LTM!$P279 * 3600 / LTM!$C$1 - epsilon, ($D279 + $E279) / 'Input Data'!$E$14, 'Input Data'!$E$13 - ($D279 + $E279) / 'Input Data'!$E$15)</f>
        <v>744.23200859291092</v>
      </c>
      <c r="N279" s="8">
        <f>IF(OR(LTM!$X280 * 3600 / LTM!$C$1 &gt;= 'Input Data'!$G$12 * LOOKUP(LTM!$A280,'Input Data'!$B$58:$B$62,'Input Data'!$H$58:$H$62) - epsilon, $D279 &lt; LTM!$X279 * 3600 / LTM!$C$1 - epsilon), $D279 / 'Input Data'!$G$14, 'Input Data'!$G$13 - $D279 / 'Input Data'!$G$15)</f>
        <v>751.57894736842104</v>
      </c>
      <c r="O279" s="17">
        <f>IF($F279 + $G279 &gt;= LTM!$AA279 * 3600 / LTM!$C$1 - epsilon, ($F279 + $G279) / 'Input Data'!$G$14, 'Input Data'!$G$13 - ($F279 + $G279) / 'Input Data'!$G$15)</f>
        <v>751.57894736842104</v>
      </c>
      <c r="Q279" s="49">
        <f>IF(ABS($J279-$K279) &gt; epsilon, -((LTM!$C280 - LTM!$C279) * 3600 / LTM!$C$1-($B279+$C279))/($J279-$K279), 0)</f>
        <v>-60</v>
      </c>
      <c r="R279" s="8">
        <f t="shared" si="8"/>
        <v>1.3414879085990759</v>
      </c>
      <c r="S279" s="17">
        <f t="shared" si="9"/>
        <v>0</v>
      </c>
      <c r="U279" s="49">
        <f>MAX(U278 + Q278 * LTM!$C$1 / 3600, 0)</f>
        <v>0</v>
      </c>
      <c r="V279" s="11">
        <f>MAX(V278 + R278 * LTM!$C$1 / 3600 + IF(NOT(OR(LTM!$M280 * 3600 / LTM!$C$1 &gt;= 'Input Data'!$E$12 * LOOKUP(LTM!$A280,'Input Data'!$B$58:$B$62,'Input Data'!$F$58:$F$62) - epsilon,$B279 &lt; LTM!$M279 * 3600 / LTM!$C$1 - epsilon)), MIN(U278 + Q278 * LTM!$C$1 / 3600, 0), 0), 0)</f>
        <v>0.29358911070008298</v>
      </c>
      <c r="W279" s="18">
        <f>MAX(W278 + S278 * LTM!$C$1 / 3600 + IF(NOT(OR(LTM!$X280 * 3600 / LTM!$C$1 &gt;= 'Input Data'!$G$12 * LOOKUP(LTM!$A280,'Input Data'!$B$58:$B$62,'Input Data'!$H$58:$H$62) - epsilon, $D279 &lt; LTM!$X279 * 3600 / LTM!$C$1 - epsilon)), MIN(V278 + R278 * LTM!$C$1 / 3600, 0), 0), 0)</f>
        <v>0.49335522492120221</v>
      </c>
      <c r="Y279" s="50" t="e">
        <f>NA()</f>
        <v>#N/A</v>
      </c>
      <c r="Z279" s="55" t="e">
        <f>NA()</f>
        <v>#N/A</v>
      </c>
      <c r="AA279" s="8" t="e">
        <f>NA()</f>
        <v>#N/A</v>
      </c>
      <c r="AB279" s="17">
        <f>IF($U279 &gt; epsilon, $U279 + 'Input Data'!$G$11 + 'Input Data'!$E$11, IF($V279 &gt; epsilon, $V279 + 'Input Data'!$G$11, $W279)) * 5280</f>
        <v>4190.1505044964379</v>
      </c>
    </row>
    <row r="280" spans="1:28" x14ac:dyDescent="0.3">
      <c r="A280" s="38">
        <f>IF(SUM($B279:$H281)=0,NA(),LTM!$A281)</f>
        <v>2760</v>
      </c>
      <c r="B280" s="7">
        <f>LTM!$I281 / LTM!$C$1 * 3600</f>
        <v>6230.0000000000364</v>
      </c>
      <c r="C280" s="8">
        <f>LTM!$H281 / LTM!$C$1 * 3600</f>
        <v>0</v>
      </c>
      <c r="D280" s="8">
        <f>LTM!$T281 / LTM!$C$1 * 3600</f>
        <v>5399.9999999999991</v>
      </c>
      <c r="E280" s="33">
        <f>LTM!$S281 / LTM!$C$1 * 3600</f>
        <v>110.20408163265306</v>
      </c>
      <c r="F280" s="8">
        <f>LTM!$AE281 / LTM!$C$1 * 3600</f>
        <v>5400</v>
      </c>
      <c r="G280" s="33">
        <f>LTM!$AD281 / LTM!$C$1 * 3600</f>
        <v>0</v>
      </c>
      <c r="H280" s="18">
        <f>LTM!$AL281 / LTM!$C$1 * 3600</f>
        <v>5400</v>
      </c>
      <c r="J280" s="50">
        <f>IF(OR(LTM!$B281 * 3600 / LTM!$C$1 &gt;= 'Input Data'!$C$12 * LOOKUP(LTM!$A281,'Input Data'!$B$58:$B$62,'Input Data'!$D$58:$D$62) - epsilon, LTM!$C281 - LTM!$C280 &lt; LTM!$B280 - epsilon), (LTM!$C281 - LTM!$C280) * 3600 / LTM!$C$1 / 'Input Data'!$C$14, 'Input Data'!$C$13 - (LTM!$C281 - LTM!$C280) * 3600 / LTM!$C$1 / 'Input Data'!$C$15)</f>
        <v>61.316666666669335</v>
      </c>
      <c r="K280" s="60">
        <f>IF($B280 + $C280 &gt;= LTM!$E280 * 3600 / LTM!$C$1 - epsilon, ($B280 + $C280) / 'Input Data'!$C$14, 'Input Data'!$C$13 - ($B280 + $C280) / 'Input Data'!$C$15)</f>
        <v>103.83333333333394</v>
      </c>
      <c r="L280" s="8">
        <f>IF(OR(LTM!$M281 * 3600 / LTM!$C$1 &gt;= 'Input Data'!$E$12 * LOOKUP(LTM!$A281,'Input Data'!$B$58:$B$62,'Input Data'!$F$58:$F$62) - epsilon,$B280 &lt; LTM!$M280 * 3600 / LTM!$C$1 - epsilon), $B280 / 'Input Data'!$E$14, 'Input Data'!$E$13 - $B280 / 'Input Data'!$E$15)</f>
        <v>207.66666666666788</v>
      </c>
      <c r="M280" s="33">
        <f>IF($D280 + $E280 &gt;= LTM!$P280 * 3600 / LTM!$C$1 - epsilon, ($D280 + $E280) / 'Input Data'!$E$14, 'Input Data'!$E$13 - ($D280 + $E280) / 'Input Data'!$E$15)</f>
        <v>744.23200859291092</v>
      </c>
      <c r="N280" s="8">
        <f>IF(OR(LTM!$X281 * 3600 / LTM!$C$1 &gt;= 'Input Data'!$G$12 * LOOKUP(LTM!$A281,'Input Data'!$B$58:$B$62,'Input Data'!$H$58:$H$62) - epsilon, $D280 &lt; LTM!$X280 * 3600 / LTM!$C$1 - epsilon), $D280 / 'Input Data'!$G$14, 'Input Data'!$G$13 - $D280 / 'Input Data'!$G$15)</f>
        <v>751.57894736842104</v>
      </c>
      <c r="O280" s="17">
        <f>IF($F280 + $G280 &gt;= LTM!$AA280 * 3600 / LTM!$C$1 - epsilon, ($F280 + $G280) / 'Input Data'!$G$14, 'Input Data'!$G$13 - ($F280 + $G280) / 'Input Data'!$G$15)</f>
        <v>751.57894736842104</v>
      </c>
      <c r="Q280" s="49">
        <f>IF(ABS($J280-$K280) &gt; epsilon, -((LTM!$C281 - LTM!$C280) * 3600 / LTM!$C$1-($B280+$C280))/($J280-$K280), 0)</f>
        <v>-60</v>
      </c>
      <c r="R280" s="8">
        <f t="shared" si="8"/>
        <v>1.3414879085990759</v>
      </c>
      <c r="S280" s="17">
        <f t="shared" si="9"/>
        <v>0</v>
      </c>
      <c r="U280" s="49">
        <f>MAX(U279 + Q279 * LTM!$C$1 / 3600, 0)</f>
        <v>0</v>
      </c>
      <c r="V280" s="11">
        <f>MAX(V279 + R279 * LTM!$C$1 / 3600 + IF(NOT(OR(LTM!$M281 * 3600 / LTM!$C$1 &gt;= 'Input Data'!$E$12 * LOOKUP(LTM!$A281,'Input Data'!$B$58:$B$62,'Input Data'!$F$58:$F$62) - epsilon,$B280 &lt; LTM!$M280 * 3600 / LTM!$C$1 - epsilon)), MIN(U279 + Q279 * LTM!$C$1 / 3600, 0), 0), 0)</f>
        <v>0.29731546600174708</v>
      </c>
      <c r="W280" s="18">
        <f>MAX(W279 + S279 * LTM!$C$1 / 3600 + IF(NOT(OR(LTM!$X281 * 3600 / LTM!$C$1 &gt;= 'Input Data'!$G$12 * LOOKUP(LTM!$A281,'Input Data'!$B$58:$B$62,'Input Data'!$H$58:$H$62) - epsilon, $D280 &lt; LTM!$X280 * 3600 / LTM!$C$1 - epsilon)), MIN(V279 + R279 * LTM!$C$1 / 3600, 0), 0), 0)</f>
        <v>0.49335522492120221</v>
      </c>
      <c r="Y280" s="50" t="e">
        <f>NA()</f>
        <v>#N/A</v>
      </c>
      <c r="Z280" s="55" t="e">
        <f>NA()</f>
        <v>#N/A</v>
      </c>
      <c r="AA280" s="8" t="e">
        <f>NA()</f>
        <v>#N/A</v>
      </c>
      <c r="AB280" s="17">
        <f>IF($U280 &gt; epsilon, $U280 + 'Input Data'!$G$11 + 'Input Data'!$E$11, IF($V280 &gt; epsilon, $V280 + 'Input Data'!$G$11, $W280)) * 5280</f>
        <v>4209.8256604892249</v>
      </c>
    </row>
    <row r="281" spans="1:28" x14ac:dyDescent="0.3">
      <c r="A281" s="38">
        <f>IF(SUM($B280:$H282)=0,NA(),LTM!$A282)</f>
        <v>2770</v>
      </c>
      <c r="B281" s="7">
        <f>LTM!$I282 / LTM!$C$1 * 3600</f>
        <v>6230.0000000000364</v>
      </c>
      <c r="C281" s="8">
        <f>LTM!$H282 / LTM!$C$1 * 3600</f>
        <v>0</v>
      </c>
      <c r="D281" s="8">
        <f>LTM!$T282 / LTM!$C$1 * 3600</f>
        <v>5399.9999999999991</v>
      </c>
      <c r="E281" s="33">
        <f>LTM!$S282 / LTM!$C$1 * 3600</f>
        <v>110.20408163265306</v>
      </c>
      <c r="F281" s="8">
        <f>LTM!$AE282 / LTM!$C$1 * 3600</f>
        <v>5400</v>
      </c>
      <c r="G281" s="33">
        <f>LTM!$AD282 / LTM!$C$1 * 3600</f>
        <v>0</v>
      </c>
      <c r="H281" s="18">
        <f>LTM!$AL282 / LTM!$C$1 * 3600</f>
        <v>5400</v>
      </c>
      <c r="J281" s="50">
        <f>IF(OR(LTM!$B282 * 3600 / LTM!$C$1 &gt;= 'Input Data'!$C$12 * LOOKUP(LTM!$A282,'Input Data'!$B$58:$B$62,'Input Data'!$D$58:$D$62) - epsilon, LTM!$C282 - LTM!$C281 &lt; LTM!$B281 - epsilon), (LTM!$C282 - LTM!$C281) * 3600 / LTM!$C$1 / 'Input Data'!$C$14, 'Input Data'!$C$13 - (LTM!$C282 - LTM!$C281) * 3600 / LTM!$C$1 / 'Input Data'!$C$15)</f>
        <v>61.316666666669335</v>
      </c>
      <c r="K281" s="60">
        <f>IF($B281 + $C281 &gt;= LTM!$E281 * 3600 / LTM!$C$1 - epsilon, ($B281 + $C281) / 'Input Data'!$C$14, 'Input Data'!$C$13 - ($B281 + $C281) / 'Input Data'!$C$15)</f>
        <v>103.83333333333394</v>
      </c>
      <c r="L281" s="8">
        <f>IF(OR(LTM!$M282 * 3600 / LTM!$C$1 &gt;= 'Input Data'!$E$12 * LOOKUP(LTM!$A282,'Input Data'!$B$58:$B$62,'Input Data'!$F$58:$F$62) - epsilon,$B281 &lt; LTM!$M281 * 3600 / LTM!$C$1 - epsilon), $B281 / 'Input Data'!$E$14, 'Input Data'!$E$13 - $B281 / 'Input Data'!$E$15)</f>
        <v>207.66666666666788</v>
      </c>
      <c r="M281" s="33">
        <f>IF($D281 + $E281 &gt;= LTM!$P281 * 3600 / LTM!$C$1 - epsilon, ($D281 + $E281) / 'Input Data'!$E$14, 'Input Data'!$E$13 - ($D281 + $E281) / 'Input Data'!$E$15)</f>
        <v>744.23200859291092</v>
      </c>
      <c r="N281" s="8">
        <f>IF(OR(LTM!$X282 * 3600 / LTM!$C$1 &gt;= 'Input Data'!$G$12 * LOOKUP(LTM!$A282,'Input Data'!$B$58:$B$62,'Input Data'!$H$58:$H$62) - epsilon, $D281 &lt; LTM!$X281 * 3600 / LTM!$C$1 - epsilon), $D281 / 'Input Data'!$G$14, 'Input Data'!$G$13 - $D281 / 'Input Data'!$G$15)</f>
        <v>751.57894736842104</v>
      </c>
      <c r="O281" s="17">
        <f>IF($F281 + $G281 &gt;= LTM!$AA281 * 3600 / LTM!$C$1 - epsilon, ($F281 + $G281) / 'Input Data'!$G$14, 'Input Data'!$G$13 - ($F281 + $G281) / 'Input Data'!$G$15)</f>
        <v>751.57894736842104</v>
      </c>
      <c r="Q281" s="49">
        <f>IF(ABS($J281-$K281) &gt; epsilon, -((LTM!$C282 - LTM!$C281) * 3600 / LTM!$C$1-($B281+$C281))/($J281-$K281), 0)</f>
        <v>-60</v>
      </c>
      <c r="R281" s="8">
        <f t="shared" si="8"/>
        <v>1.3414879085990759</v>
      </c>
      <c r="S281" s="17">
        <f t="shared" si="9"/>
        <v>0</v>
      </c>
      <c r="U281" s="49">
        <f>MAX(U280 + Q280 * LTM!$C$1 / 3600, 0)</f>
        <v>0</v>
      </c>
      <c r="V281" s="11">
        <f>MAX(V280 + R280 * LTM!$C$1 / 3600 + IF(NOT(OR(LTM!$M282 * 3600 / LTM!$C$1 &gt;= 'Input Data'!$E$12 * LOOKUP(LTM!$A282,'Input Data'!$B$58:$B$62,'Input Data'!$F$58:$F$62) - epsilon,$B281 &lt; LTM!$M281 * 3600 / LTM!$C$1 - epsilon)), MIN(U280 + Q280 * LTM!$C$1 / 3600, 0), 0), 0)</f>
        <v>0.30104182130341117</v>
      </c>
      <c r="W281" s="18">
        <f>MAX(W280 + S280 * LTM!$C$1 / 3600 + IF(NOT(OR(LTM!$X282 * 3600 / LTM!$C$1 &gt;= 'Input Data'!$G$12 * LOOKUP(LTM!$A282,'Input Data'!$B$58:$B$62,'Input Data'!$H$58:$H$62) - epsilon, $D281 &lt; LTM!$X281 * 3600 / LTM!$C$1 - epsilon)), MIN(V280 + R280 * LTM!$C$1 / 3600, 0), 0), 0)</f>
        <v>0.49335522492120221</v>
      </c>
      <c r="Y281" s="50" t="e">
        <f>NA()</f>
        <v>#N/A</v>
      </c>
      <c r="Z281" s="55" t="e">
        <f>NA()</f>
        <v>#N/A</v>
      </c>
      <c r="AA281" s="8" t="e">
        <f>NA()</f>
        <v>#N/A</v>
      </c>
      <c r="AB281" s="17">
        <f>IF($U281 &gt; epsilon, $U281 + 'Input Data'!$G$11 + 'Input Data'!$E$11, IF($V281 &gt; epsilon, $V281 + 'Input Data'!$G$11, $W281)) * 5280</f>
        <v>4229.500816482011</v>
      </c>
    </row>
    <row r="282" spans="1:28" x14ac:dyDescent="0.3">
      <c r="A282" s="38">
        <f>IF(SUM($B281:$H283)=0,NA(),LTM!$A283)</f>
        <v>2780</v>
      </c>
      <c r="B282" s="7">
        <f>LTM!$I283 / LTM!$C$1 * 3600</f>
        <v>6230.0000000000364</v>
      </c>
      <c r="C282" s="8">
        <f>LTM!$H283 / LTM!$C$1 * 3600</f>
        <v>0</v>
      </c>
      <c r="D282" s="8">
        <f>LTM!$T283 / LTM!$C$1 * 3600</f>
        <v>5400.0000000001628</v>
      </c>
      <c r="E282" s="33">
        <f>LTM!$S283 / LTM!$C$1 * 3600</f>
        <v>110.20408163265641</v>
      </c>
      <c r="F282" s="8">
        <f>LTM!$AE283 / LTM!$C$1 * 3600</f>
        <v>5400</v>
      </c>
      <c r="G282" s="33">
        <f>LTM!$AD283 / LTM!$C$1 * 3600</f>
        <v>0</v>
      </c>
      <c r="H282" s="18">
        <f>LTM!$AL283 / LTM!$C$1 * 3600</f>
        <v>5400</v>
      </c>
      <c r="J282" s="50">
        <f>IF(OR(LTM!$B283 * 3600 / LTM!$C$1 &gt;= 'Input Data'!$C$12 * LOOKUP(LTM!$A283,'Input Data'!$B$58:$B$62,'Input Data'!$D$58:$D$62) - epsilon, LTM!$C283 - LTM!$C282 &lt; LTM!$B282 - epsilon), (LTM!$C283 - LTM!$C282) * 3600 / LTM!$C$1 / 'Input Data'!$C$14, 'Input Data'!$C$13 - (LTM!$C283 - LTM!$C282) * 3600 / LTM!$C$1 / 'Input Data'!$C$15)</f>
        <v>61.316666666669335</v>
      </c>
      <c r="K282" s="60">
        <f>IF($B282 + $C282 &gt;= LTM!$E282 * 3600 / LTM!$C$1 - epsilon, ($B282 + $C282) / 'Input Data'!$C$14, 'Input Data'!$C$13 - ($B282 + $C282) / 'Input Data'!$C$15)</f>
        <v>103.83333333333394</v>
      </c>
      <c r="L282" s="8">
        <f>IF(OR(LTM!$M283 * 3600 / LTM!$C$1 &gt;= 'Input Data'!$E$12 * LOOKUP(LTM!$A283,'Input Data'!$B$58:$B$62,'Input Data'!$F$58:$F$62) - epsilon,$B282 &lt; LTM!$M282 * 3600 / LTM!$C$1 - epsilon), $B282 / 'Input Data'!$E$14, 'Input Data'!$E$13 - $B282 / 'Input Data'!$E$15)</f>
        <v>207.66666666666788</v>
      </c>
      <c r="M282" s="33">
        <f>IF($D282 + $E282 &gt;= LTM!$P282 * 3600 / LTM!$C$1 - epsilon, ($D282 + $E282) / 'Input Data'!$E$14, 'Input Data'!$E$13 - ($D282 + $E282) / 'Input Data'!$E$15)</f>
        <v>744.23200859289977</v>
      </c>
      <c r="N282" s="8">
        <f>IF(OR(LTM!$X283 * 3600 / LTM!$C$1 &gt;= 'Input Data'!$G$12 * LOOKUP(LTM!$A283,'Input Data'!$B$58:$B$62,'Input Data'!$H$58:$H$62) - epsilon, $D282 &lt; LTM!$X282 * 3600 / LTM!$C$1 - epsilon), $D282 / 'Input Data'!$G$14, 'Input Data'!$G$13 - $D282 / 'Input Data'!$G$15)</f>
        <v>751.57894736841013</v>
      </c>
      <c r="O282" s="17">
        <f>IF($F282 + $G282 &gt;= LTM!$AA282 * 3600 / LTM!$C$1 - epsilon, ($F282 + $G282) / 'Input Data'!$G$14, 'Input Data'!$G$13 - ($F282 + $G282) / 'Input Data'!$G$15)</f>
        <v>751.57894736842104</v>
      </c>
      <c r="Q282" s="49">
        <f>IF(ABS($J282-$K282) &gt; epsilon, -((LTM!$C283 - LTM!$C282) * 3600 / LTM!$C$1-($B282+$C282))/($J282-$K282), 0)</f>
        <v>-60</v>
      </c>
      <c r="R282" s="8">
        <f t="shared" si="8"/>
        <v>1.3414879085987936</v>
      </c>
      <c r="S282" s="17">
        <f t="shared" si="9"/>
        <v>0</v>
      </c>
      <c r="U282" s="49">
        <f>MAX(U281 + Q281 * LTM!$C$1 / 3600, 0)</f>
        <v>0</v>
      </c>
      <c r="V282" s="11">
        <f>MAX(V281 + R281 * LTM!$C$1 / 3600 + IF(NOT(OR(LTM!$M283 * 3600 / LTM!$C$1 &gt;= 'Input Data'!$E$12 * LOOKUP(LTM!$A283,'Input Data'!$B$58:$B$62,'Input Data'!$F$58:$F$62) - epsilon,$B282 &lt; LTM!$M282 * 3600 / LTM!$C$1 - epsilon)), MIN(U281 + Q281 * LTM!$C$1 / 3600, 0), 0), 0)</f>
        <v>0.30476817660507527</v>
      </c>
      <c r="W282" s="18">
        <f>MAX(W281 + S281 * LTM!$C$1 / 3600 + IF(NOT(OR(LTM!$X283 * 3600 / LTM!$C$1 &gt;= 'Input Data'!$G$12 * LOOKUP(LTM!$A283,'Input Data'!$B$58:$B$62,'Input Data'!$H$58:$H$62) - epsilon, $D282 &lt; LTM!$X282 * 3600 / LTM!$C$1 - epsilon)), MIN(V281 + R281 * LTM!$C$1 / 3600, 0), 0), 0)</f>
        <v>0.49335522492120221</v>
      </c>
      <c r="Y282" s="50" t="e">
        <f>NA()</f>
        <v>#N/A</v>
      </c>
      <c r="Z282" s="55" t="e">
        <f>NA()</f>
        <v>#N/A</v>
      </c>
      <c r="AA282" s="8" t="e">
        <f>NA()</f>
        <v>#N/A</v>
      </c>
      <c r="AB282" s="17">
        <f>IF($U282 &gt; epsilon, $U282 + 'Input Data'!$G$11 + 'Input Data'!$E$11, IF($V282 &gt; epsilon, $V282 + 'Input Data'!$G$11, $W282)) * 5280</f>
        <v>4249.1759724747972</v>
      </c>
    </row>
    <row r="283" spans="1:28" x14ac:dyDescent="0.3">
      <c r="A283" s="38">
        <f>IF(SUM($B282:$H284)=0,NA(),LTM!$A284)</f>
        <v>2790</v>
      </c>
      <c r="B283" s="7">
        <f>LTM!$I284 / LTM!$C$1 * 3600</f>
        <v>6230.0000000000364</v>
      </c>
      <c r="C283" s="8">
        <f>LTM!$H284 / LTM!$C$1 * 3600</f>
        <v>0</v>
      </c>
      <c r="D283" s="8">
        <f>LTM!$T284 / LTM!$C$1 * 3600</f>
        <v>5399.9999999999991</v>
      </c>
      <c r="E283" s="33">
        <f>LTM!$S284 / LTM!$C$1 * 3600</f>
        <v>110.20408163265306</v>
      </c>
      <c r="F283" s="8">
        <f>LTM!$AE284 / LTM!$C$1 * 3600</f>
        <v>5400</v>
      </c>
      <c r="G283" s="33">
        <f>LTM!$AD284 / LTM!$C$1 * 3600</f>
        <v>0</v>
      </c>
      <c r="H283" s="18">
        <f>LTM!$AL284 / LTM!$C$1 * 3600</f>
        <v>5400</v>
      </c>
      <c r="J283" s="50">
        <f>IF(OR(LTM!$B284 * 3600 / LTM!$C$1 &gt;= 'Input Data'!$C$12 * LOOKUP(LTM!$A284,'Input Data'!$B$58:$B$62,'Input Data'!$D$58:$D$62) - epsilon, LTM!$C284 - LTM!$C283 &lt; LTM!$B283 - epsilon), (LTM!$C284 - LTM!$C283) * 3600 / LTM!$C$1 / 'Input Data'!$C$14, 'Input Data'!$C$13 - (LTM!$C284 - LTM!$C283) * 3600 / LTM!$C$1 / 'Input Data'!$C$15)</f>
        <v>61.316666666669335</v>
      </c>
      <c r="K283" s="60">
        <f>IF($B283 + $C283 &gt;= LTM!$E283 * 3600 / LTM!$C$1 - epsilon, ($B283 + $C283) / 'Input Data'!$C$14, 'Input Data'!$C$13 - ($B283 + $C283) / 'Input Data'!$C$15)</f>
        <v>103.83333333333394</v>
      </c>
      <c r="L283" s="8">
        <f>IF(OR(LTM!$M284 * 3600 / LTM!$C$1 &gt;= 'Input Data'!$E$12 * LOOKUP(LTM!$A284,'Input Data'!$B$58:$B$62,'Input Data'!$F$58:$F$62) - epsilon,$B283 &lt; LTM!$M283 * 3600 / LTM!$C$1 - epsilon), $B283 / 'Input Data'!$E$14, 'Input Data'!$E$13 - $B283 / 'Input Data'!$E$15)</f>
        <v>207.66666666666788</v>
      </c>
      <c r="M283" s="33">
        <f>IF($D283 + $E283 &gt;= LTM!$P283 * 3600 / LTM!$C$1 - epsilon, ($D283 + $E283) / 'Input Data'!$E$14, 'Input Data'!$E$13 - ($D283 + $E283) / 'Input Data'!$E$15)</f>
        <v>744.23200859291092</v>
      </c>
      <c r="N283" s="8">
        <f>IF(OR(LTM!$X284 * 3600 / LTM!$C$1 &gt;= 'Input Data'!$G$12 * LOOKUP(LTM!$A284,'Input Data'!$B$58:$B$62,'Input Data'!$H$58:$H$62) - epsilon, $D283 &lt; LTM!$X283 * 3600 / LTM!$C$1 - epsilon), $D283 / 'Input Data'!$G$14, 'Input Data'!$G$13 - $D283 / 'Input Data'!$G$15)</f>
        <v>751.57894736842104</v>
      </c>
      <c r="O283" s="17">
        <f>IF($F283 + $G283 &gt;= LTM!$AA283 * 3600 / LTM!$C$1 - epsilon, ($F283 + $G283) / 'Input Data'!$G$14, 'Input Data'!$G$13 - ($F283 + $G283) / 'Input Data'!$G$15)</f>
        <v>751.57894736842104</v>
      </c>
      <c r="Q283" s="49">
        <f>IF(ABS($J283-$K283) &gt; epsilon, -((LTM!$C284 - LTM!$C283) * 3600 / LTM!$C$1-($B283+$C283))/($J283-$K283), 0)</f>
        <v>-60</v>
      </c>
      <c r="R283" s="8">
        <f t="shared" si="8"/>
        <v>1.3414879085990759</v>
      </c>
      <c r="S283" s="17">
        <f t="shared" si="9"/>
        <v>0</v>
      </c>
      <c r="U283" s="49">
        <f>MAX(U282 + Q282 * LTM!$C$1 / 3600, 0)</f>
        <v>0</v>
      </c>
      <c r="V283" s="11">
        <f>MAX(V282 + R282 * LTM!$C$1 / 3600 + IF(NOT(OR(LTM!$M284 * 3600 / LTM!$C$1 &gt;= 'Input Data'!$E$12 * LOOKUP(LTM!$A284,'Input Data'!$B$58:$B$62,'Input Data'!$F$58:$F$62) - epsilon,$B283 &lt; LTM!$M283 * 3600 / LTM!$C$1 - epsilon)), MIN(U282 + Q282 * LTM!$C$1 / 3600, 0), 0), 0)</f>
        <v>0.30849453190673859</v>
      </c>
      <c r="W283" s="18">
        <f>MAX(W282 + S282 * LTM!$C$1 / 3600 + IF(NOT(OR(LTM!$X284 * 3600 / LTM!$C$1 &gt;= 'Input Data'!$G$12 * LOOKUP(LTM!$A284,'Input Data'!$B$58:$B$62,'Input Data'!$H$58:$H$62) - epsilon, $D283 &lt; LTM!$X283 * 3600 / LTM!$C$1 - epsilon)), MIN(V282 + R282 * LTM!$C$1 / 3600, 0), 0), 0)</f>
        <v>0.49335522492120221</v>
      </c>
      <c r="Y283" s="50" t="e">
        <f>NA()</f>
        <v>#N/A</v>
      </c>
      <c r="Z283" s="55" t="e">
        <f>NA()</f>
        <v>#N/A</v>
      </c>
      <c r="AA283" s="8" t="e">
        <f>NA()</f>
        <v>#N/A</v>
      </c>
      <c r="AB283" s="17">
        <f>IF($U283 &gt; epsilon, $U283 + 'Input Data'!$G$11 + 'Input Data'!$E$11, IF($V283 &gt; epsilon, $V283 + 'Input Data'!$G$11, $W283)) * 5280</f>
        <v>4268.8511284675797</v>
      </c>
    </row>
    <row r="284" spans="1:28" x14ac:dyDescent="0.3">
      <c r="A284" s="38">
        <f>IF(SUM($B283:$H285)=0,NA(),LTM!$A285)</f>
        <v>2800</v>
      </c>
      <c r="B284" s="7">
        <f>LTM!$I285 / LTM!$C$1 * 3600</f>
        <v>6230.0000000000364</v>
      </c>
      <c r="C284" s="8">
        <f>LTM!$H285 / LTM!$C$1 * 3600</f>
        <v>0</v>
      </c>
      <c r="D284" s="8">
        <f>LTM!$T285 / LTM!$C$1 * 3600</f>
        <v>5399.9999999999991</v>
      </c>
      <c r="E284" s="33">
        <f>LTM!$S285 / LTM!$C$1 * 3600</f>
        <v>110.20408163265306</v>
      </c>
      <c r="F284" s="8">
        <f>LTM!$AE285 / LTM!$C$1 * 3600</f>
        <v>5400</v>
      </c>
      <c r="G284" s="33">
        <f>LTM!$AD285 / LTM!$C$1 * 3600</f>
        <v>0</v>
      </c>
      <c r="H284" s="18">
        <f>LTM!$AL285 / LTM!$C$1 * 3600</f>
        <v>5400</v>
      </c>
      <c r="J284" s="50">
        <f>IF(OR(LTM!$B285 * 3600 / LTM!$C$1 &gt;= 'Input Data'!$C$12 * LOOKUP(LTM!$A285,'Input Data'!$B$58:$B$62,'Input Data'!$D$58:$D$62) - epsilon, LTM!$C285 - LTM!$C284 &lt; LTM!$B284 - epsilon), (LTM!$C285 - LTM!$C284) * 3600 / LTM!$C$1 / 'Input Data'!$C$14, 'Input Data'!$C$13 - (LTM!$C285 - LTM!$C284) * 3600 / LTM!$C$1 / 'Input Data'!$C$15)</f>
        <v>61.316666666669335</v>
      </c>
      <c r="K284" s="60">
        <f>IF($B284 + $C284 &gt;= LTM!$E284 * 3600 / LTM!$C$1 - epsilon, ($B284 + $C284) / 'Input Data'!$C$14, 'Input Data'!$C$13 - ($B284 + $C284) / 'Input Data'!$C$15)</f>
        <v>103.83333333333394</v>
      </c>
      <c r="L284" s="8">
        <f>IF(OR(LTM!$M285 * 3600 / LTM!$C$1 &gt;= 'Input Data'!$E$12 * LOOKUP(LTM!$A285,'Input Data'!$B$58:$B$62,'Input Data'!$F$58:$F$62) - epsilon,$B284 &lt; LTM!$M284 * 3600 / LTM!$C$1 - epsilon), $B284 / 'Input Data'!$E$14, 'Input Data'!$E$13 - $B284 / 'Input Data'!$E$15)</f>
        <v>207.66666666666788</v>
      </c>
      <c r="M284" s="33">
        <f>IF($D284 + $E284 &gt;= LTM!$P284 * 3600 / LTM!$C$1 - epsilon, ($D284 + $E284) / 'Input Data'!$E$14, 'Input Data'!$E$13 - ($D284 + $E284) / 'Input Data'!$E$15)</f>
        <v>744.23200859291092</v>
      </c>
      <c r="N284" s="8">
        <f>IF(OR(LTM!$X285 * 3600 / LTM!$C$1 &gt;= 'Input Data'!$G$12 * LOOKUP(LTM!$A285,'Input Data'!$B$58:$B$62,'Input Data'!$H$58:$H$62) - epsilon, $D284 &lt; LTM!$X284 * 3600 / LTM!$C$1 - epsilon), $D284 / 'Input Data'!$G$14, 'Input Data'!$G$13 - $D284 / 'Input Data'!$G$15)</f>
        <v>751.57894736842104</v>
      </c>
      <c r="O284" s="17">
        <f>IF($F284 + $G284 &gt;= LTM!$AA284 * 3600 / LTM!$C$1 - epsilon, ($F284 + $G284) / 'Input Data'!$G$14, 'Input Data'!$G$13 - ($F284 + $G284) / 'Input Data'!$G$15)</f>
        <v>751.57894736842104</v>
      </c>
      <c r="Q284" s="49">
        <f>IF(ABS($J284-$K284) &gt; epsilon, -((LTM!$C285 - LTM!$C284) * 3600 / LTM!$C$1-($B284+$C284))/($J284-$K284), 0)</f>
        <v>-60</v>
      </c>
      <c r="R284" s="8">
        <f t="shared" si="8"/>
        <v>1.3414879085990759</v>
      </c>
      <c r="S284" s="17">
        <f t="shared" si="9"/>
        <v>0</v>
      </c>
      <c r="U284" s="49">
        <f>MAX(U283 + Q283 * LTM!$C$1 / 3600, 0)</f>
        <v>0</v>
      </c>
      <c r="V284" s="11">
        <f>MAX(V283 + R283 * LTM!$C$1 / 3600 + IF(NOT(OR(LTM!$M285 * 3600 / LTM!$C$1 &gt;= 'Input Data'!$E$12 * LOOKUP(LTM!$A285,'Input Data'!$B$58:$B$62,'Input Data'!$F$58:$F$62) - epsilon,$B284 &lt; LTM!$M284 * 3600 / LTM!$C$1 - epsilon)), MIN(U283 + Q283 * LTM!$C$1 / 3600, 0), 0), 0)</f>
        <v>0.31222088720840269</v>
      </c>
      <c r="W284" s="18">
        <f>MAX(W283 + S283 * LTM!$C$1 / 3600 + IF(NOT(OR(LTM!$X285 * 3600 / LTM!$C$1 &gt;= 'Input Data'!$G$12 * LOOKUP(LTM!$A285,'Input Data'!$B$58:$B$62,'Input Data'!$H$58:$H$62) - epsilon, $D284 &lt; LTM!$X284 * 3600 / LTM!$C$1 - epsilon)), MIN(V283 + R283 * LTM!$C$1 / 3600, 0), 0), 0)</f>
        <v>0.49335522492120221</v>
      </c>
      <c r="Y284" s="50" t="e">
        <f>NA()</f>
        <v>#N/A</v>
      </c>
      <c r="Z284" s="55" t="e">
        <f>NA()</f>
        <v>#N/A</v>
      </c>
      <c r="AA284" s="8" t="e">
        <f>NA()</f>
        <v>#N/A</v>
      </c>
      <c r="AB284" s="17">
        <f>IF($U284 &gt; epsilon, $U284 + 'Input Data'!$G$11 + 'Input Data'!$E$11, IF($V284 &gt; epsilon, $V284 + 'Input Data'!$G$11, $W284)) * 5280</f>
        <v>4288.5262844603658</v>
      </c>
    </row>
    <row r="285" spans="1:28" x14ac:dyDescent="0.3">
      <c r="A285" s="38">
        <f>IF(SUM($B284:$H286)=0,NA(),LTM!$A286)</f>
        <v>2810</v>
      </c>
      <c r="B285" s="7">
        <f>LTM!$I286 / LTM!$C$1 * 3600</f>
        <v>6230.0000000000364</v>
      </c>
      <c r="C285" s="8">
        <f>LTM!$H286 / LTM!$C$1 * 3600</f>
        <v>0</v>
      </c>
      <c r="D285" s="8">
        <f>LTM!$T286 / LTM!$C$1 * 3600</f>
        <v>5399.9999999999991</v>
      </c>
      <c r="E285" s="33">
        <f>LTM!$S286 / LTM!$C$1 * 3600</f>
        <v>110.20408163265306</v>
      </c>
      <c r="F285" s="8">
        <f>LTM!$AE286 / LTM!$C$1 * 3600</f>
        <v>5400</v>
      </c>
      <c r="G285" s="33">
        <f>LTM!$AD286 / LTM!$C$1 * 3600</f>
        <v>0</v>
      </c>
      <c r="H285" s="18">
        <f>LTM!$AL286 / LTM!$C$1 * 3600</f>
        <v>5400</v>
      </c>
      <c r="J285" s="50">
        <f>IF(OR(LTM!$B286 * 3600 / LTM!$C$1 &gt;= 'Input Data'!$C$12 * LOOKUP(LTM!$A286,'Input Data'!$B$58:$B$62,'Input Data'!$D$58:$D$62) - epsilon, LTM!$C286 - LTM!$C285 &lt; LTM!$B285 - epsilon), (LTM!$C286 - LTM!$C285) * 3600 / LTM!$C$1 / 'Input Data'!$C$14, 'Input Data'!$C$13 - (LTM!$C286 - LTM!$C285) * 3600 / LTM!$C$1 / 'Input Data'!$C$15)</f>
        <v>61.316666666669335</v>
      </c>
      <c r="K285" s="60">
        <f>IF($B285 + $C285 &gt;= LTM!$E285 * 3600 / LTM!$C$1 - epsilon, ($B285 + $C285) / 'Input Data'!$C$14, 'Input Data'!$C$13 - ($B285 + $C285) / 'Input Data'!$C$15)</f>
        <v>103.83333333333394</v>
      </c>
      <c r="L285" s="8">
        <f>IF(OR(LTM!$M286 * 3600 / LTM!$C$1 &gt;= 'Input Data'!$E$12 * LOOKUP(LTM!$A286,'Input Data'!$B$58:$B$62,'Input Data'!$F$58:$F$62) - epsilon,$B285 &lt; LTM!$M285 * 3600 / LTM!$C$1 - epsilon), $B285 / 'Input Data'!$E$14, 'Input Data'!$E$13 - $B285 / 'Input Data'!$E$15)</f>
        <v>207.66666666666788</v>
      </c>
      <c r="M285" s="33">
        <f>IF($D285 + $E285 &gt;= LTM!$P285 * 3600 / LTM!$C$1 - epsilon, ($D285 + $E285) / 'Input Data'!$E$14, 'Input Data'!$E$13 - ($D285 + $E285) / 'Input Data'!$E$15)</f>
        <v>744.23200859291092</v>
      </c>
      <c r="N285" s="8">
        <f>IF(OR(LTM!$X286 * 3600 / LTM!$C$1 &gt;= 'Input Data'!$G$12 * LOOKUP(LTM!$A286,'Input Data'!$B$58:$B$62,'Input Data'!$H$58:$H$62) - epsilon, $D285 &lt; LTM!$X285 * 3600 / LTM!$C$1 - epsilon), $D285 / 'Input Data'!$G$14, 'Input Data'!$G$13 - $D285 / 'Input Data'!$G$15)</f>
        <v>751.57894736842104</v>
      </c>
      <c r="O285" s="17">
        <f>IF($F285 + $G285 &gt;= LTM!$AA285 * 3600 / LTM!$C$1 - epsilon, ($F285 + $G285) / 'Input Data'!$G$14, 'Input Data'!$G$13 - ($F285 + $G285) / 'Input Data'!$G$15)</f>
        <v>751.57894736842104</v>
      </c>
      <c r="Q285" s="49">
        <f>IF(ABS($J285-$K285) &gt; epsilon, -((LTM!$C286 - LTM!$C285) * 3600 / LTM!$C$1-($B285+$C285))/($J285-$K285), 0)</f>
        <v>-60</v>
      </c>
      <c r="R285" s="8">
        <f t="shared" si="8"/>
        <v>1.3414879085990759</v>
      </c>
      <c r="S285" s="17">
        <f t="shared" si="9"/>
        <v>0</v>
      </c>
      <c r="U285" s="49">
        <f>MAX(U284 + Q284 * LTM!$C$1 / 3600, 0)</f>
        <v>0</v>
      </c>
      <c r="V285" s="11">
        <f>MAX(V284 + R284 * LTM!$C$1 / 3600 + IF(NOT(OR(LTM!$M286 * 3600 / LTM!$C$1 &gt;= 'Input Data'!$E$12 * LOOKUP(LTM!$A286,'Input Data'!$B$58:$B$62,'Input Data'!$F$58:$F$62) - epsilon,$B285 &lt; LTM!$M285 * 3600 / LTM!$C$1 - epsilon)), MIN(U284 + Q284 * LTM!$C$1 / 3600, 0), 0), 0)</f>
        <v>0.31594724251006678</v>
      </c>
      <c r="W285" s="18">
        <f>MAX(W284 + S284 * LTM!$C$1 / 3600 + IF(NOT(OR(LTM!$X286 * 3600 / LTM!$C$1 &gt;= 'Input Data'!$G$12 * LOOKUP(LTM!$A286,'Input Data'!$B$58:$B$62,'Input Data'!$H$58:$H$62) - epsilon, $D285 &lt; LTM!$X285 * 3600 / LTM!$C$1 - epsilon)), MIN(V284 + R284 * LTM!$C$1 / 3600, 0), 0), 0)</f>
        <v>0.49335522492120221</v>
      </c>
      <c r="Y285" s="50" t="e">
        <f>NA()</f>
        <v>#N/A</v>
      </c>
      <c r="Z285" s="55" t="e">
        <f>NA()</f>
        <v>#N/A</v>
      </c>
      <c r="AA285" s="8" t="e">
        <f>NA()</f>
        <v>#N/A</v>
      </c>
      <c r="AB285" s="17">
        <f>IF($U285 &gt; epsilon, $U285 + 'Input Data'!$G$11 + 'Input Data'!$E$11, IF($V285 &gt; epsilon, $V285 + 'Input Data'!$G$11, $W285)) * 5280</f>
        <v>4308.2014404531528</v>
      </c>
    </row>
    <row r="286" spans="1:28" x14ac:dyDescent="0.3">
      <c r="A286" s="38">
        <f>IF(SUM($B285:$H287)=0,NA(),LTM!$A287)</f>
        <v>2820</v>
      </c>
      <c r="B286" s="7">
        <f>LTM!$I287 / LTM!$C$1 * 3600</f>
        <v>6230.0000000000364</v>
      </c>
      <c r="C286" s="8">
        <f>LTM!$H287 / LTM!$C$1 * 3600</f>
        <v>0</v>
      </c>
      <c r="D286" s="8">
        <f>LTM!$T287 / LTM!$C$1 * 3600</f>
        <v>5399.9999999999991</v>
      </c>
      <c r="E286" s="33">
        <f>LTM!$S287 / LTM!$C$1 * 3600</f>
        <v>110.20408163265306</v>
      </c>
      <c r="F286" s="8">
        <f>LTM!$AE287 / LTM!$C$1 * 3600</f>
        <v>5400</v>
      </c>
      <c r="G286" s="33">
        <f>LTM!$AD287 / LTM!$C$1 * 3600</f>
        <v>0</v>
      </c>
      <c r="H286" s="18">
        <f>LTM!$AL287 / LTM!$C$1 * 3600</f>
        <v>5400</v>
      </c>
      <c r="J286" s="50">
        <f>IF(OR(LTM!$B287 * 3600 / LTM!$C$1 &gt;= 'Input Data'!$C$12 * LOOKUP(LTM!$A287,'Input Data'!$B$58:$B$62,'Input Data'!$D$58:$D$62) - epsilon, LTM!$C287 - LTM!$C286 &lt; LTM!$B286 - epsilon), (LTM!$C287 - LTM!$C286) * 3600 / LTM!$C$1 / 'Input Data'!$C$14, 'Input Data'!$C$13 - (LTM!$C287 - LTM!$C286) * 3600 / LTM!$C$1 / 'Input Data'!$C$15)</f>
        <v>61.316666666669335</v>
      </c>
      <c r="K286" s="60">
        <f>IF($B286 + $C286 &gt;= LTM!$E286 * 3600 / LTM!$C$1 - epsilon, ($B286 + $C286) / 'Input Data'!$C$14, 'Input Data'!$C$13 - ($B286 + $C286) / 'Input Data'!$C$15)</f>
        <v>103.83333333333394</v>
      </c>
      <c r="L286" s="8">
        <f>IF(OR(LTM!$M287 * 3600 / LTM!$C$1 &gt;= 'Input Data'!$E$12 * LOOKUP(LTM!$A287,'Input Data'!$B$58:$B$62,'Input Data'!$F$58:$F$62) - epsilon,$B286 &lt; LTM!$M286 * 3600 / LTM!$C$1 - epsilon), $B286 / 'Input Data'!$E$14, 'Input Data'!$E$13 - $B286 / 'Input Data'!$E$15)</f>
        <v>207.66666666666788</v>
      </c>
      <c r="M286" s="33">
        <f>IF($D286 + $E286 &gt;= LTM!$P286 * 3600 / LTM!$C$1 - epsilon, ($D286 + $E286) / 'Input Data'!$E$14, 'Input Data'!$E$13 - ($D286 + $E286) / 'Input Data'!$E$15)</f>
        <v>744.23200859291092</v>
      </c>
      <c r="N286" s="8">
        <f>IF(OR(LTM!$X287 * 3600 / LTM!$C$1 &gt;= 'Input Data'!$G$12 * LOOKUP(LTM!$A287,'Input Data'!$B$58:$B$62,'Input Data'!$H$58:$H$62) - epsilon, $D286 &lt; LTM!$X286 * 3600 / LTM!$C$1 - epsilon), $D286 / 'Input Data'!$G$14, 'Input Data'!$G$13 - $D286 / 'Input Data'!$G$15)</f>
        <v>751.57894736842104</v>
      </c>
      <c r="O286" s="17">
        <f>IF($F286 + $G286 &gt;= LTM!$AA286 * 3600 / LTM!$C$1 - epsilon, ($F286 + $G286) / 'Input Data'!$G$14, 'Input Data'!$G$13 - ($F286 + $G286) / 'Input Data'!$G$15)</f>
        <v>751.57894736842104</v>
      </c>
      <c r="Q286" s="49">
        <f>IF(ABS($J286-$K286) &gt; epsilon, -((LTM!$C287 - LTM!$C286) * 3600 / LTM!$C$1-($B286+$C286))/($J286-$K286), 0)</f>
        <v>-60</v>
      </c>
      <c r="R286" s="8">
        <f t="shared" si="8"/>
        <v>1.3414879085990759</v>
      </c>
      <c r="S286" s="17">
        <f t="shared" si="9"/>
        <v>0</v>
      </c>
      <c r="U286" s="49">
        <f>MAX(U285 + Q285 * LTM!$C$1 / 3600, 0)</f>
        <v>0</v>
      </c>
      <c r="V286" s="11">
        <f>MAX(V285 + R285 * LTM!$C$1 / 3600 + IF(NOT(OR(LTM!$M287 * 3600 / LTM!$C$1 &gt;= 'Input Data'!$E$12 * LOOKUP(LTM!$A287,'Input Data'!$B$58:$B$62,'Input Data'!$F$58:$F$62) - epsilon,$B286 &lt; LTM!$M286 * 3600 / LTM!$C$1 - epsilon)), MIN(U285 + Q285 * LTM!$C$1 / 3600, 0), 0), 0)</f>
        <v>0.31967359781173088</v>
      </c>
      <c r="W286" s="18">
        <f>MAX(W285 + S285 * LTM!$C$1 / 3600 + IF(NOT(OR(LTM!$X287 * 3600 / LTM!$C$1 &gt;= 'Input Data'!$G$12 * LOOKUP(LTM!$A287,'Input Data'!$B$58:$B$62,'Input Data'!$H$58:$H$62) - epsilon, $D286 &lt; LTM!$X286 * 3600 / LTM!$C$1 - epsilon)), MIN(V285 + R285 * LTM!$C$1 / 3600, 0), 0), 0)</f>
        <v>0.49335522492120221</v>
      </c>
      <c r="Y286" s="50" t="e">
        <f>NA()</f>
        <v>#N/A</v>
      </c>
      <c r="Z286" s="55" t="e">
        <f>NA()</f>
        <v>#N/A</v>
      </c>
      <c r="AA286" s="8" t="e">
        <f>NA()</f>
        <v>#N/A</v>
      </c>
      <c r="AB286" s="17">
        <f>IF($U286 &gt; epsilon, $U286 + 'Input Data'!$G$11 + 'Input Data'!$E$11, IF($V286 &gt; epsilon, $V286 + 'Input Data'!$G$11, $W286)) * 5280</f>
        <v>4327.876596445939</v>
      </c>
    </row>
    <row r="287" spans="1:28" x14ac:dyDescent="0.3">
      <c r="A287" s="38">
        <f>IF(SUM($B286:$H288)=0,NA(),LTM!$A288)</f>
        <v>2830</v>
      </c>
      <c r="B287" s="7">
        <f>LTM!$I288 / LTM!$C$1 * 3600</f>
        <v>6230.0000000000364</v>
      </c>
      <c r="C287" s="8">
        <f>LTM!$H288 / LTM!$C$1 * 3600</f>
        <v>0</v>
      </c>
      <c r="D287" s="8">
        <f>LTM!$T288 / LTM!$C$1 * 3600</f>
        <v>5399.9999999999991</v>
      </c>
      <c r="E287" s="33">
        <f>LTM!$S288 / LTM!$C$1 * 3600</f>
        <v>110.20408163265306</v>
      </c>
      <c r="F287" s="8">
        <f>LTM!$AE288 / LTM!$C$1 * 3600</f>
        <v>5400</v>
      </c>
      <c r="G287" s="33">
        <f>LTM!$AD288 / LTM!$C$1 * 3600</f>
        <v>0</v>
      </c>
      <c r="H287" s="18">
        <f>LTM!$AL288 / LTM!$C$1 * 3600</f>
        <v>5400</v>
      </c>
      <c r="J287" s="50">
        <f>IF(OR(LTM!$B288 * 3600 / LTM!$C$1 &gt;= 'Input Data'!$C$12 * LOOKUP(LTM!$A288,'Input Data'!$B$58:$B$62,'Input Data'!$D$58:$D$62) - epsilon, LTM!$C288 - LTM!$C287 &lt; LTM!$B287 - epsilon), (LTM!$C288 - LTM!$C287) * 3600 / LTM!$C$1 / 'Input Data'!$C$14, 'Input Data'!$C$13 - (LTM!$C288 - LTM!$C287) * 3600 / LTM!$C$1 / 'Input Data'!$C$15)</f>
        <v>61.316666666669335</v>
      </c>
      <c r="K287" s="60">
        <f>IF($B287 + $C287 &gt;= LTM!$E287 * 3600 / LTM!$C$1 - epsilon, ($B287 + $C287) / 'Input Data'!$C$14, 'Input Data'!$C$13 - ($B287 + $C287) / 'Input Data'!$C$15)</f>
        <v>103.83333333333394</v>
      </c>
      <c r="L287" s="8">
        <f>IF(OR(LTM!$M288 * 3600 / LTM!$C$1 &gt;= 'Input Data'!$E$12 * LOOKUP(LTM!$A288,'Input Data'!$B$58:$B$62,'Input Data'!$F$58:$F$62) - epsilon,$B287 &lt; LTM!$M287 * 3600 / LTM!$C$1 - epsilon), $B287 / 'Input Data'!$E$14, 'Input Data'!$E$13 - $B287 / 'Input Data'!$E$15)</f>
        <v>207.66666666666788</v>
      </c>
      <c r="M287" s="33">
        <f>IF($D287 + $E287 &gt;= LTM!$P287 * 3600 / LTM!$C$1 - epsilon, ($D287 + $E287) / 'Input Data'!$E$14, 'Input Data'!$E$13 - ($D287 + $E287) / 'Input Data'!$E$15)</f>
        <v>744.23200859291092</v>
      </c>
      <c r="N287" s="8">
        <f>IF(OR(LTM!$X288 * 3600 / LTM!$C$1 &gt;= 'Input Data'!$G$12 * LOOKUP(LTM!$A288,'Input Data'!$B$58:$B$62,'Input Data'!$H$58:$H$62) - epsilon, $D287 &lt; LTM!$X287 * 3600 / LTM!$C$1 - epsilon), $D287 / 'Input Data'!$G$14, 'Input Data'!$G$13 - $D287 / 'Input Data'!$G$15)</f>
        <v>751.57894736842104</v>
      </c>
      <c r="O287" s="17">
        <f>IF($F287 + $G287 &gt;= LTM!$AA287 * 3600 / LTM!$C$1 - epsilon, ($F287 + $G287) / 'Input Data'!$G$14, 'Input Data'!$G$13 - ($F287 + $G287) / 'Input Data'!$G$15)</f>
        <v>751.57894736842104</v>
      </c>
      <c r="Q287" s="49">
        <f>IF(ABS($J287-$K287) &gt; epsilon, -((LTM!$C288 - LTM!$C287) * 3600 / LTM!$C$1-($B287+$C287))/($J287-$K287), 0)</f>
        <v>-60</v>
      </c>
      <c r="R287" s="8">
        <f t="shared" si="8"/>
        <v>1.3414879085990759</v>
      </c>
      <c r="S287" s="17">
        <f t="shared" si="9"/>
        <v>0</v>
      </c>
      <c r="U287" s="49">
        <f>MAX(U286 + Q286 * LTM!$C$1 / 3600, 0)</f>
        <v>0</v>
      </c>
      <c r="V287" s="11">
        <f>MAX(V286 + R286 * LTM!$C$1 / 3600 + IF(NOT(OR(LTM!$M288 * 3600 / LTM!$C$1 &gt;= 'Input Data'!$E$12 * LOOKUP(LTM!$A288,'Input Data'!$B$58:$B$62,'Input Data'!$F$58:$F$62) - epsilon,$B287 &lt; LTM!$M287 * 3600 / LTM!$C$1 - epsilon)), MIN(U286 + Q286 * LTM!$C$1 / 3600, 0), 0), 0)</f>
        <v>0.32339995311339498</v>
      </c>
      <c r="W287" s="18">
        <f>MAX(W286 + S286 * LTM!$C$1 / 3600 + IF(NOT(OR(LTM!$X288 * 3600 / LTM!$C$1 &gt;= 'Input Data'!$G$12 * LOOKUP(LTM!$A288,'Input Data'!$B$58:$B$62,'Input Data'!$H$58:$H$62) - epsilon, $D287 &lt; LTM!$X287 * 3600 / LTM!$C$1 - epsilon)), MIN(V286 + R286 * LTM!$C$1 / 3600, 0), 0), 0)</f>
        <v>0.49335522492120221</v>
      </c>
      <c r="Y287" s="50" t="e">
        <f>NA()</f>
        <v>#N/A</v>
      </c>
      <c r="Z287" s="55" t="e">
        <f>NA()</f>
        <v>#N/A</v>
      </c>
      <c r="AA287" s="8" t="e">
        <f>NA()</f>
        <v>#N/A</v>
      </c>
      <c r="AB287" s="17">
        <f>IF($U287 &gt; epsilon, $U287 + 'Input Data'!$G$11 + 'Input Data'!$E$11, IF($V287 &gt; epsilon, $V287 + 'Input Data'!$G$11, $W287)) * 5280</f>
        <v>4347.5517524387251</v>
      </c>
    </row>
    <row r="288" spans="1:28" x14ac:dyDescent="0.3">
      <c r="A288" s="38">
        <f>IF(SUM($B287:$H289)=0,NA(),LTM!$A289)</f>
        <v>2840</v>
      </c>
      <c r="B288" s="7">
        <f>LTM!$I289 / LTM!$C$1 * 3600</f>
        <v>6230.0000000000364</v>
      </c>
      <c r="C288" s="8">
        <f>LTM!$H289 / LTM!$C$1 * 3600</f>
        <v>0</v>
      </c>
      <c r="D288" s="8">
        <f>LTM!$T289 / LTM!$C$1 * 3600</f>
        <v>5399.9999999999991</v>
      </c>
      <c r="E288" s="33">
        <f>LTM!$S289 / LTM!$C$1 * 3600</f>
        <v>110.20408163265306</v>
      </c>
      <c r="F288" s="8">
        <f>LTM!$AE289 / LTM!$C$1 * 3600</f>
        <v>5400</v>
      </c>
      <c r="G288" s="33">
        <f>LTM!$AD289 / LTM!$C$1 * 3600</f>
        <v>0</v>
      </c>
      <c r="H288" s="18">
        <f>LTM!$AL289 / LTM!$C$1 * 3600</f>
        <v>5400</v>
      </c>
      <c r="J288" s="50">
        <f>IF(OR(LTM!$B289 * 3600 / LTM!$C$1 &gt;= 'Input Data'!$C$12 * LOOKUP(LTM!$A289,'Input Data'!$B$58:$B$62,'Input Data'!$D$58:$D$62) - epsilon, LTM!$C289 - LTM!$C288 &lt; LTM!$B288 - epsilon), (LTM!$C289 - LTM!$C288) * 3600 / LTM!$C$1 / 'Input Data'!$C$14, 'Input Data'!$C$13 - (LTM!$C289 - LTM!$C288) * 3600 / LTM!$C$1 / 'Input Data'!$C$15)</f>
        <v>61.316666666669335</v>
      </c>
      <c r="K288" s="60">
        <f>IF($B288 + $C288 &gt;= LTM!$E288 * 3600 / LTM!$C$1 - epsilon, ($B288 + $C288) / 'Input Data'!$C$14, 'Input Data'!$C$13 - ($B288 + $C288) / 'Input Data'!$C$15)</f>
        <v>103.83333333333394</v>
      </c>
      <c r="L288" s="8">
        <f>IF(OR(LTM!$M289 * 3600 / LTM!$C$1 &gt;= 'Input Data'!$E$12 * LOOKUP(LTM!$A289,'Input Data'!$B$58:$B$62,'Input Data'!$F$58:$F$62) - epsilon,$B288 &lt; LTM!$M288 * 3600 / LTM!$C$1 - epsilon), $B288 / 'Input Data'!$E$14, 'Input Data'!$E$13 - $B288 / 'Input Data'!$E$15)</f>
        <v>207.66666666666788</v>
      </c>
      <c r="M288" s="33">
        <f>IF($D288 + $E288 &gt;= LTM!$P288 * 3600 / LTM!$C$1 - epsilon, ($D288 + $E288) / 'Input Data'!$E$14, 'Input Data'!$E$13 - ($D288 + $E288) / 'Input Data'!$E$15)</f>
        <v>744.23200859291092</v>
      </c>
      <c r="N288" s="8">
        <f>IF(OR(LTM!$X289 * 3600 / LTM!$C$1 &gt;= 'Input Data'!$G$12 * LOOKUP(LTM!$A289,'Input Data'!$B$58:$B$62,'Input Data'!$H$58:$H$62) - epsilon, $D288 &lt; LTM!$X288 * 3600 / LTM!$C$1 - epsilon), $D288 / 'Input Data'!$G$14, 'Input Data'!$G$13 - $D288 / 'Input Data'!$G$15)</f>
        <v>751.57894736842104</v>
      </c>
      <c r="O288" s="17">
        <f>IF($F288 + $G288 &gt;= LTM!$AA288 * 3600 / LTM!$C$1 - epsilon, ($F288 + $G288) / 'Input Data'!$G$14, 'Input Data'!$G$13 - ($F288 + $G288) / 'Input Data'!$G$15)</f>
        <v>751.57894736842104</v>
      </c>
      <c r="Q288" s="49">
        <f>IF(ABS($J288-$K288) &gt; epsilon, -((LTM!$C289 - LTM!$C288) * 3600 / LTM!$C$1-($B288+$C288))/($J288-$K288), 0)</f>
        <v>-60</v>
      </c>
      <c r="R288" s="8">
        <f t="shared" si="8"/>
        <v>1.3414879085990759</v>
      </c>
      <c r="S288" s="17">
        <f t="shared" si="9"/>
        <v>0</v>
      </c>
      <c r="U288" s="49">
        <f>MAX(U287 + Q287 * LTM!$C$1 / 3600, 0)</f>
        <v>0</v>
      </c>
      <c r="V288" s="11">
        <f>MAX(V287 + R287 * LTM!$C$1 / 3600 + IF(NOT(OR(LTM!$M289 * 3600 / LTM!$C$1 &gt;= 'Input Data'!$E$12 * LOOKUP(LTM!$A289,'Input Data'!$B$58:$B$62,'Input Data'!$F$58:$F$62) - epsilon,$B288 &lt; LTM!$M288 * 3600 / LTM!$C$1 - epsilon)), MIN(U287 + Q287 * LTM!$C$1 / 3600, 0), 0), 0)</f>
        <v>0.32712630841505907</v>
      </c>
      <c r="W288" s="18">
        <f>MAX(W287 + S287 * LTM!$C$1 / 3600 + IF(NOT(OR(LTM!$X289 * 3600 / LTM!$C$1 &gt;= 'Input Data'!$G$12 * LOOKUP(LTM!$A289,'Input Data'!$B$58:$B$62,'Input Data'!$H$58:$H$62) - epsilon, $D288 &lt; LTM!$X288 * 3600 / LTM!$C$1 - epsilon)), MIN(V287 + R287 * LTM!$C$1 / 3600, 0), 0), 0)</f>
        <v>0.49335522492120221</v>
      </c>
      <c r="Y288" s="50" t="e">
        <f>NA()</f>
        <v>#N/A</v>
      </c>
      <c r="Z288" s="55" t="e">
        <f>NA()</f>
        <v>#N/A</v>
      </c>
      <c r="AA288" s="8" t="e">
        <f>NA()</f>
        <v>#N/A</v>
      </c>
      <c r="AB288" s="17">
        <f>IF($U288 &gt; epsilon, $U288 + 'Input Data'!$G$11 + 'Input Data'!$E$11, IF($V288 &gt; epsilon, $V288 + 'Input Data'!$G$11, $W288)) * 5280</f>
        <v>4367.2269084315121</v>
      </c>
    </row>
    <row r="289" spans="1:28" x14ac:dyDescent="0.3">
      <c r="A289" s="38">
        <f>IF(SUM($B288:$H290)=0,NA(),LTM!$A290)</f>
        <v>2850</v>
      </c>
      <c r="B289" s="7">
        <f>LTM!$I290 / LTM!$C$1 * 3600</f>
        <v>6230.0000000000364</v>
      </c>
      <c r="C289" s="8">
        <f>LTM!$H290 / LTM!$C$1 * 3600</f>
        <v>0</v>
      </c>
      <c r="D289" s="8">
        <f>LTM!$T290 / LTM!$C$1 * 3600</f>
        <v>5399.9999999999991</v>
      </c>
      <c r="E289" s="33">
        <f>LTM!$S290 / LTM!$C$1 * 3600</f>
        <v>110.20408163265306</v>
      </c>
      <c r="F289" s="8">
        <f>LTM!$AE290 / LTM!$C$1 * 3600</f>
        <v>5400</v>
      </c>
      <c r="G289" s="33">
        <f>LTM!$AD290 / LTM!$C$1 * 3600</f>
        <v>0</v>
      </c>
      <c r="H289" s="18">
        <f>LTM!$AL290 / LTM!$C$1 * 3600</f>
        <v>5400</v>
      </c>
      <c r="J289" s="50">
        <f>IF(OR(LTM!$B290 * 3600 / LTM!$C$1 &gt;= 'Input Data'!$C$12 * LOOKUP(LTM!$A290,'Input Data'!$B$58:$B$62,'Input Data'!$D$58:$D$62) - epsilon, LTM!$C290 - LTM!$C289 &lt; LTM!$B289 - epsilon), (LTM!$C290 - LTM!$C289) * 3600 / LTM!$C$1 / 'Input Data'!$C$14, 'Input Data'!$C$13 - (LTM!$C290 - LTM!$C289) * 3600 / LTM!$C$1 / 'Input Data'!$C$15)</f>
        <v>61.316666666669335</v>
      </c>
      <c r="K289" s="60">
        <f>IF($B289 + $C289 &gt;= LTM!$E289 * 3600 / LTM!$C$1 - epsilon, ($B289 + $C289) / 'Input Data'!$C$14, 'Input Data'!$C$13 - ($B289 + $C289) / 'Input Data'!$C$15)</f>
        <v>103.83333333333394</v>
      </c>
      <c r="L289" s="8">
        <f>IF(OR(LTM!$M290 * 3600 / LTM!$C$1 &gt;= 'Input Data'!$E$12 * LOOKUP(LTM!$A290,'Input Data'!$B$58:$B$62,'Input Data'!$F$58:$F$62) - epsilon,$B289 &lt; LTM!$M289 * 3600 / LTM!$C$1 - epsilon), $B289 / 'Input Data'!$E$14, 'Input Data'!$E$13 - $B289 / 'Input Data'!$E$15)</f>
        <v>207.66666666666788</v>
      </c>
      <c r="M289" s="33">
        <f>IF($D289 + $E289 &gt;= LTM!$P289 * 3600 / LTM!$C$1 - epsilon, ($D289 + $E289) / 'Input Data'!$E$14, 'Input Data'!$E$13 - ($D289 + $E289) / 'Input Data'!$E$15)</f>
        <v>744.23200859291092</v>
      </c>
      <c r="N289" s="8">
        <f>IF(OR(LTM!$X290 * 3600 / LTM!$C$1 &gt;= 'Input Data'!$G$12 * LOOKUP(LTM!$A290,'Input Data'!$B$58:$B$62,'Input Data'!$H$58:$H$62) - epsilon, $D289 &lt; LTM!$X289 * 3600 / LTM!$C$1 - epsilon), $D289 / 'Input Data'!$G$14, 'Input Data'!$G$13 - $D289 / 'Input Data'!$G$15)</f>
        <v>751.57894736842104</v>
      </c>
      <c r="O289" s="17">
        <f>IF($F289 + $G289 &gt;= LTM!$AA289 * 3600 / LTM!$C$1 - epsilon, ($F289 + $G289) / 'Input Data'!$G$14, 'Input Data'!$G$13 - ($F289 + $G289) / 'Input Data'!$G$15)</f>
        <v>751.57894736842104</v>
      </c>
      <c r="Q289" s="49">
        <f>IF(ABS($J289-$K289) &gt; epsilon, -((LTM!$C290 - LTM!$C289) * 3600 / LTM!$C$1-($B289+$C289))/($J289-$K289), 0)</f>
        <v>-60</v>
      </c>
      <c r="R289" s="8">
        <f t="shared" si="8"/>
        <v>1.3414879085990759</v>
      </c>
      <c r="S289" s="17">
        <f t="shared" si="9"/>
        <v>0</v>
      </c>
      <c r="U289" s="49">
        <f>MAX(U288 + Q288 * LTM!$C$1 / 3600, 0)</f>
        <v>0</v>
      </c>
      <c r="V289" s="11">
        <f>MAX(V288 + R288 * LTM!$C$1 / 3600 + IF(NOT(OR(LTM!$M290 * 3600 / LTM!$C$1 &gt;= 'Input Data'!$E$12 * LOOKUP(LTM!$A290,'Input Data'!$B$58:$B$62,'Input Data'!$F$58:$F$62) - epsilon,$B289 &lt; LTM!$M289 * 3600 / LTM!$C$1 - epsilon)), MIN(U288 + Q288 * LTM!$C$1 / 3600, 0), 0), 0)</f>
        <v>0.33085266371672317</v>
      </c>
      <c r="W289" s="18">
        <f>MAX(W288 + S288 * LTM!$C$1 / 3600 + IF(NOT(OR(LTM!$X290 * 3600 / LTM!$C$1 &gt;= 'Input Data'!$G$12 * LOOKUP(LTM!$A290,'Input Data'!$B$58:$B$62,'Input Data'!$H$58:$H$62) - epsilon, $D289 &lt; LTM!$X289 * 3600 / LTM!$C$1 - epsilon)), MIN(V288 + R288 * LTM!$C$1 / 3600, 0), 0), 0)</f>
        <v>0.49335522492120221</v>
      </c>
      <c r="Y289" s="50" t="e">
        <f>NA()</f>
        <v>#N/A</v>
      </c>
      <c r="Z289" s="55" t="e">
        <f>NA()</f>
        <v>#N/A</v>
      </c>
      <c r="AA289" s="8" t="e">
        <f>NA()</f>
        <v>#N/A</v>
      </c>
      <c r="AB289" s="17">
        <f>IF($U289 &gt; epsilon, $U289 + 'Input Data'!$G$11 + 'Input Data'!$E$11, IF($V289 &gt; epsilon, $V289 + 'Input Data'!$G$11, $W289)) * 5280</f>
        <v>4386.9020644242983</v>
      </c>
    </row>
    <row r="290" spans="1:28" x14ac:dyDescent="0.3">
      <c r="A290" s="38">
        <f>IF(SUM($B289:$H291)=0,NA(),LTM!$A291)</f>
        <v>2860</v>
      </c>
      <c r="B290" s="7">
        <f>LTM!$I291 / LTM!$C$1 * 3600</f>
        <v>6230.0000000000364</v>
      </c>
      <c r="C290" s="8">
        <f>LTM!$H291 / LTM!$C$1 * 3600</f>
        <v>0</v>
      </c>
      <c r="D290" s="8">
        <f>LTM!$T291 / LTM!$C$1 * 3600</f>
        <v>5399.9999999999991</v>
      </c>
      <c r="E290" s="33">
        <f>LTM!$S291 / LTM!$C$1 * 3600</f>
        <v>110.20408163265306</v>
      </c>
      <c r="F290" s="8">
        <f>LTM!$AE291 / LTM!$C$1 * 3600</f>
        <v>5400</v>
      </c>
      <c r="G290" s="33">
        <f>LTM!$AD291 / LTM!$C$1 * 3600</f>
        <v>0</v>
      </c>
      <c r="H290" s="18">
        <f>LTM!$AL291 / LTM!$C$1 * 3600</f>
        <v>5400</v>
      </c>
      <c r="J290" s="50">
        <f>IF(OR(LTM!$B291 * 3600 / LTM!$C$1 &gt;= 'Input Data'!$C$12 * LOOKUP(LTM!$A291,'Input Data'!$B$58:$B$62,'Input Data'!$D$58:$D$62) - epsilon, LTM!$C291 - LTM!$C290 &lt; LTM!$B290 - epsilon), (LTM!$C291 - LTM!$C290) * 3600 / LTM!$C$1 / 'Input Data'!$C$14, 'Input Data'!$C$13 - (LTM!$C291 - LTM!$C290) * 3600 / LTM!$C$1 / 'Input Data'!$C$15)</f>
        <v>61.316666666669335</v>
      </c>
      <c r="K290" s="60">
        <f>IF($B290 + $C290 &gt;= LTM!$E290 * 3600 / LTM!$C$1 - epsilon, ($B290 + $C290) / 'Input Data'!$C$14, 'Input Data'!$C$13 - ($B290 + $C290) / 'Input Data'!$C$15)</f>
        <v>103.83333333333394</v>
      </c>
      <c r="L290" s="8">
        <f>IF(OR(LTM!$M291 * 3600 / LTM!$C$1 &gt;= 'Input Data'!$E$12 * LOOKUP(LTM!$A291,'Input Data'!$B$58:$B$62,'Input Data'!$F$58:$F$62) - epsilon,$B290 &lt; LTM!$M290 * 3600 / LTM!$C$1 - epsilon), $B290 / 'Input Data'!$E$14, 'Input Data'!$E$13 - $B290 / 'Input Data'!$E$15)</f>
        <v>207.66666666666788</v>
      </c>
      <c r="M290" s="33">
        <f>IF($D290 + $E290 &gt;= LTM!$P290 * 3600 / LTM!$C$1 - epsilon, ($D290 + $E290) / 'Input Data'!$E$14, 'Input Data'!$E$13 - ($D290 + $E290) / 'Input Data'!$E$15)</f>
        <v>744.23200859291092</v>
      </c>
      <c r="N290" s="8">
        <f>IF(OR(LTM!$X291 * 3600 / LTM!$C$1 &gt;= 'Input Data'!$G$12 * LOOKUP(LTM!$A291,'Input Data'!$B$58:$B$62,'Input Data'!$H$58:$H$62) - epsilon, $D290 &lt; LTM!$X290 * 3600 / LTM!$C$1 - epsilon), $D290 / 'Input Data'!$G$14, 'Input Data'!$G$13 - $D290 / 'Input Data'!$G$15)</f>
        <v>751.57894736842104</v>
      </c>
      <c r="O290" s="17">
        <f>IF($F290 + $G290 &gt;= LTM!$AA290 * 3600 / LTM!$C$1 - epsilon, ($F290 + $G290) / 'Input Data'!$G$14, 'Input Data'!$G$13 - ($F290 + $G290) / 'Input Data'!$G$15)</f>
        <v>751.57894736842104</v>
      </c>
      <c r="Q290" s="49">
        <f>IF(ABS($J290-$K290) &gt; epsilon, -((LTM!$C291 - LTM!$C290) * 3600 / LTM!$C$1-($B290+$C290))/($J290-$K290), 0)</f>
        <v>-60</v>
      </c>
      <c r="R290" s="8">
        <f t="shared" si="8"/>
        <v>1.3414879085990759</v>
      </c>
      <c r="S290" s="17">
        <f t="shared" si="9"/>
        <v>0</v>
      </c>
      <c r="U290" s="49">
        <f>MAX(U289 + Q289 * LTM!$C$1 / 3600, 0)</f>
        <v>0</v>
      </c>
      <c r="V290" s="11">
        <f>MAX(V289 + R289 * LTM!$C$1 / 3600 + IF(NOT(OR(LTM!$M291 * 3600 / LTM!$C$1 &gt;= 'Input Data'!$E$12 * LOOKUP(LTM!$A291,'Input Data'!$B$58:$B$62,'Input Data'!$F$58:$F$62) - epsilon,$B290 &lt; LTM!$M290 * 3600 / LTM!$C$1 - epsilon)), MIN(U289 + Q289 * LTM!$C$1 / 3600, 0), 0), 0)</f>
        <v>0.33457901901838727</v>
      </c>
      <c r="W290" s="18">
        <f>MAX(W289 + S289 * LTM!$C$1 / 3600 + IF(NOT(OR(LTM!$X291 * 3600 / LTM!$C$1 &gt;= 'Input Data'!$G$12 * LOOKUP(LTM!$A291,'Input Data'!$B$58:$B$62,'Input Data'!$H$58:$H$62) - epsilon, $D290 &lt; LTM!$X290 * 3600 / LTM!$C$1 - epsilon)), MIN(V289 + R289 * LTM!$C$1 / 3600, 0), 0), 0)</f>
        <v>0.49335522492120221</v>
      </c>
      <c r="Y290" s="50" t="e">
        <f>NA()</f>
        <v>#N/A</v>
      </c>
      <c r="Z290" s="55" t="e">
        <f>NA()</f>
        <v>#N/A</v>
      </c>
      <c r="AA290" s="8" t="e">
        <f>NA()</f>
        <v>#N/A</v>
      </c>
      <c r="AB290" s="17">
        <f>IF($U290 &gt; epsilon, $U290 + 'Input Data'!$G$11 + 'Input Data'!$E$11, IF($V290 &gt; epsilon, $V290 + 'Input Data'!$G$11, $W290)) * 5280</f>
        <v>4406.5772204170844</v>
      </c>
    </row>
    <row r="291" spans="1:28" x14ac:dyDescent="0.3">
      <c r="A291" s="38">
        <f>IF(SUM($B290:$H292)=0,NA(),LTM!$A292)</f>
        <v>2870</v>
      </c>
      <c r="B291" s="7">
        <f>LTM!$I292 / LTM!$C$1 * 3600</f>
        <v>6230.0000000000364</v>
      </c>
      <c r="C291" s="8">
        <f>LTM!$H292 / LTM!$C$1 * 3600</f>
        <v>0</v>
      </c>
      <c r="D291" s="8">
        <f>LTM!$T292 / LTM!$C$1 * 3600</f>
        <v>5399.9999999999991</v>
      </c>
      <c r="E291" s="33">
        <f>LTM!$S292 / LTM!$C$1 * 3600</f>
        <v>110.20408163265306</v>
      </c>
      <c r="F291" s="8">
        <f>LTM!$AE292 / LTM!$C$1 * 3600</f>
        <v>5400</v>
      </c>
      <c r="G291" s="33">
        <f>LTM!$AD292 / LTM!$C$1 * 3600</f>
        <v>0</v>
      </c>
      <c r="H291" s="18">
        <f>LTM!$AL292 / LTM!$C$1 * 3600</f>
        <v>5400</v>
      </c>
      <c r="J291" s="50">
        <f>IF(OR(LTM!$B292 * 3600 / LTM!$C$1 &gt;= 'Input Data'!$C$12 * LOOKUP(LTM!$A292,'Input Data'!$B$58:$B$62,'Input Data'!$D$58:$D$62) - epsilon, LTM!$C292 - LTM!$C291 &lt; LTM!$B291 - epsilon), (LTM!$C292 - LTM!$C291) * 3600 / LTM!$C$1 / 'Input Data'!$C$14, 'Input Data'!$C$13 - (LTM!$C292 - LTM!$C291) * 3600 / LTM!$C$1 / 'Input Data'!$C$15)</f>
        <v>61.316666666669335</v>
      </c>
      <c r="K291" s="60">
        <f>IF($B291 + $C291 &gt;= LTM!$E291 * 3600 / LTM!$C$1 - epsilon, ($B291 + $C291) / 'Input Data'!$C$14, 'Input Data'!$C$13 - ($B291 + $C291) / 'Input Data'!$C$15)</f>
        <v>103.83333333333394</v>
      </c>
      <c r="L291" s="8">
        <f>IF(OR(LTM!$M292 * 3600 / LTM!$C$1 &gt;= 'Input Data'!$E$12 * LOOKUP(LTM!$A292,'Input Data'!$B$58:$B$62,'Input Data'!$F$58:$F$62) - epsilon,$B291 &lt; LTM!$M291 * 3600 / LTM!$C$1 - epsilon), $B291 / 'Input Data'!$E$14, 'Input Data'!$E$13 - $B291 / 'Input Data'!$E$15)</f>
        <v>207.66666666666788</v>
      </c>
      <c r="M291" s="33">
        <f>IF($D291 + $E291 &gt;= LTM!$P291 * 3600 / LTM!$C$1 - epsilon, ($D291 + $E291) / 'Input Data'!$E$14, 'Input Data'!$E$13 - ($D291 + $E291) / 'Input Data'!$E$15)</f>
        <v>744.23200859291092</v>
      </c>
      <c r="N291" s="8">
        <f>IF(OR(LTM!$X292 * 3600 / LTM!$C$1 &gt;= 'Input Data'!$G$12 * LOOKUP(LTM!$A292,'Input Data'!$B$58:$B$62,'Input Data'!$H$58:$H$62) - epsilon, $D291 &lt; LTM!$X291 * 3600 / LTM!$C$1 - epsilon), $D291 / 'Input Data'!$G$14, 'Input Data'!$G$13 - $D291 / 'Input Data'!$G$15)</f>
        <v>751.57894736842104</v>
      </c>
      <c r="O291" s="17">
        <f>IF($F291 + $G291 &gt;= LTM!$AA291 * 3600 / LTM!$C$1 - epsilon, ($F291 + $G291) / 'Input Data'!$G$14, 'Input Data'!$G$13 - ($F291 + $G291) / 'Input Data'!$G$15)</f>
        <v>751.57894736842104</v>
      </c>
      <c r="Q291" s="49">
        <f>IF(ABS($J291-$K291) &gt; epsilon, -((LTM!$C292 - LTM!$C291) * 3600 / LTM!$C$1-($B291+$C291))/($J291-$K291), 0)</f>
        <v>-60</v>
      </c>
      <c r="R291" s="8">
        <f t="shared" si="8"/>
        <v>1.3414879085990759</v>
      </c>
      <c r="S291" s="17">
        <f t="shared" si="9"/>
        <v>0</v>
      </c>
      <c r="U291" s="49">
        <f>MAX(U290 + Q290 * LTM!$C$1 / 3600, 0)</f>
        <v>0</v>
      </c>
      <c r="V291" s="11">
        <f>MAX(V290 + R290 * LTM!$C$1 / 3600 + IF(NOT(OR(LTM!$M292 * 3600 / LTM!$C$1 &gt;= 'Input Data'!$E$12 * LOOKUP(LTM!$A292,'Input Data'!$B$58:$B$62,'Input Data'!$F$58:$F$62) - epsilon,$B291 &lt; LTM!$M291 * 3600 / LTM!$C$1 - epsilon)), MIN(U290 + Q290 * LTM!$C$1 / 3600, 0), 0), 0)</f>
        <v>0.33830537432005137</v>
      </c>
      <c r="W291" s="18">
        <f>MAX(W290 + S290 * LTM!$C$1 / 3600 + IF(NOT(OR(LTM!$X292 * 3600 / LTM!$C$1 &gt;= 'Input Data'!$G$12 * LOOKUP(LTM!$A292,'Input Data'!$B$58:$B$62,'Input Data'!$H$58:$H$62) - epsilon, $D291 &lt; LTM!$X291 * 3600 / LTM!$C$1 - epsilon)), MIN(V290 + R290 * LTM!$C$1 / 3600, 0), 0), 0)</f>
        <v>0.49335522492120221</v>
      </c>
      <c r="Y291" s="50" t="e">
        <f>NA()</f>
        <v>#N/A</v>
      </c>
      <c r="Z291" s="55" t="e">
        <f>NA()</f>
        <v>#N/A</v>
      </c>
      <c r="AA291" s="8" t="e">
        <f>NA()</f>
        <v>#N/A</v>
      </c>
      <c r="AB291" s="17">
        <f>IF($U291 &gt; epsilon, $U291 + 'Input Data'!$G$11 + 'Input Data'!$E$11, IF($V291 &gt; epsilon, $V291 + 'Input Data'!$G$11, $W291)) * 5280</f>
        <v>4426.2523764098714</v>
      </c>
    </row>
    <row r="292" spans="1:28" x14ac:dyDescent="0.3">
      <c r="A292" s="38">
        <f>IF(SUM($B291:$H293)=0,NA(),LTM!$A293)</f>
        <v>2880</v>
      </c>
      <c r="B292" s="7">
        <f>LTM!$I293 / LTM!$C$1 * 3600</f>
        <v>3679.0000000001601</v>
      </c>
      <c r="C292" s="8">
        <f>LTM!$H293 / LTM!$C$1 * 3600</f>
        <v>0</v>
      </c>
      <c r="D292" s="8">
        <f>LTM!$T293 / LTM!$C$1 * 3600</f>
        <v>5399.9999999999991</v>
      </c>
      <c r="E292" s="33">
        <f>LTM!$S293 / LTM!$C$1 * 3600</f>
        <v>110.20408163265306</v>
      </c>
      <c r="F292" s="8">
        <f>LTM!$AE293 / LTM!$C$1 * 3600</f>
        <v>5400</v>
      </c>
      <c r="G292" s="33">
        <f>LTM!$AD293 / LTM!$C$1 * 3600</f>
        <v>0</v>
      </c>
      <c r="H292" s="18">
        <f>LTM!$AL293 / LTM!$C$1 * 3600</f>
        <v>5400</v>
      </c>
      <c r="J292" s="50">
        <f>IF(OR(LTM!$B293 * 3600 / LTM!$C$1 &gt;= 'Input Data'!$C$12 * LOOKUP(LTM!$A293,'Input Data'!$B$58:$B$62,'Input Data'!$D$58:$D$62) - epsilon, LTM!$C293 - LTM!$C292 &lt; LTM!$B292 - epsilon), (LTM!$C293 - LTM!$C292) * 3600 / LTM!$C$1 / 'Input Data'!$C$14, 'Input Data'!$C$13 - (LTM!$C293 - LTM!$C292) * 3600 / LTM!$C$1 / 'Input Data'!$C$15)</f>
        <v>61.316666666669335</v>
      </c>
      <c r="K292" s="60">
        <f>IF($B292 + $C292 &gt;= LTM!$E292 * 3600 / LTM!$C$1 - epsilon, ($B292 + $C292) / 'Input Data'!$C$14, 'Input Data'!$C$13 - ($B292 + $C292) / 'Input Data'!$C$15)</f>
        <v>988.94561403508237</v>
      </c>
      <c r="L292" s="8">
        <f>IF(OR(LTM!$M293 * 3600 / LTM!$C$1 &gt;= 'Input Data'!$E$12 * LOOKUP(LTM!$A293,'Input Data'!$B$58:$B$62,'Input Data'!$F$58:$F$62) - epsilon,$B292 &lt; LTM!$M292 * 3600 / LTM!$C$1 - epsilon), $B292 / 'Input Data'!$E$14, 'Input Data'!$E$13 - $B292 / 'Input Data'!$E$15)</f>
        <v>122.63333333333867</v>
      </c>
      <c r="M292" s="33">
        <f>IF($D292 + $E292 &gt;= LTM!$P292 * 3600 / LTM!$C$1 - epsilon, ($D292 + $E292) / 'Input Data'!$E$14, 'Input Data'!$E$13 - ($D292 + $E292) / 'Input Data'!$E$15)</f>
        <v>744.23200859291092</v>
      </c>
      <c r="N292" s="8">
        <f>IF(OR(LTM!$X293 * 3600 / LTM!$C$1 &gt;= 'Input Data'!$G$12 * LOOKUP(LTM!$A293,'Input Data'!$B$58:$B$62,'Input Data'!$H$58:$H$62) - epsilon, $D292 &lt; LTM!$X292 * 3600 / LTM!$C$1 - epsilon), $D292 / 'Input Data'!$G$14, 'Input Data'!$G$13 - $D292 / 'Input Data'!$G$15)</f>
        <v>751.57894736842104</v>
      </c>
      <c r="O292" s="17">
        <f>IF($F292 + $G292 &gt;= LTM!$AA292 * 3600 / LTM!$C$1 - epsilon, ($F292 + $G292) / 'Input Data'!$G$14, 'Input Data'!$G$13 - ($F292 + $G292) / 'Input Data'!$G$15)</f>
        <v>751.57894736842104</v>
      </c>
      <c r="Q292" s="49">
        <f>IF(ABS($J292-$K292) &gt; epsilon, -((LTM!$C293 - LTM!$C292) * 3600 / LTM!$C$1-($B292+$C292))/($J292-$K292), 0)</f>
        <v>0</v>
      </c>
      <c r="R292" s="8">
        <f t="shared" si="8"/>
        <v>-2.9459587906422153</v>
      </c>
      <c r="S292" s="17">
        <f t="shared" si="9"/>
        <v>0</v>
      </c>
      <c r="U292" s="49">
        <f>MAX(U291 + Q291 * LTM!$C$1 / 3600, 0)</f>
        <v>0</v>
      </c>
      <c r="V292" s="11">
        <f>MAX(V291 + R291 * LTM!$C$1 / 3600 + IF(NOT(OR(LTM!$M293 * 3600 / LTM!$C$1 &gt;= 'Input Data'!$E$12 * LOOKUP(LTM!$A293,'Input Data'!$B$58:$B$62,'Input Data'!$F$58:$F$62) - epsilon,$B292 &lt; LTM!$M292 * 3600 / LTM!$C$1 - epsilon)), MIN(U291 + Q291 * LTM!$C$1 / 3600, 0), 0), 0)</f>
        <v>0.34203172962171546</v>
      </c>
      <c r="W292" s="18">
        <f>MAX(W291 + S291 * LTM!$C$1 / 3600 + IF(NOT(OR(LTM!$X293 * 3600 / LTM!$C$1 &gt;= 'Input Data'!$G$12 * LOOKUP(LTM!$A293,'Input Data'!$B$58:$B$62,'Input Data'!$H$58:$H$62) - epsilon, $D292 &lt; LTM!$X292 * 3600 / LTM!$C$1 - epsilon)), MIN(V291 + R291 * LTM!$C$1 / 3600, 0), 0), 0)</f>
        <v>0.49335522492120221</v>
      </c>
      <c r="Y292" s="50" t="e">
        <f>NA()</f>
        <v>#N/A</v>
      </c>
      <c r="Z292" s="55" t="e">
        <f>NA()</f>
        <v>#N/A</v>
      </c>
      <c r="AA292" s="8" t="e">
        <f>NA()</f>
        <v>#N/A</v>
      </c>
      <c r="AB292" s="17">
        <f>IF($U292 &gt; epsilon, $U292 + 'Input Data'!$G$11 + 'Input Data'!$E$11, IF($V292 &gt; epsilon, $V292 + 'Input Data'!$G$11, $W292)) * 5280</f>
        <v>4445.9275324026576</v>
      </c>
    </row>
    <row r="293" spans="1:28" x14ac:dyDescent="0.3">
      <c r="A293" s="38">
        <f>IF(SUM($B292:$H294)=0,NA(),LTM!$A294)</f>
        <v>2890</v>
      </c>
      <c r="B293" s="7">
        <f>LTM!$I294 / LTM!$C$1 * 3600</f>
        <v>3679.0000000001601</v>
      </c>
      <c r="C293" s="8">
        <f>LTM!$H294 / LTM!$C$1 * 3600</f>
        <v>0</v>
      </c>
      <c r="D293" s="8">
        <f>LTM!$T294 / LTM!$C$1 * 3600</f>
        <v>5399.9999999999991</v>
      </c>
      <c r="E293" s="33">
        <f>LTM!$S294 / LTM!$C$1 * 3600</f>
        <v>110.20408163265306</v>
      </c>
      <c r="F293" s="8">
        <f>LTM!$AE294 / LTM!$C$1 * 3600</f>
        <v>5400</v>
      </c>
      <c r="G293" s="33">
        <f>LTM!$AD294 / LTM!$C$1 * 3600</f>
        <v>0</v>
      </c>
      <c r="H293" s="18">
        <f>LTM!$AL294 / LTM!$C$1 * 3600</f>
        <v>5400</v>
      </c>
      <c r="J293" s="50">
        <f>IF(OR(LTM!$B294 * 3600 / LTM!$C$1 &gt;= 'Input Data'!$C$12 * LOOKUP(LTM!$A294,'Input Data'!$B$58:$B$62,'Input Data'!$D$58:$D$62) - epsilon, LTM!$C294 - LTM!$C293 &lt; LTM!$B293 - epsilon), (LTM!$C294 - LTM!$C293) * 3600 / LTM!$C$1 / 'Input Data'!$C$14, 'Input Data'!$C$13 - (LTM!$C294 - LTM!$C293) * 3600 / LTM!$C$1 / 'Input Data'!$C$15)</f>
        <v>61.316666666669335</v>
      </c>
      <c r="K293" s="60">
        <f>IF($B293 + $C293 &gt;= LTM!$E293 * 3600 / LTM!$C$1 - epsilon, ($B293 + $C293) / 'Input Data'!$C$14, 'Input Data'!$C$13 - ($B293 + $C293) / 'Input Data'!$C$15)</f>
        <v>61.316666666669335</v>
      </c>
      <c r="L293" s="8">
        <f>IF(OR(LTM!$M294 * 3600 / LTM!$C$1 &gt;= 'Input Data'!$E$12 * LOOKUP(LTM!$A294,'Input Data'!$B$58:$B$62,'Input Data'!$F$58:$F$62) - epsilon,$B293 &lt; LTM!$M293 * 3600 / LTM!$C$1 - epsilon), $B293 / 'Input Data'!$E$14, 'Input Data'!$E$13 - $B293 / 'Input Data'!$E$15)</f>
        <v>122.63333333333867</v>
      </c>
      <c r="M293" s="33">
        <f>IF($D293 + $E293 &gt;= LTM!$P293 * 3600 / LTM!$C$1 - epsilon, ($D293 + $E293) / 'Input Data'!$E$14, 'Input Data'!$E$13 - ($D293 + $E293) / 'Input Data'!$E$15)</f>
        <v>744.23200859291092</v>
      </c>
      <c r="N293" s="8">
        <f>IF(OR(LTM!$X294 * 3600 / LTM!$C$1 &gt;= 'Input Data'!$G$12 * LOOKUP(LTM!$A294,'Input Data'!$B$58:$B$62,'Input Data'!$H$58:$H$62) - epsilon, $D293 &lt; LTM!$X293 * 3600 / LTM!$C$1 - epsilon), $D293 / 'Input Data'!$G$14, 'Input Data'!$G$13 - $D293 / 'Input Data'!$G$15)</f>
        <v>751.57894736842104</v>
      </c>
      <c r="O293" s="17">
        <f>IF($F293 + $G293 &gt;= LTM!$AA293 * 3600 / LTM!$C$1 - epsilon, ($F293 + $G293) / 'Input Data'!$G$14, 'Input Data'!$G$13 - ($F293 + $G293) / 'Input Data'!$G$15)</f>
        <v>751.57894736842104</v>
      </c>
      <c r="Q293" s="49">
        <f>IF(ABS($J293-$K293) &gt; epsilon, -((LTM!$C294 - LTM!$C293) * 3600 / LTM!$C$1-($B293+$C293))/($J293-$K293), 0)</f>
        <v>0</v>
      </c>
      <c r="R293" s="8">
        <f t="shared" si="8"/>
        <v>-2.9459587906422153</v>
      </c>
      <c r="S293" s="17">
        <f t="shared" si="9"/>
        <v>0</v>
      </c>
      <c r="U293" s="49">
        <f>MAX(U292 + Q292 * LTM!$C$1 / 3600, 0)</f>
        <v>0</v>
      </c>
      <c r="V293" s="11">
        <f>MAX(V292 + R292 * LTM!$C$1 / 3600 + IF(NOT(OR(LTM!$M294 * 3600 / LTM!$C$1 &gt;= 'Input Data'!$E$12 * LOOKUP(LTM!$A294,'Input Data'!$B$58:$B$62,'Input Data'!$F$58:$F$62) - epsilon,$B293 &lt; LTM!$M293 * 3600 / LTM!$C$1 - epsilon)), MIN(U292 + Q292 * LTM!$C$1 / 3600, 0), 0), 0)</f>
        <v>0.33384851075882044</v>
      </c>
      <c r="W293" s="18">
        <f>MAX(W292 + S292 * LTM!$C$1 / 3600 + IF(NOT(OR(LTM!$X294 * 3600 / LTM!$C$1 &gt;= 'Input Data'!$G$12 * LOOKUP(LTM!$A294,'Input Data'!$B$58:$B$62,'Input Data'!$H$58:$H$62) - epsilon, $D293 &lt; LTM!$X293 * 3600 / LTM!$C$1 - epsilon)), MIN(V292 + R292 * LTM!$C$1 / 3600, 0), 0), 0)</f>
        <v>0.49335522492120221</v>
      </c>
      <c r="Y293" s="50" t="e">
        <f>NA()</f>
        <v>#N/A</v>
      </c>
      <c r="Z293" s="55" t="e">
        <f>NA()</f>
        <v>#N/A</v>
      </c>
      <c r="AA293" s="8" t="e">
        <f>NA()</f>
        <v>#N/A</v>
      </c>
      <c r="AB293" s="17">
        <f>IF($U293 &gt; epsilon, $U293 + 'Input Data'!$G$11 + 'Input Data'!$E$11, IF($V293 &gt; epsilon, $V293 + 'Input Data'!$G$11, $W293)) * 5280</f>
        <v>4402.7201368065726</v>
      </c>
    </row>
    <row r="294" spans="1:28" x14ac:dyDescent="0.3">
      <c r="A294" s="38">
        <f>IF(SUM($B293:$H295)=0,NA(),LTM!$A295)</f>
        <v>2900</v>
      </c>
      <c r="B294" s="7">
        <f>LTM!$I295 / LTM!$C$1 * 3600</f>
        <v>3679.0000000001601</v>
      </c>
      <c r="C294" s="8">
        <f>LTM!$H295 / LTM!$C$1 * 3600</f>
        <v>0</v>
      </c>
      <c r="D294" s="8">
        <f>LTM!$T295 / LTM!$C$1 * 3600</f>
        <v>5399.9999999999991</v>
      </c>
      <c r="E294" s="33">
        <f>LTM!$S295 / LTM!$C$1 * 3600</f>
        <v>110.20408163265306</v>
      </c>
      <c r="F294" s="8">
        <f>LTM!$AE295 / LTM!$C$1 * 3600</f>
        <v>5400</v>
      </c>
      <c r="G294" s="33">
        <f>LTM!$AD295 / LTM!$C$1 * 3600</f>
        <v>0</v>
      </c>
      <c r="H294" s="18">
        <f>LTM!$AL295 / LTM!$C$1 * 3600</f>
        <v>5400</v>
      </c>
      <c r="J294" s="50">
        <f>IF(OR(LTM!$B295 * 3600 / LTM!$C$1 &gt;= 'Input Data'!$C$12 * LOOKUP(LTM!$A295,'Input Data'!$B$58:$B$62,'Input Data'!$D$58:$D$62) - epsilon, LTM!$C295 - LTM!$C294 &lt; LTM!$B294 - epsilon), (LTM!$C295 - LTM!$C294) * 3600 / LTM!$C$1 / 'Input Data'!$C$14, 'Input Data'!$C$13 - (LTM!$C295 - LTM!$C294) * 3600 / LTM!$C$1 / 'Input Data'!$C$15)</f>
        <v>61.316666666669335</v>
      </c>
      <c r="K294" s="60">
        <f>IF($B294 + $C294 &gt;= LTM!$E294 * 3600 / LTM!$C$1 - epsilon, ($B294 + $C294) / 'Input Data'!$C$14, 'Input Data'!$C$13 - ($B294 + $C294) / 'Input Data'!$C$15)</f>
        <v>61.316666666669335</v>
      </c>
      <c r="L294" s="8">
        <f>IF(OR(LTM!$M295 * 3600 / LTM!$C$1 &gt;= 'Input Data'!$E$12 * LOOKUP(LTM!$A295,'Input Data'!$B$58:$B$62,'Input Data'!$F$58:$F$62) - epsilon,$B294 &lt; LTM!$M294 * 3600 / LTM!$C$1 - epsilon), $B294 / 'Input Data'!$E$14, 'Input Data'!$E$13 - $B294 / 'Input Data'!$E$15)</f>
        <v>122.63333333333867</v>
      </c>
      <c r="M294" s="33">
        <f>IF($D294 + $E294 &gt;= LTM!$P294 * 3600 / LTM!$C$1 - epsilon, ($D294 + $E294) / 'Input Data'!$E$14, 'Input Data'!$E$13 - ($D294 + $E294) / 'Input Data'!$E$15)</f>
        <v>744.23200859291092</v>
      </c>
      <c r="N294" s="8">
        <f>IF(OR(LTM!$X295 * 3600 / LTM!$C$1 &gt;= 'Input Data'!$G$12 * LOOKUP(LTM!$A295,'Input Data'!$B$58:$B$62,'Input Data'!$H$58:$H$62) - epsilon, $D294 &lt; LTM!$X294 * 3600 / LTM!$C$1 - epsilon), $D294 / 'Input Data'!$G$14, 'Input Data'!$G$13 - $D294 / 'Input Data'!$G$15)</f>
        <v>751.57894736842104</v>
      </c>
      <c r="O294" s="17">
        <f>IF($F294 + $G294 &gt;= LTM!$AA294 * 3600 / LTM!$C$1 - epsilon, ($F294 + $G294) / 'Input Data'!$G$14, 'Input Data'!$G$13 - ($F294 + $G294) / 'Input Data'!$G$15)</f>
        <v>751.57894736842104</v>
      </c>
      <c r="Q294" s="49">
        <f>IF(ABS($J294-$K294) &gt; epsilon, -((LTM!$C295 - LTM!$C294) * 3600 / LTM!$C$1-($B294+$C294))/($J294-$K294), 0)</f>
        <v>0</v>
      </c>
      <c r="R294" s="8">
        <f t="shared" si="8"/>
        <v>-2.9459587906422153</v>
      </c>
      <c r="S294" s="17">
        <f t="shared" si="9"/>
        <v>0</v>
      </c>
      <c r="U294" s="49">
        <f>MAX(U293 + Q293 * LTM!$C$1 / 3600, 0)</f>
        <v>0</v>
      </c>
      <c r="V294" s="11">
        <f>MAX(V293 + R293 * LTM!$C$1 / 3600 + IF(NOT(OR(LTM!$M295 * 3600 / LTM!$C$1 &gt;= 'Input Data'!$E$12 * LOOKUP(LTM!$A295,'Input Data'!$B$58:$B$62,'Input Data'!$F$58:$F$62) - epsilon,$B294 &lt; LTM!$M294 * 3600 / LTM!$C$1 - epsilon)), MIN(U293 + Q293 * LTM!$C$1 / 3600, 0), 0), 0)</f>
        <v>0.32566529189592541</v>
      </c>
      <c r="W294" s="18">
        <f>MAX(W293 + S293 * LTM!$C$1 / 3600 + IF(NOT(OR(LTM!$X295 * 3600 / LTM!$C$1 &gt;= 'Input Data'!$G$12 * LOOKUP(LTM!$A295,'Input Data'!$B$58:$B$62,'Input Data'!$H$58:$H$62) - epsilon, $D294 &lt; LTM!$X294 * 3600 / LTM!$C$1 - epsilon)), MIN(V293 + R293 * LTM!$C$1 / 3600, 0), 0), 0)</f>
        <v>0.49335522492120221</v>
      </c>
      <c r="Y294" s="50" t="e">
        <f>NA()</f>
        <v>#N/A</v>
      </c>
      <c r="Z294" s="55" t="e">
        <f>NA()</f>
        <v>#N/A</v>
      </c>
      <c r="AA294" s="8" t="e">
        <f>NA()</f>
        <v>#N/A</v>
      </c>
      <c r="AB294" s="17">
        <f>IF($U294 &gt; epsilon, $U294 + 'Input Data'!$G$11 + 'Input Data'!$E$11, IF($V294 &gt; epsilon, $V294 + 'Input Data'!$G$11, $W294)) * 5280</f>
        <v>4359.5127412104857</v>
      </c>
    </row>
    <row r="295" spans="1:28" x14ac:dyDescent="0.3">
      <c r="A295" s="38">
        <f>IF(SUM($B294:$H296)=0,NA(),LTM!$A296)</f>
        <v>2910</v>
      </c>
      <c r="B295" s="7">
        <f>LTM!$I296 / LTM!$C$1 * 3600</f>
        <v>3679.0000000001601</v>
      </c>
      <c r="C295" s="8">
        <f>LTM!$H296 / LTM!$C$1 * 3600</f>
        <v>0</v>
      </c>
      <c r="D295" s="8">
        <f>LTM!$T296 / LTM!$C$1 * 3600</f>
        <v>5399.9999999999991</v>
      </c>
      <c r="E295" s="33">
        <f>LTM!$S296 / LTM!$C$1 * 3600</f>
        <v>110.20408163265306</v>
      </c>
      <c r="F295" s="8">
        <f>LTM!$AE296 / LTM!$C$1 * 3600</f>
        <v>5400</v>
      </c>
      <c r="G295" s="33">
        <f>LTM!$AD296 / LTM!$C$1 * 3600</f>
        <v>0</v>
      </c>
      <c r="H295" s="18">
        <f>LTM!$AL296 / LTM!$C$1 * 3600</f>
        <v>5400</v>
      </c>
      <c r="J295" s="50">
        <f>IF(OR(LTM!$B296 * 3600 / LTM!$C$1 &gt;= 'Input Data'!$C$12 * LOOKUP(LTM!$A296,'Input Data'!$B$58:$B$62,'Input Data'!$D$58:$D$62) - epsilon, LTM!$C296 - LTM!$C295 &lt; LTM!$B295 - epsilon), (LTM!$C296 - LTM!$C295) * 3600 / LTM!$C$1 / 'Input Data'!$C$14, 'Input Data'!$C$13 - (LTM!$C296 - LTM!$C295) * 3600 / LTM!$C$1 / 'Input Data'!$C$15)</f>
        <v>61.316666666669335</v>
      </c>
      <c r="K295" s="60">
        <f>IF($B295 + $C295 &gt;= LTM!$E295 * 3600 / LTM!$C$1 - epsilon, ($B295 + $C295) / 'Input Data'!$C$14, 'Input Data'!$C$13 - ($B295 + $C295) / 'Input Data'!$C$15)</f>
        <v>61.316666666669335</v>
      </c>
      <c r="L295" s="8">
        <f>IF(OR(LTM!$M296 * 3600 / LTM!$C$1 &gt;= 'Input Data'!$E$12 * LOOKUP(LTM!$A296,'Input Data'!$B$58:$B$62,'Input Data'!$F$58:$F$62) - epsilon,$B295 &lt; LTM!$M295 * 3600 / LTM!$C$1 - epsilon), $B295 / 'Input Data'!$E$14, 'Input Data'!$E$13 - $B295 / 'Input Data'!$E$15)</f>
        <v>122.63333333333867</v>
      </c>
      <c r="M295" s="33">
        <f>IF($D295 + $E295 &gt;= LTM!$P295 * 3600 / LTM!$C$1 - epsilon, ($D295 + $E295) / 'Input Data'!$E$14, 'Input Data'!$E$13 - ($D295 + $E295) / 'Input Data'!$E$15)</f>
        <v>744.23200859291092</v>
      </c>
      <c r="N295" s="8">
        <f>IF(OR(LTM!$X296 * 3600 / LTM!$C$1 &gt;= 'Input Data'!$G$12 * LOOKUP(LTM!$A296,'Input Data'!$B$58:$B$62,'Input Data'!$H$58:$H$62) - epsilon, $D295 &lt; LTM!$X295 * 3600 / LTM!$C$1 - epsilon), $D295 / 'Input Data'!$G$14, 'Input Data'!$G$13 - $D295 / 'Input Data'!$G$15)</f>
        <v>751.57894736842104</v>
      </c>
      <c r="O295" s="17">
        <f>IF($F295 + $G295 &gt;= LTM!$AA295 * 3600 / LTM!$C$1 - epsilon, ($F295 + $G295) / 'Input Data'!$G$14, 'Input Data'!$G$13 - ($F295 + $G295) / 'Input Data'!$G$15)</f>
        <v>751.57894736842104</v>
      </c>
      <c r="Q295" s="49">
        <f>IF(ABS($J295-$K295) &gt; epsilon, -((LTM!$C296 - LTM!$C295) * 3600 / LTM!$C$1-($B295+$C295))/($J295-$K295), 0)</f>
        <v>0</v>
      </c>
      <c r="R295" s="8">
        <f t="shared" si="8"/>
        <v>-2.9459587906422153</v>
      </c>
      <c r="S295" s="17">
        <f t="shared" si="9"/>
        <v>0</v>
      </c>
      <c r="U295" s="49">
        <f>MAX(U294 + Q294 * LTM!$C$1 / 3600, 0)</f>
        <v>0</v>
      </c>
      <c r="V295" s="11">
        <f>MAX(V294 + R294 * LTM!$C$1 / 3600 + IF(NOT(OR(LTM!$M296 * 3600 / LTM!$C$1 &gt;= 'Input Data'!$E$12 * LOOKUP(LTM!$A296,'Input Data'!$B$58:$B$62,'Input Data'!$F$58:$F$62) - epsilon,$B295 &lt; LTM!$M295 * 3600 / LTM!$C$1 - epsilon)), MIN(U294 + Q294 * LTM!$C$1 / 3600, 0), 0), 0)</f>
        <v>0.31748207303303039</v>
      </c>
      <c r="W295" s="18">
        <f>MAX(W294 + S294 * LTM!$C$1 / 3600 + IF(NOT(OR(LTM!$X296 * 3600 / LTM!$C$1 &gt;= 'Input Data'!$G$12 * LOOKUP(LTM!$A296,'Input Data'!$B$58:$B$62,'Input Data'!$H$58:$H$62) - epsilon, $D295 &lt; LTM!$X295 * 3600 / LTM!$C$1 - epsilon)), MIN(V294 + R294 * LTM!$C$1 / 3600, 0), 0), 0)</f>
        <v>0.49335522492120221</v>
      </c>
      <c r="Y295" s="50" t="e">
        <f>NA()</f>
        <v>#N/A</v>
      </c>
      <c r="Z295" s="55" t="e">
        <f>NA()</f>
        <v>#N/A</v>
      </c>
      <c r="AA295" s="8" t="e">
        <f>NA()</f>
        <v>#N/A</v>
      </c>
      <c r="AB295" s="17">
        <f>IF($U295 &gt; epsilon, $U295 + 'Input Data'!$G$11 + 'Input Data'!$E$11, IF($V295 &gt; epsilon, $V295 + 'Input Data'!$G$11, $W295)) * 5280</f>
        <v>4316.3053456143998</v>
      </c>
    </row>
    <row r="296" spans="1:28" x14ac:dyDescent="0.3">
      <c r="A296" s="38">
        <f>IF(SUM($B295:$H297)=0,NA(),LTM!$A297)</f>
        <v>2920</v>
      </c>
      <c r="B296" s="7">
        <f>LTM!$I297 / LTM!$C$1 * 3600</f>
        <v>3679.0000000001601</v>
      </c>
      <c r="C296" s="8">
        <f>LTM!$H297 / LTM!$C$1 * 3600</f>
        <v>0</v>
      </c>
      <c r="D296" s="8">
        <f>LTM!$T297 / LTM!$C$1 * 3600</f>
        <v>5399.9999999999991</v>
      </c>
      <c r="E296" s="33">
        <f>LTM!$S297 / LTM!$C$1 * 3600</f>
        <v>110.20408163265306</v>
      </c>
      <c r="F296" s="8">
        <f>LTM!$AE297 / LTM!$C$1 * 3600</f>
        <v>5400</v>
      </c>
      <c r="G296" s="33">
        <f>LTM!$AD297 / LTM!$C$1 * 3600</f>
        <v>0</v>
      </c>
      <c r="H296" s="18">
        <f>LTM!$AL297 / LTM!$C$1 * 3600</f>
        <v>5400</v>
      </c>
      <c r="J296" s="50">
        <f>IF(OR(LTM!$B297 * 3600 / LTM!$C$1 &gt;= 'Input Data'!$C$12 * LOOKUP(LTM!$A297,'Input Data'!$B$58:$B$62,'Input Data'!$D$58:$D$62) - epsilon, LTM!$C297 - LTM!$C296 &lt; LTM!$B296 - epsilon), (LTM!$C297 - LTM!$C296) * 3600 / LTM!$C$1 / 'Input Data'!$C$14, 'Input Data'!$C$13 - (LTM!$C297 - LTM!$C296) * 3600 / LTM!$C$1 / 'Input Data'!$C$15)</f>
        <v>61.316666666669335</v>
      </c>
      <c r="K296" s="60">
        <f>IF($B296 + $C296 &gt;= LTM!$E296 * 3600 / LTM!$C$1 - epsilon, ($B296 + $C296) / 'Input Data'!$C$14, 'Input Data'!$C$13 - ($B296 + $C296) / 'Input Data'!$C$15)</f>
        <v>61.316666666669335</v>
      </c>
      <c r="L296" s="8">
        <f>IF(OR(LTM!$M297 * 3600 / LTM!$C$1 &gt;= 'Input Data'!$E$12 * LOOKUP(LTM!$A297,'Input Data'!$B$58:$B$62,'Input Data'!$F$58:$F$62) - epsilon,$B296 &lt; LTM!$M296 * 3600 / LTM!$C$1 - epsilon), $B296 / 'Input Data'!$E$14, 'Input Data'!$E$13 - $B296 / 'Input Data'!$E$15)</f>
        <v>122.63333333333867</v>
      </c>
      <c r="M296" s="33">
        <f>IF($D296 + $E296 &gt;= LTM!$P296 * 3600 / LTM!$C$1 - epsilon, ($D296 + $E296) / 'Input Data'!$E$14, 'Input Data'!$E$13 - ($D296 + $E296) / 'Input Data'!$E$15)</f>
        <v>744.23200859291092</v>
      </c>
      <c r="N296" s="8">
        <f>IF(OR(LTM!$X297 * 3600 / LTM!$C$1 &gt;= 'Input Data'!$G$12 * LOOKUP(LTM!$A297,'Input Data'!$B$58:$B$62,'Input Data'!$H$58:$H$62) - epsilon, $D296 &lt; LTM!$X296 * 3600 / LTM!$C$1 - epsilon), $D296 / 'Input Data'!$G$14, 'Input Data'!$G$13 - $D296 / 'Input Data'!$G$15)</f>
        <v>751.57894736842104</v>
      </c>
      <c r="O296" s="17">
        <f>IF($F296 + $G296 &gt;= LTM!$AA296 * 3600 / LTM!$C$1 - epsilon, ($F296 + $G296) / 'Input Data'!$G$14, 'Input Data'!$G$13 - ($F296 + $G296) / 'Input Data'!$G$15)</f>
        <v>751.57894736842104</v>
      </c>
      <c r="Q296" s="49">
        <f>IF(ABS($J296-$K296) &gt; epsilon, -((LTM!$C297 - LTM!$C296) * 3600 / LTM!$C$1-($B296+$C296))/($J296-$K296), 0)</f>
        <v>0</v>
      </c>
      <c r="R296" s="8">
        <f t="shared" si="8"/>
        <v>-2.9459587906422153</v>
      </c>
      <c r="S296" s="17">
        <f t="shared" si="9"/>
        <v>0</v>
      </c>
      <c r="U296" s="49">
        <f>MAX(U295 + Q295 * LTM!$C$1 / 3600, 0)</f>
        <v>0</v>
      </c>
      <c r="V296" s="11">
        <f>MAX(V295 + R295 * LTM!$C$1 / 3600 + IF(NOT(OR(LTM!$M297 * 3600 / LTM!$C$1 &gt;= 'Input Data'!$E$12 * LOOKUP(LTM!$A297,'Input Data'!$B$58:$B$62,'Input Data'!$F$58:$F$62) - epsilon,$B296 &lt; LTM!$M296 * 3600 / LTM!$C$1 - epsilon)), MIN(U295 + Q295 * LTM!$C$1 / 3600, 0), 0), 0)</f>
        <v>0.30929885417013536</v>
      </c>
      <c r="W296" s="18">
        <f>MAX(W295 + S295 * LTM!$C$1 / 3600 + IF(NOT(OR(LTM!$X297 * 3600 / LTM!$C$1 &gt;= 'Input Data'!$G$12 * LOOKUP(LTM!$A297,'Input Data'!$B$58:$B$62,'Input Data'!$H$58:$H$62) - epsilon, $D296 &lt; LTM!$X296 * 3600 / LTM!$C$1 - epsilon)), MIN(V295 + R295 * LTM!$C$1 / 3600, 0), 0), 0)</f>
        <v>0.49335522492120221</v>
      </c>
      <c r="Y296" s="50" t="e">
        <f>NA()</f>
        <v>#N/A</v>
      </c>
      <c r="Z296" s="55" t="e">
        <f>NA()</f>
        <v>#N/A</v>
      </c>
      <c r="AA296" s="8" t="e">
        <f>NA()</f>
        <v>#N/A</v>
      </c>
      <c r="AB296" s="17">
        <f>IF($U296 &gt; epsilon, $U296 + 'Input Data'!$G$11 + 'Input Data'!$E$11, IF($V296 &gt; epsilon, $V296 + 'Input Data'!$G$11, $W296)) * 5280</f>
        <v>4273.0979500183148</v>
      </c>
    </row>
    <row r="297" spans="1:28" x14ac:dyDescent="0.3">
      <c r="A297" s="38">
        <f>IF(SUM($B296:$H298)=0,NA(),LTM!$A298)</f>
        <v>2930</v>
      </c>
      <c r="B297" s="7">
        <f>LTM!$I298 / LTM!$C$1 * 3600</f>
        <v>3679.0000000001601</v>
      </c>
      <c r="C297" s="8">
        <f>LTM!$H298 / LTM!$C$1 * 3600</f>
        <v>0</v>
      </c>
      <c r="D297" s="8">
        <f>LTM!$T298 / LTM!$C$1 * 3600</f>
        <v>5399.9999999999991</v>
      </c>
      <c r="E297" s="33">
        <f>LTM!$S298 / LTM!$C$1 * 3600</f>
        <v>110.20408163265306</v>
      </c>
      <c r="F297" s="8">
        <f>LTM!$AE298 / LTM!$C$1 * 3600</f>
        <v>5400</v>
      </c>
      <c r="G297" s="33">
        <f>LTM!$AD298 / LTM!$C$1 * 3600</f>
        <v>0</v>
      </c>
      <c r="H297" s="18">
        <f>LTM!$AL298 / LTM!$C$1 * 3600</f>
        <v>5400</v>
      </c>
      <c r="J297" s="50">
        <f>IF(OR(LTM!$B298 * 3600 / LTM!$C$1 &gt;= 'Input Data'!$C$12 * LOOKUP(LTM!$A298,'Input Data'!$B$58:$B$62,'Input Data'!$D$58:$D$62) - epsilon, LTM!$C298 - LTM!$C297 &lt; LTM!$B297 - epsilon), (LTM!$C298 - LTM!$C297) * 3600 / LTM!$C$1 / 'Input Data'!$C$14, 'Input Data'!$C$13 - (LTM!$C298 - LTM!$C297) * 3600 / LTM!$C$1 / 'Input Data'!$C$15)</f>
        <v>61.316666666669335</v>
      </c>
      <c r="K297" s="60">
        <f>IF($B297 + $C297 &gt;= LTM!$E297 * 3600 / LTM!$C$1 - epsilon, ($B297 + $C297) / 'Input Data'!$C$14, 'Input Data'!$C$13 - ($B297 + $C297) / 'Input Data'!$C$15)</f>
        <v>61.316666666669335</v>
      </c>
      <c r="L297" s="8">
        <f>IF(OR(LTM!$M298 * 3600 / LTM!$C$1 &gt;= 'Input Data'!$E$12 * LOOKUP(LTM!$A298,'Input Data'!$B$58:$B$62,'Input Data'!$F$58:$F$62) - epsilon,$B297 &lt; LTM!$M297 * 3600 / LTM!$C$1 - epsilon), $B297 / 'Input Data'!$E$14, 'Input Data'!$E$13 - $B297 / 'Input Data'!$E$15)</f>
        <v>122.63333333333867</v>
      </c>
      <c r="M297" s="33">
        <f>IF($D297 + $E297 &gt;= LTM!$P297 * 3600 / LTM!$C$1 - epsilon, ($D297 + $E297) / 'Input Data'!$E$14, 'Input Data'!$E$13 - ($D297 + $E297) / 'Input Data'!$E$15)</f>
        <v>744.23200859291092</v>
      </c>
      <c r="N297" s="8">
        <f>IF(OR(LTM!$X298 * 3600 / LTM!$C$1 &gt;= 'Input Data'!$G$12 * LOOKUP(LTM!$A298,'Input Data'!$B$58:$B$62,'Input Data'!$H$58:$H$62) - epsilon, $D297 &lt; LTM!$X297 * 3600 / LTM!$C$1 - epsilon), $D297 / 'Input Data'!$G$14, 'Input Data'!$G$13 - $D297 / 'Input Data'!$G$15)</f>
        <v>751.57894736842104</v>
      </c>
      <c r="O297" s="17">
        <f>IF($F297 + $G297 &gt;= LTM!$AA297 * 3600 / LTM!$C$1 - epsilon, ($F297 + $G297) / 'Input Data'!$G$14, 'Input Data'!$G$13 - ($F297 + $G297) / 'Input Data'!$G$15)</f>
        <v>751.57894736842104</v>
      </c>
      <c r="Q297" s="49">
        <f>IF(ABS($J297-$K297) &gt; epsilon, -((LTM!$C298 - LTM!$C297) * 3600 / LTM!$C$1-($B297+$C297))/($J297-$K297), 0)</f>
        <v>0</v>
      </c>
      <c r="R297" s="8">
        <f t="shared" si="8"/>
        <v>-2.9459587906422153</v>
      </c>
      <c r="S297" s="17">
        <f t="shared" si="9"/>
        <v>0</v>
      </c>
      <c r="U297" s="49">
        <f>MAX(U296 + Q296 * LTM!$C$1 / 3600, 0)</f>
        <v>0</v>
      </c>
      <c r="V297" s="11">
        <f>MAX(V296 + R296 * LTM!$C$1 / 3600 + IF(NOT(OR(LTM!$M298 * 3600 / LTM!$C$1 &gt;= 'Input Data'!$E$12 * LOOKUP(LTM!$A298,'Input Data'!$B$58:$B$62,'Input Data'!$F$58:$F$62) - epsilon,$B297 &lt; LTM!$M297 * 3600 / LTM!$C$1 - epsilon)), MIN(U296 + Q296 * LTM!$C$1 / 3600, 0), 0), 0)</f>
        <v>0.30111563530724034</v>
      </c>
      <c r="W297" s="18">
        <f>MAX(W296 + S296 * LTM!$C$1 / 3600 + IF(NOT(OR(LTM!$X298 * 3600 / LTM!$C$1 &gt;= 'Input Data'!$G$12 * LOOKUP(LTM!$A298,'Input Data'!$B$58:$B$62,'Input Data'!$H$58:$H$62) - epsilon, $D297 &lt; LTM!$X297 * 3600 / LTM!$C$1 - epsilon)), MIN(V296 + R296 * LTM!$C$1 / 3600, 0), 0), 0)</f>
        <v>0.49335522492120221</v>
      </c>
      <c r="Y297" s="50" t="e">
        <f>NA()</f>
        <v>#N/A</v>
      </c>
      <c r="Z297" s="55" t="e">
        <f>NA()</f>
        <v>#N/A</v>
      </c>
      <c r="AA297" s="8" t="e">
        <f>NA()</f>
        <v>#N/A</v>
      </c>
      <c r="AB297" s="17">
        <f>IF($U297 &gt; epsilon, $U297 + 'Input Data'!$G$11 + 'Input Data'!$E$11, IF($V297 &gt; epsilon, $V297 + 'Input Data'!$G$11, $W297)) * 5280</f>
        <v>4229.8905544222289</v>
      </c>
    </row>
    <row r="298" spans="1:28" x14ac:dyDescent="0.3">
      <c r="A298" s="38">
        <f>IF(SUM($B297:$H299)=0,NA(),LTM!$A299)</f>
        <v>2940</v>
      </c>
      <c r="B298" s="7">
        <f>LTM!$I299 / LTM!$C$1 * 3600</f>
        <v>3679.0000000001601</v>
      </c>
      <c r="C298" s="8">
        <f>LTM!$H299 / LTM!$C$1 * 3600</f>
        <v>0</v>
      </c>
      <c r="D298" s="8">
        <f>LTM!$T299 / LTM!$C$1 * 3600</f>
        <v>5399.9999999999991</v>
      </c>
      <c r="E298" s="33">
        <f>LTM!$S299 / LTM!$C$1 * 3600</f>
        <v>110.20408163265306</v>
      </c>
      <c r="F298" s="8">
        <f>LTM!$AE299 / LTM!$C$1 * 3600</f>
        <v>5400</v>
      </c>
      <c r="G298" s="33">
        <f>LTM!$AD299 / LTM!$C$1 * 3600</f>
        <v>0</v>
      </c>
      <c r="H298" s="18">
        <f>LTM!$AL299 / LTM!$C$1 * 3600</f>
        <v>5400</v>
      </c>
      <c r="J298" s="50">
        <f>IF(OR(LTM!$B299 * 3600 / LTM!$C$1 &gt;= 'Input Data'!$C$12 * LOOKUP(LTM!$A299,'Input Data'!$B$58:$B$62,'Input Data'!$D$58:$D$62) - epsilon, LTM!$C299 - LTM!$C298 &lt; LTM!$B298 - epsilon), (LTM!$C299 - LTM!$C298) * 3600 / LTM!$C$1 / 'Input Data'!$C$14, 'Input Data'!$C$13 - (LTM!$C299 - LTM!$C298) * 3600 / LTM!$C$1 / 'Input Data'!$C$15)</f>
        <v>61.316666666669335</v>
      </c>
      <c r="K298" s="60">
        <f>IF($B298 + $C298 &gt;= LTM!$E298 * 3600 / LTM!$C$1 - epsilon, ($B298 + $C298) / 'Input Data'!$C$14, 'Input Data'!$C$13 - ($B298 + $C298) / 'Input Data'!$C$15)</f>
        <v>61.316666666669335</v>
      </c>
      <c r="L298" s="8">
        <f>IF(OR(LTM!$M299 * 3600 / LTM!$C$1 &gt;= 'Input Data'!$E$12 * LOOKUP(LTM!$A299,'Input Data'!$B$58:$B$62,'Input Data'!$F$58:$F$62) - epsilon,$B298 &lt; LTM!$M298 * 3600 / LTM!$C$1 - epsilon), $B298 / 'Input Data'!$E$14, 'Input Data'!$E$13 - $B298 / 'Input Data'!$E$15)</f>
        <v>122.63333333333867</v>
      </c>
      <c r="M298" s="33">
        <f>IF($D298 + $E298 &gt;= LTM!$P298 * 3600 / LTM!$C$1 - epsilon, ($D298 + $E298) / 'Input Data'!$E$14, 'Input Data'!$E$13 - ($D298 + $E298) / 'Input Data'!$E$15)</f>
        <v>744.23200859291092</v>
      </c>
      <c r="N298" s="8">
        <f>IF(OR(LTM!$X299 * 3600 / LTM!$C$1 &gt;= 'Input Data'!$G$12 * LOOKUP(LTM!$A299,'Input Data'!$B$58:$B$62,'Input Data'!$H$58:$H$62) - epsilon, $D298 &lt; LTM!$X298 * 3600 / LTM!$C$1 - epsilon), $D298 / 'Input Data'!$G$14, 'Input Data'!$G$13 - $D298 / 'Input Data'!$G$15)</f>
        <v>751.57894736842104</v>
      </c>
      <c r="O298" s="17">
        <f>IF($F298 + $G298 &gt;= LTM!$AA298 * 3600 / LTM!$C$1 - epsilon, ($F298 + $G298) / 'Input Data'!$G$14, 'Input Data'!$G$13 - ($F298 + $G298) / 'Input Data'!$G$15)</f>
        <v>751.57894736842104</v>
      </c>
      <c r="Q298" s="49">
        <f>IF(ABS($J298-$K298) &gt; epsilon, -((LTM!$C299 - LTM!$C298) * 3600 / LTM!$C$1-($B298+$C298))/($J298-$K298), 0)</f>
        <v>0</v>
      </c>
      <c r="R298" s="8">
        <f t="shared" si="8"/>
        <v>-2.9459587906422153</v>
      </c>
      <c r="S298" s="17">
        <f t="shared" si="9"/>
        <v>0</v>
      </c>
      <c r="U298" s="49">
        <f>MAX(U297 + Q297 * LTM!$C$1 / 3600, 0)</f>
        <v>0</v>
      </c>
      <c r="V298" s="11">
        <f>MAX(V297 + R297 * LTM!$C$1 / 3600 + IF(NOT(OR(LTM!$M299 * 3600 / LTM!$C$1 &gt;= 'Input Data'!$E$12 * LOOKUP(LTM!$A299,'Input Data'!$B$58:$B$62,'Input Data'!$F$58:$F$62) - epsilon,$B298 &lt; LTM!$M298 * 3600 / LTM!$C$1 - epsilon)), MIN(U297 + Q297 * LTM!$C$1 / 3600, 0), 0), 0)</f>
        <v>0.29293241644434531</v>
      </c>
      <c r="W298" s="18">
        <f>MAX(W297 + S297 * LTM!$C$1 / 3600 + IF(NOT(OR(LTM!$X299 * 3600 / LTM!$C$1 &gt;= 'Input Data'!$G$12 * LOOKUP(LTM!$A299,'Input Data'!$B$58:$B$62,'Input Data'!$H$58:$H$62) - epsilon, $D298 &lt; LTM!$X298 * 3600 / LTM!$C$1 - epsilon)), MIN(V297 + R297 * LTM!$C$1 / 3600, 0), 0), 0)</f>
        <v>0.49335522492120221</v>
      </c>
      <c r="Y298" s="50" t="e">
        <f>NA()</f>
        <v>#N/A</v>
      </c>
      <c r="Z298" s="55" t="e">
        <f>NA()</f>
        <v>#N/A</v>
      </c>
      <c r="AA298" s="8" t="e">
        <f>NA()</f>
        <v>#N/A</v>
      </c>
      <c r="AB298" s="17">
        <f>IF($U298 &gt; epsilon, $U298 + 'Input Data'!$G$11 + 'Input Data'!$E$11, IF($V298 &gt; epsilon, $V298 + 'Input Data'!$G$11, $W298)) * 5280</f>
        <v>4186.683158826143</v>
      </c>
    </row>
    <row r="299" spans="1:28" x14ac:dyDescent="0.3">
      <c r="A299" s="38">
        <f>IF(SUM($B298:$H300)=0,NA(),LTM!$A300)</f>
        <v>2950</v>
      </c>
      <c r="B299" s="7">
        <f>LTM!$I300 / LTM!$C$1 * 3600</f>
        <v>3679.0000000001601</v>
      </c>
      <c r="C299" s="8">
        <f>LTM!$H300 / LTM!$C$1 * 3600</f>
        <v>0</v>
      </c>
      <c r="D299" s="8">
        <f>LTM!$T300 / LTM!$C$1 * 3600</f>
        <v>5399.9999999999991</v>
      </c>
      <c r="E299" s="33">
        <f>LTM!$S300 / LTM!$C$1 * 3600</f>
        <v>110.20408163265306</v>
      </c>
      <c r="F299" s="8">
        <f>LTM!$AE300 / LTM!$C$1 * 3600</f>
        <v>5400</v>
      </c>
      <c r="G299" s="33">
        <f>LTM!$AD300 / LTM!$C$1 * 3600</f>
        <v>0</v>
      </c>
      <c r="H299" s="18">
        <f>LTM!$AL300 / LTM!$C$1 * 3600</f>
        <v>5400</v>
      </c>
      <c r="J299" s="50">
        <f>IF(OR(LTM!$B300 * 3600 / LTM!$C$1 &gt;= 'Input Data'!$C$12 * LOOKUP(LTM!$A300,'Input Data'!$B$58:$B$62,'Input Data'!$D$58:$D$62) - epsilon, LTM!$C300 - LTM!$C299 &lt; LTM!$B299 - epsilon), (LTM!$C300 - LTM!$C299) * 3600 / LTM!$C$1 / 'Input Data'!$C$14, 'Input Data'!$C$13 - (LTM!$C300 - LTM!$C299) * 3600 / LTM!$C$1 / 'Input Data'!$C$15)</f>
        <v>61.316666666669335</v>
      </c>
      <c r="K299" s="60">
        <f>IF($B299 + $C299 &gt;= LTM!$E299 * 3600 / LTM!$C$1 - epsilon, ($B299 + $C299) / 'Input Data'!$C$14, 'Input Data'!$C$13 - ($B299 + $C299) / 'Input Data'!$C$15)</f>
        <v>61.316666666669335</v>
      </c>
      <c r="L299" s="8">
        <f>IF(OR(LTM!$M300 * 3600 / LTM!$C$1 &gt;= 'Input Data'!$E$12 * LOOKUP(LTM!$A300,'Input Data'!$B$58:$B$62,'Input Data'!$F$58:$F$62) - epsilon,$B299 &lt; LTM!$M299 * 3600 / LTM!$C$1 - epsilon), $B299 / 'Input Data'!$E$14, 'Input Data'!$E$13 - $B299 / 'Input Data'!$E$15)</f>
        <v>122.63333333333867</v>
      </c>
      <c r="M299" s="33">
        <f>IF($D299 + $E299 &gt;= LTM!$P299 * 3600 / LTM!$C$1 - epsilon, ($D299 + $E299) / 'Input Data'!$E$14, 'Input Data'!$E$13 - ($D299 + $E299) / 'Input Data'!$E$15)</f>
        <v>744.23200859291092</v>
      </c>
      <c r="N299" s="8">
        <f>IF(OR(LTM!$X300 * 3600 / LTM!$C$1 &gt;= 'Input Data'!$G$12 * LOOKUP(LTM!$A300,'Input Data'!$B$58:$B$62,'Input Data'!$H$58:$H$62) - epsilon, $D299 &lt; LTM!$X299 * 3600 / LTM!$C$1 - epsilon), $D299 / 'Input Data'!$G$14, 'Input Data'!$G$13 - $D299 / 'Input Data'!$G$15)</f>
        <v>751.57894736842104</v>
      </c>
      <c r="O299" s="17">
        <f>IF($F299 + $G299 &gt;= LTM!$AA299 * 3600 / LTM!$C$1 - epsilon, ($F299 + $G299) / 'Input Data'!$G$14, 'Input Data'!$G$13 - ($F299 + $G299) / 'Input Data'!$G$15)</f>
        <v>751.57894736842104</v>
      </c>
      <c r="Q299" s="49">
        <f>IF(ABS($J299-$K299) &gt; epsilon, -((LTM!$C300 - LTM!$C299) * 3600 / LTM!$C$1-($B299+$C299))/($J299-$K299), 0)</f>
        <v>0</v>
      </c>
      <c r="R299" s="8">
        <f t="shared" si="8"/>
        <v>-2.9459587906422153</v>
      </c>
      <c r="S299" s="17">
        <f t="shared" si="9"/>
        <v>0</v>
      </c>
      <c r="U299" s="49">
        <f>MAX(U298 + Q298 * LTM!$C$1 / 3600, 0)</f>
        <v>0</v>
      </c>
      <c r="V299" s="11">
        <f>MAX(V298 + R298 * LTM!$C$1 / 3600 + IF(NOT(OR(LTM!$M300 * 3600 / LTM!$C$1 &gt;= 'Input Data'!$E$12 * LOOKUP(LTM!$A300,'Input Data'!$B$58:$B$62,'Input Data'!$F$58:$F$62) - epsilon,$B299 &lt; LTM!$M299 * 3600 / LTM!$C$1 - epsilon)), MIN(U298 + Q298 * LTM!$C$1 / 3600, 0), 0), 0)</f>
        <v>0.28474919758145029</v>
      </c>
      <c r="W299" s="18">
        <f>MAX(W298 + S298 * LTM!$C$1 / 3600 + IF(NOT(OR(LTM!$X300 * 3600 / LTM!$C$1 &gt;= 'Input Data'!$G$12 * LOOKUP(LTM!$A300,'Input Data'!$B$58:$B$62,'Input Data'!$H$58:$H$62) - epsilon, $D299 &lt; LTM!$X299 * 3600 / LTM!$C$1 - epsilon)), MIN(V298 + R298 * LTM!$C$1 / 3600, 0), 0), 0)</f>
        <v>0.49335522492120221</v>
      </c>
      <c r="Y299" s="50" t="e">
        <f>NA()</f>
        <v>#N/A</v>
      </c>
      <c r="Z299" s="55" t="e">
        <f>NA()</f>
        <v>#N/A</v>
      </c>
      <c r="AA299" s="8" t="e">
        <f>NA()</f>
        <v>#N/A</v>
      </c>
      <c r="AB299" s="17">
        <f>IF($U299 &gt; epsilon, $U299 + 'Input Data'!$G$11 + 'Input Data'!$E$11, IF($V299 &gt; epsilon, $V299 + 'Input Data'!$G$11, $W299)) * 5280</f>
        <v>4143.4757632300571</v>
      </c>
    </row>
    <row r="300" spans="1:28" x14ac:dyDescent="0.3">
      <c r="A300" s="38">
        <f>IF(SUM($B299:$H301)=0,NA(),LTM!$A301)</f>
        <v>2960</v>
      </c>
      <c r="B300" s="7">
        <f>LTM!$I301 / LTM!$C$1 * 3600</f>
        <v>3679.0000000001601</v>
      </c>
      <c r="C300" s="8">
        <f>LTM!$H301 / LTM!$C$1 * 3600</f>
        <v>0</v>
      </c>
      <c r="D300" s="8">
        <f>LTM!$T301 / LTM!$C$1 * 3600</f>
        <v>5399.9999999999991</v>
      </c>
      <c r="E300" s="33">
        <f>LTM!$S301 / LTM!$C$1 * 3600</f>
        <v>110.20408163265306</v>
      </c>
      <c r="F300" s="8">
        <f>LTM!$AE301 / LTM!$C$1 * 3600</f>
        <v>5400</v>
      </c>
      <c r="G300" s="33">
        <f>LTM!$AD301 / LTM!$C$1 * 3600</f>
        <v>0</v>
      </c>
      <c r="H300" s="18">
        <f>LTM!$AL301 / LTM!$C$1 * 3600</f>
        <v>5400</v>
      </c>
      <c r="J300" s="50">
        <f>IF(OR(LTM!$B301 * 3600 / LTM!$C$1 &gt;= 'Input Data'!$C$12 * LOOKUP(LTM!$A301,'Input Data'!$B$58:$B$62,'Input Data'!$D$58:$D$62) - epsilon, LTM!$C301 - LTM!$C300 &lt; LTM!$B300 - epsilon), (LTM!$C301 - LTM!$C300) * 3600 / LTM!$C$1 / 'Input Data'!$C$14, 'Input Data'!$C$13 - (LTM!$C301 - LTM!$C300) * 3600 / LTM!$C$1 / 'Input Data'!$C$15)</f>
        <v>61.316666666669335</v>
      </c>
      <c r="K300" s="60">
        <f>IF($B300 + $C300 &gt;= LTM!$E300 * 3600 / LTM!$C$1 - epsilon, ($B300 + $C300) / 'Input Data'!$C$14, 'Input Data'!$C$13 - ($B300 + $C300) / 'Input Data'!$C$15)</f>
        <v>61.316666666669335</v>
      </c>
      <c r="L300" s="8">
        <f>IF(OR(LTM!$M301 * 3600 / LTM!$C$1 &gt;= 'Input Data'!$E$12 * LOOKUP(LTM!$A301,'Input Data'!$B$58:$B$62,'Input Data'!$F$58:$F$62) - epsilon,$B300 &lt; LTM!$M300 * 3600 / LTM!$C$1 - epsilon), $B300 / 'Input Data'!$E$14, 'Input Data'!$E$13 - $B300 / 'Input Data'!$E$15)</f>
        <v>122.63333333333867</v>
      </c>
      <c r="M300" s="33">
        <f>IF($D300 + $E300 &gt;= LTM!$P300 * 3600 / LTM!$C$1 - epsilon, ($D300 + $E300) / 'Input Data'!$E$14, 'Input Data'!$E$13 - ($D300 + $E300) / 'Input Data'!$E$15)</f>
        <v>744.23200859291092</v>
      </c>
      <c r="N300" s="8">
        <f>IF(OR(LTM!$X301 * 3600 / LTM!$C$1 &gt;= 'Input Data'!$G$12 * LOOKUP(LTM!$A301,'Input Data'!$B$58:$B$62,'Input Data'!$H$58:$H$62) - epsilon, $D300 &lt; LTM!$X300 * 3600 / LTM!$C$1 - epsilon), $D300 / 'Input Data'!$G$14, 'Input Data'!$G$13 - $D300 / 'Input Data'!$G$15)</f>
        <v>751.57894736842104</v>
      </c>
      <c r="O300" s="17">
        <f>IF($F300 + $G300 &gt;= LTM!$AA300 * 3600 / LTM!$C$1 - epsilon, ($F300 + $G300) / 'Input Data'!$G$14, 'Input Data'!$G$13 - ($F300 + $G300) / 'Input Data'!$G$15)</f>
        <v>751.57894736842104</v>
      </c>
      <c r="Q300" s="49">
        <f>IF(ABS($J300-$K300) &gt; epsilon, -((LTM!$C301 - LTM!$C300) * 3600 / LTM!$C$1-($B300+$C300))/($J300-$K300), 0)</f>
        <v>0</v>
      </c>
      <c r="R300" s="8">
        <f t="shared" si="8"/>
        <v>-2.9459587906422153</v>
      </c>
      <c r="S300" s="17">
        <f t="shared" si="9"/>
        <v>0</v>
      </c>
      <c r="U300" s="49">
        <f>MAX(U299 + Q299 * LTM!$C$1 / 3600, 0)</f>
        <v>0</v>
      </c>
      <c r="V300" s="11">
        <f>MAX(V299 + R299 * LTM!$C$1 / 3600 + IF(NOT(OR(LTM!$M301 * 3600 / LTM!$C$1 &gt;= 'Input Data'!$E$12 * LOOKUP(LTM!$A301,'Input Data'!$B$58:$B$62,'Input Data'!$F$58:$F$62) - epsilon,$B300 &lt; LTM!$M300 * 3600 / LTM!$C$1 - epsilon)), MIN(U299 + Q299 * LTM!$C$1 / 3600, 0), 0), 0)</f>
        <v>0.27656597871855526</v>
      </c>
      <c r="W300" s="18">
        <f>MAX(W299 + S299 * LTM!$C$1 / 3600 + IF(NOT(OR(LTM!$X301 * 3600 / LTM!$C$1 &gt;= 'Input Data'!$G$12 * LOOKUP(LTM!$A301,'Input Data'!$B$58:$B$62,'Input Data'!$H$58:$H$62) - epsilon, $D300 &lt; LTM!$X300 * 3600 / LTM!$C$1 - epsilon)), MIN(V299 + R299 * LTM!$C$1 / 3600, 0), 0), 0)</f>
        <v>0.49335522492120221</v>
      </c>
      <c r="Y300" s="50" t="e">
        <f>NA()</f>
        <v>#N/A</v>
      </c>
      <c r="Z300" s="55" t="e">
        <f>NA()</f>
        <v>#N/A</v>
      </c>
      <c r="AA300" s="8" t="e">
        <f>NA()</f>
        <v>#N/A</v>
      </c>
      <c r="AB300" s="17">
        <f>IF($U300 &gt; epsilon, $U300 + 'Input Data'!$G$11 + 'Input Data'!$E$11, IF($V300 &gt; epsilon, $V300 + 'Input Data'!$G$11, $W300)) * 5280</f>
        <v>4100.268367633972</v>
      </c>
    </row>
    <row r="301" spans="1:28" x14ac:dyDescent="0.3">
      <c r="A301" s="38">
        <f>IF(SUM($B300:$H302)=0,NA(),LTM!$A302)</f>
        <v>2970</v>
      </c>
      <c r="B301" s="7">
        <f>LTM!$I302 / LTM!$C$1 * 3600</f>
        <v>3679.0000000001601</v>
      </c>
      <c r="C301" s="8">
        <f>LTM!$H302 / LTM!$C$1 * 3600</f>
        <v>0</v>
      </c>
      <c r="D301" s="8">
        <f>LTM!$T302 / LTM!$C$1 * 3600</f>
        <v>5399.9999999999991</v>
      </c>
      <c r="E301" s="33">
        <f>LTM!$S302 / LTM!$C$1 * 3600</f>
        <v>110.20408163265306</v>
      </c>
      <c r="F301" s="8">
        <f>LTM!$AE302 / LTM!$C$1 * 3600</f>
        <v>5400</v>
      </c>
      <c r="G301" s="33">
        <f>LTM!$AD302 / LTM!$C$1 * 3600</f>
        <v>0</v>
      </c>
      <c r="H301" s="18">
        <f>LTM!$AL302 / LTM!$C$1 * 3600</f>
        <v>5400</v>
      </c>
      <c r="J301" s="50">
        <f>IF(OR(LTM!$B302 * 3600 / LTM!$C$1 &gt;= 'Input Data'!$C$12 * LOOKUP(LTM!$A302,'Input Data'!$B$58:$B$62,'Input Data'!$D$58:$D$62) - epsilon, LTM!$C302 - LTM!$C301 &lt; LTM!$B301 - epsilon), (LTM!$C302 - LTM!$C301) * 3600 / LTM!$C$1 / 'Input Data'!$C$14, 'Input Data'!$C$13 - (LTM!$C302 - LTM!$C301) * 3600 / LTM!$C$1 / 'Input Data'!$C$15)</f>
        <v>61.316666666669335</v>
      </c>
      <c r="K301" s="60">
        <f>IF($B301 + $C301 &gt;= LTM!$E301 * 3600 / LTM!$C$1 - epsilon, ($B301 + $C301) / 'Input Data'!$C$14, 'Input Data'!$C$13 - ($B301 + $C301) / 'Input Data'!$C$15)</f>
        <v>61.316666666669335</v>
      </c>
      <c r="L301" s="8">
        <f>IF(OR(LTM!$M302 * 3600 / LTM!$C$1 &gt;= 'Input Data'!$E$12 * LOOKUP(LTM!$A302,'Input Data'!$B$58:$B$62,'Input Data'!$F$58:$F$62) - epsilon,$B301 &lt; LTM!$M301 * 3600 / LTM!$C$1 - epsilon), $B301 / 'Input Data'!$E$14, 'Input Data'!$E$13 - $B301 / 'Input Data'!$E$15)</f>
        <v>122.63333333333867</v>
      </c>
      <c r="M301" s="33">
        <f>IF($D301 + $E301 &gt;= LTM!$P301 * 3600 / LTM!$C$1 - epsilon, ($D301 + $E301) / 'Input Data'!$E$14, 'Input Data'!$E$13 - ($D301 + $E301) / 'Input Data'!$E$15)</f>
        <v>744.23200859291092</v>
      </c>
      <c r="N301" s="8">
        <f>IF(OR(LTM!$X302 * 3600 / LTM!$C$1 &gt;= 'Input Data'!$G$12 * LOOKUP(LTM!$A302,'Input Data'!$B$58:$B$62,'Input Data'!$H$58:$H$62) - epsilon, $D301 &lt; LTM!$X301 * 3600 / LTM!$C$1 - epsilon), $D301 / 'Input Data'!$G$14, 'Input Data'!$G$13 - $D301 / 'Input Data'!$G$15)</f>
        <v>751.57894736842104</v>
      </c>
      <c r="O301" s="17">
        <f>IF($F301 + $G301 &gt;= LTM!$AA301 * 3600 / LTM!$C$1 - epsilon, ($F301 + $G301) / 'Input Data'!$G$14, 'Input Data'!$G$13 - ($F301 + $G301) / 'Input Data'!$G$15)</f>
        <v>751.57894736842104</v>
      </c>
      <c r="Q301" s="49">
        <f>IF(ABS($J301-$K301) &gt; epsilon, -((LTM!$C302 - LTM!$C301) * 3600 / LTM!$C$1-($B301+$C301))/($J301-$K301), 0)</f>
        <v>0</v>
      </c>
      <c r="R301" s="8">
        <f t="shared" si="8"/>
        <v>-2.9459587906422153</v>
      </c>
      <c r="S301" s="17">
        <f t="shared" si="9"/>
        <v>0</v>
      </c>
      <c r="U301" s="49">
        <f>MAX(U300 + Q300 * LTM!$C$1 / 3600, 0)</f>
        <v>0</v>
      </c>
      <c r="V301" s="11">
        <f>MAX(V300 + R300 * LTM!$C$1 / 3600 + IF(NOT(OR(LTM!$M302 * 3600 / LTM!$C$1 &gt;= 'Input Data'!$E$12 * LOOKUP(LTM!$A302,'Input Data'!$B$58:$B$62,'Input Data'!$F$58:$F$62) - epsilon,$B301 &lt; LTM!$M301 * 3600 / LTM!$C$1 - epsilon)), MIN(U300 + Q300 * LTM!$C$1 / 3600, 0), 0), 0)</f>
        <v>0.26838275985566024</v>
      </c>
      <c r="W301" s="18">
        <f>MAX(W300 + S300 * LTM!$C$1 / 3600 + IF(NOT(OR(LTM!$X302 * 3600 / LTM!$C$1 &gt;= 'Input Data'!$G$12 * LOOKUP(LTM!$A302,'Input Data'!$B$58:$B$62,'Input Data'!$H$58:$H$62) - epsilon, $D301 &lt; LTM!$X301 * 3600 / LTM!$C$1 - epsilon)), MIN(V300 + R300 * LTM!$C$1 / 3600, 0), 0), 0)</f>
        <v>0.49335522492120221</v>
      </c>
      <c r="Y301" s="50" t="e">
        <f>NA()</f>
        <v>#N/A</v>
      </c>
      <c r="Z301" s="55" t="e">
        <f>NA()</f>
        <v>#N/A</v>
      </c>
      <c r="AA301" s="8" t="e">
        <f>NA()</f>
        <v>#N/A</v>
      </c>
      <c r="AB301" s="17">
        <f>IF($U301 &gt; epsilon, $U301 + 'Input Data'!$G$11 + 'Input Data'!$E$11, IF($V301 &gt; epsilon, $V301 + 'Input Data'!$G$11, $W301)) * 5280</f>
        <v>4057.0609720378861</v>
      </c>
    </row>
    <row r="302" spans="1:28" x14ac:dyDescent="0.3">
      <c r="A302" s="38">
        <f>IF(SUM($B301:$H303)=0,NA(),LTM!$A303)</f>
        <v>2980</v>
      </c>
      <c r="B302" s="7">
        <f>LTM!$I303 / LTM!$C$1 * 3600</f>
        <v>3679.0000000001601</v>
      </c>
      <c r="C302" s="8">
        <f>LTM!$H303 / LTM!$C$1 * 3600</f>
        <v>0</v>
      </c>
      <c r="D302" s="8">
        <f>LTM!$T303 / LTM!$C$1 * 3600</f>
        <v>5399.9999999999991</v>
      </c>
      <c r="E302" s="33">
        <f>LTM!$S303 / LTM!$C$1 * 3600</f>
        <v>110.20408163265306</v>
      </c>
      <c r="F302" s="8">
        <f>LTM!$AE303 / LTM!$C$1 * 3600</f>
        <v>5400</v>
      </c>
      <c r="G302" s="33">
        <f>LTM!$AD303 / LTM!$C$1 * 3600</f>
        <v>0</v>
      </c>
      <c r="H302" s="18">
        <f>LTM!$AL303 / LTM!$C$1 * 3600</f>
        <v>5400</v>
      </c>
      <c r="J302" s="50">
        <f>IF(OR(LTM!$B303 * 3600 / LTM!$C$1 &gt;= 'Input Data'!$C$12 * LOOKUP(LTM!$A303,'Input Data'!$B$58:$B$62,'Input Data'!$D$58:$D$62) - epsilon, LTM!$C303 - LTM!$C302 &lt; LTM!$B302 - epsilon), (LTM!$C303 - LTM!$C302) * 3600 / LTM!$C$1 / 'Input Data'!$C$14, 'Input Data'!$C$13 - (LTM!$C303 - LTM!$C302) * 3600 / LTM!$C$1 / 'Input Data'!$C$15)</f>
        <v>61.316666666669335</v>
      </c>
      <c r="K302" s="60">
        <f>IF($B302 + $C302 &gt;= LTM!$E302 * 3600 / LTM!$C$1 - epsilon, ($B302 + $C302) / 'Input Data'!$C$14, 'Input Data'!$C$13 - ($B302 + $C302) / 'Input Data'!$C$15)</f>
        <v>61.316666666669335</v>
      </c>
      <c r="L302" s="8">
        <f>IF(OR(LTM!$M303 * 3600 / LTM!$C$1 &gt;= 'Input Data'!$E$12 * LOOKUP(LTM!$A303,'Input Data'!$B$58:$B$62,'Input Data'!$F$58:$F$62) - epsilon,$B302 &lt; LTM!$M302 * 3600 / LTM!$C$1 - epsilon), $B302 / 'Input Data'!$E$14, 'Input Data'!$E$13 - $B302 / 'Input Data'!$E$15)</f>
        <v>122.63333333333867</v>
      </c>
      <c r="M302" s="33">
        <f>IF($D302 + $E302 &gt;= LTM!$P302 * 3600 / LTM!$C$1 - epsilon, ($D302 + $E302) / 'Input Data'!$E$14, 'Input Data'!$E$13 - ($D302 + $E302) / 'Input Data'!$E$15)</f>
        <v>744.23200859291092</v>
      </c>
      <c r="N302" s="8">
        <f>IF(OR(LTM!$X303 * 3600 / LTM!$C$1 &gt;= 'Input Data'!$G$12 * LOOKUP(LTM!$A303,'Input Data'!$B$58:$B$62,'Input Data'!$H$58:$H$62) - epsilon, $D302 &lt; LTM!$X302 * 3600 / LTM!$C$1 - epsilon), $D302 / 'Input Data'!$G$14, 'Input Data'!$G$13 - $D302 / 'Input Data'!$G$15)</f>
        <v>751.57894736842104</v>
      </c>
      <c r="O302" s="17">
        <f>IF($F302 + $G302 &gt;= LTM!$AA302 * 3600 / LTM!$C$1 - epsilon, ($F302 + $G302) / 'Input Data'!$G$14, 'Input Data'!$G$13 - ($F302 + $G302) / 'Input Data'!$G$15)</f>
        <v>751.57894736842104</v>
      </c>
      <c r="Q302" s="49">
        <f>IF(ABS($J302-$K302) &gt; epsilon, -((LTM!$C303 - LTM!$C302) * 3600 / LTM!$C$1-($B302+$C302))/($J302-$K302), 0)</f>
        <v>0</v>
      </c>
      <c r="R302" s="8">
        <f t="shared" si="8"/>
        <v>-2.9459587906422153</v>
      </c>
      <c r="S302" s="17">
        <f t="shared" si="9"/>
        <v>0</v>
      </c>
      <c r="U302" s="49">
        <f>MAX(U301 + Q301 * LTM!$C$1 / 3600, 0)</f>
        <v>0</v>
      </c>
      <c r="V302" s="11">
        <f>MAX(V301 + R301 * LTM!$C$1 / 3600 + IF(NOT(OR(LTM!$M303 * 3600 / LTM!$C$1 &gt;= 'Input Data'!$E$12 * LOOKUP(LTM!$A303,'Input Data'!$B$58:$B$62,'Input Data'!$F$58:$F$62) - epsilon,$B302 &lt; LTM!$M302 * 3600 / LTM!$C$1 - epsilon)), MIN(U301 + Q301 * LTM!$C$1 / 3600, 0), 0), 0)</f>
        <v>0.26019954099276521</v>
      </c>
      <c r="W302" s="18">
        <f>MAX(W301 + S301 * LTM!$C$1 / 3600 + IF(NOT(OR(LTM!$X303 * 3600 / LTM!$C$1 &gt;= 'Input Data'!$G$12 * LOOKUP(LTM!$A303,'Input Data'!$B$58:$B$62,'Input Data'!$H$58:$H$62) - epsilon, $D302 &lt; LTM!$X302 * 3600 / LTM!$C$1 - epsilon)), MIN(V301 + R301 * LTM!$C$1 / 3600, 0), 0), 0)</f>
        <v>0.49335522492120221</v>
      </c>
      <c r="Y302" s="50" t="e">
        <f>NA()</f>
        <v>#N/A</v>
      </c>
      <c r="Z302" s="55" t="e">
        <f>NA()</f>
        <v>#N/A</v>
      </c>
      <c r="AA302" s="8" t="e">
        <f>NA()</f>
        <v>#N/A</v>
      </c>
      <c r="AB302" s="17">
        <f>IF($U302 &gt; epsilon, $U302 + 'Input Data'!$G$11 + 'Input Data'!$E$11, IF($V302 &gt; epsilon, $V302 + 'Input Data'!$G$11, $W302)) * 5280</f>
        <v>4013.8535764418002</v>
      </c>
    </row>
    <row r="303" spans="1:28" x14ac:dyDescent="0.3">
      <c r="A303" s="38">
        <f>IF(SUM($B302:$H304)=0,NA(),LTM!$A304)</f>
        <v>2990</v>
      </c>
      <c r="B303" s="7">
        <f>LTM!$I304 / LTM!$C$1 * 3600</f>
        <v>3679.0000000001601</v>
      </c>
      <c r="C303" s="8">
        <f>LTM!$H304 / LTM!$C$1 * 3600</f>
        <v>0</v>
      </c>
      <c r="D303" s="8">
        <f>LTM!$T304 / LTM!$C$1 * 3600</f>
        <v>5399.9999999999991</v>
      </c>
      <c r="E303" s="33">
        <f>LTM!$S304 / LTM!$C$1 * 3600</f>
        <v>110.20408163265306</v>
      </c>
      <c r="F303" s="8">
        <f>LTM!$AE304 / LTM!$C$1 * 3600</f>
        <v>5400</v>
      </c>
      <c r="G303" s="33">
        <f>LTM!$AD304 / LTM!$C$1 * 3600</f>
        <v>0</v>
      </c>
      <c r="H303" s="18">
        <f>LTM!$AL304 / LTM!$C$1 * 3600</f>
        <v>5400</v>
      </c>
      <c r="J303" s="50">
        <f>IF(OR(LTM!$B304 * 3600 / LTM!$C$1 &gt;= 'Input Data'!$C$12 * LOOKUP(LTM!$A304,'Input Data'!$B$58:$B$62,'Input Data'!$D$58:$D$62) - epsilon, LTM!$C304 - LTM!$C303 &lt; LTM!$B303 - epsilon), (LTM!$C304 - LTM!$C303) * 3600 / LTM!$C$1 / 'Input Data'!$C$14, 'Input Data'!$C$13 - (LTM!$C304 - LTM!$C303) * 3600 / LTM!$C$1 / 'Input Data'!$C$15)</f>
        <v>61.316666666669335</v>
      </c>
      <c r="K303" s="60">
        <f>IF($B303 + $C303 &gt;= LTM!$E303 * 3600 / LTM!$C$1 - epsilon, ($B303 + $C303) / 'Input Data'!$C$14, 'Input Data'!$C$13 - ($B303 + $C303) / 'Input Data'!$C$15)</f>
        <v>61.316666666669335</v>
      </c>
      <c r="L303" s="8">
        <f>IF(OR(LTM!$M304 * 3600 / LTM!$C$1 &gt;= 'Input Data'!$E$12 * LOOKUP(LTM!$A304,'Input Data'!$B$58:$B$62,'Input Data'!$F$58:$F$62) - epsilon,$B303 &lt; LTM!$M303 * 3600 / LTM!$C$1 - epsilon), $B303 / 'Input Data'!$E$14, 'Input Data'!$E$13 - $B303 / 'Input Data'!$E$15)</f>
        <v>122.63333333333867</v>
      </c>
      <c r="M303" s="33">
        <f>IF($D303 + $E303 &gt;= LTM!$P303 * 3600 / LTM!$C$1 - epsilon, ($D303 + $E303) / 'Input Data'!$E$14, 'Input Data'!$E$13 - ($D303 + $E303) / 'Input Data'!$E$15)</f>
        <v>744.23200859291092</v>
      </c>
      <c r="N303" s="8">
        <f>IF(OR(LTM!$X304 * 3600 / LTM!$C$1 &gt;= 'Input Data'!$G$12 * LOOKUP(LTM!$A304,'Input Data'!$B$58:$B$62,'Input Data'!$H$58:$H$62) - epsilon, $D303 &lt; LTM!$X303 * 3600 / LTM!$C$1 - epsilon), $D303 / 'Input Data'!$G$14, 'Input Data'!$G$13 - $D303 / 'Input Data'!$G$15)</f>
        <v>751.57894736842104</v>
      </c>
      <c r="O303" s="17">
        <f>IF($F303 + $G303 &gt;= LTM!$AA303 * 3600 / LTM!$C$1 - epsilon, ($F303 + $G303) / 'Input Data'!$G$14, 'Input Data'!$G$13 - ($F303 + $G303) / 'Input Data'!$G$15)</f>
        <v>751.57894736842104</v>
      </c>
      <c r="Q303" s="49">
        <f>IF(ABS($J303-$K303) &gt; epsilon, -((LTM!$C304 - LTM!$C303) * 3600 / LTM!$C$1-($B303+$C303))/($J303-$K303), 0)</f>
        <v>0</v>
      </c>
      <c r="R303" s="8">
        <f t="shared" si="8"/>
        <v>-2.9459587906422153</v>
      </c>
      <c r="S303" s="17">
        <f t="shared" si="9"/>
        <v>0</v>
      </c>
      <c r="U303" s="49">
        <f>MAX(U302 + Q302 * LTM!$C$1 / 3600, 0)</f>
        <v>0</v>
      </c>
      <c r="V303" s="11">
        <f>MAX(V302 + R302 * LTM!$C$1 / 3600 + IF(NOT(OR(LTM!$M304 * 3600 / LTM!$C$1 &gt;= 'Input Data'!$E$12 * LOOKUP(LTM!$A304,'Input Data'!$B$58:$B$62,'Input Data'!$F$58:$F$62) - epsilon,$B303 &lt; LTM!$M303 * 3600 / LTM!$C$1 - epsilon)), MIN(U302 + Q302 * LTM!$C$1 / 3600, 0), 0), 0)</f>
        <v>0.25201632212987018</v>
      </c>
      <c r="W303" s="18">
        <f>MAX(W302 + S302 * LTM!$C$1 / 3600 + IF(NOT(OR(LTM!$X304 * 3600 / LTM!$C$1 &gt;= 'Input Data'!$G$12 * LOOKUP(LTM!$A304,'Input Data'!$B$58:$B$62,'Input Data'!$H$58:$H$62) - epsilon, $D303 &lt; LTM!$X303 * 3600 / LTM!$C$1 - epsilon)), MIN(V302 + R302 * LTM!$C$1 / 3600, 0), 0), 0)</f>
        <v>0.49335522492120221</v>
      </c>
      <c r="Y303" s="50" t="e">
        <f>NA()</f>
        <v>#N/A</v>
      </c>
      <c r="Z303" s="55" t="e">
        <f>NA()</f>
        <v>#N/A</v>
      </c>
      <c r="AA303" s="8" t="e">
        <f>NA()</f>
        <v>#N/A</v>
      </c>
      <c r="AB303" s="17">
        <f>IF($U303 &gt; epsilon, $U303 + 'Input Data'!$G$11 + 'Input Data'!$E$11, IF($V303 &gt; epsilon, $V303 + 'Input Data'!$G$11, $W303)) * 5280</f>
        <v>3970.6461808457143</v>
      </c>
    </row>
    <row r="304" spans="1:28" x14ac:dyDescent="0.3">
      <c r="A304" s="38">
        <f>IF(SUM($B303:$H305)=0,NA(),LTM!$A305)</f>
        <v>3000</v>
      </c>
      <c r="B304" s="7">
        <f>LTM!$I305 / LTM!$C$1 * 3600</f>
        <v>3679.0000000001601</v>
      </c>
      <c r="C304" s="8">
        <f>LTM!$H305 / LTM!$C$1 * 3600</f>
        <v>0</v>
      </c>
      <c r="D304" s="8">
        <f>LTM!$T305 / LTM!$C$1 * 3600</f>
        <v>5399.9999999999991</v>
      </c>
      <c r="E304" s="33">
        <f>LTM!$S305 / LTM!$C$1 * 3600</f>
        <v>110.20408163265306</v>
      </c>
      <c r="F304" s="8">
        <f>LTM!$AE305 / LTM!$C$1 * 3600</f>
        <v>5400</v>
      </c>
      <c r="G304" s="33">
        <f>LTM!$AD305 / LTM!$C$1 * 3600</f>
        <v>0</v>
      </c>
      <c r="H304" s="18">
        <f>LTM!$AL305 / LTM!$C$1 * 3600</f>
        <v>5400</v>
      </c>
      <c r="J304" s="50">
        <f>IF(OR(LTM!$B305 * 3600 / LTM!$C$1 &gt;= 'Input Data'!$C$12 * LOOKUP(LTM!$A305,'Input Data'!$B$58:$B$62,'Input Data'!$D$58:$D$62) - epsilon, LTM!$C305 - LTM!$C304 &lt; LTM!$B304 - epsilon), (LTM!$C305 - LTM!$C304) * 3600 / LTM!$C$1 / 'Input Data'!$C$14, 'Input Data'!$C$13 - (LTM!$C305 - LTM!$C304) * 3600 / LTM!$C$1 / 'Input Data'!$C$15)</f>
        <v>61.316666666669335</v>
      </c>
      <c r="K304" s="60">
        <f>IF($B304 + $C304 &gt;= LTM!$E304 * 3600 / LTM!$C$1 - epsilon, ($B304 + $C304) / 'Input Data'!$C$14, 'Input Data'!$C$13 - ($B304 + $C304) / 'Input Data'!$C$15)</f>
        <v>61.316666666669335</v>
      </c>
      <c r="L304" s="8">
        <f>IF(OR(LTM!$M305 * 3600 / LTM!$C$1 &gt;= 'Input Data'!$E$12 * LOOKUP(LTM!$A305,'Input Data'!$B$58:$B$62,'Input Data'!$F$58:$F$62) - epsilon,$B304 &lt; LTM!$M304 * 3600 / LTM!$C$1 - epsilon), $B304 / 'Input Data'!$E$14, 'Input Data'!$E$13 - $B304 / 'Input Data'!$E$15)</f>
        <v>122.63333333333867</v>
      </c>
      <c r="M304" s="33">
        <f>IF($D304 + $E304 &gt;= LTM!$P304 * 3600 / LTM!$C$1 - epsilon, ($D304 + $E304) / 'Input Data'!$E$14, 'Input Data'!$E$13 - ($D304 + $E304) / 'Input Data'!$E$15)</f>
        <v>744.23200859291092</v>
      </c>
      <c r="N304" s="8">
        <f>IF(OR(LTM!$X305 * 3600 / LTM!$C$1 &gt;= 'Input Data'!$G$12 * LOOKUP(LTM!$A305,'Input Data'!$B$58:$B$62,'Input Data'!$H$58:$H$62) - epsilon, $D304 &lt; LTM!$X304 * 3600 / LTM!$C$1 - epsilon), $D304 / 'Input Data'!$G$14, 'Input Data'!$G$13 - $D304 / 'Input Data'!$G$15)</f>
        <v>751.57894736842104</v>
      </c>
      <c r="O304" s="17">
        <f>IF($F304 + $G304 &gt;= LTM!$AA304 * 3600 / LTM!$C$1 - epsilon, ($F304 + $G304) / 'Input Data'!$G$14, 'Input Data'!$G$13 - ($F304 + $G304) / 'Input Data'!$G$15)</f>
        <v>751.57894736842104</v>
      </c>
      <c r="Q304" s="49">
        <f>IF(ABS($J304-$K304) &gt; epsilon, -((LTM!$C305 - LTM!$C304) * 3600 / LTM!$C$1-($B304+$C304))/($J304-$K304), 0)</f>
        <v>0</v>
      </c>
      <c r="R304" s="8">
        <f t="shared" si="8"/>
        <v>-2.9459587906422153</v>
      </c>
      <c r="S304" s="17">
        <f t="shared" si="9"/>
        <v>0</v>
      </c>
      <c r="U304" s="49">
        <f>MAX(U303 + Q303 * LTM!$C$1 / 3600, 0)</f>
        <v>0</v>
      </c>
      <c r="V304" s="11">
        <f>MAX(V303 + R303 * LTM!$C$1 / 3600 + IF(NOT(OR(LTM!$M305 * 3600 / LTM!$C$1 &gt;= 'Input Data'!$E$12 * LOOKUP(LTM!$A305,'Input Data'!$B$58:$B$62,'Input Data'!$F$58:$F$62) - epsilon,$B304 &lt; LTM!$M304 * 3600 / LTM!$C$1 - epsilon)), MIN(U303 + Q303 * LTM!$C$1 / 3600, 0), 0), 0)</f>
        <v>0.24383310326697513</v>
      </c>
      <c r="W304" s="18">
        <f>MAX(W303 + S303 * LTM!$C$1 / 3600 + IF(NOT(OR(LTM!$X305 * 3600 / LTM!$C$1 &gt;= 'Input Data'!$G$12 * LOOKUP(LTM!$A305,'Input Data'!$B$58:$B$62,'Input Data'!$H$58:$H$62) - epsilon, $D304 &lt; LTM!$X304 * 3600 / LTM!$C$1 - epsilon)), MIN(V303 + R303 * LTM!$C$1 / 3600, 0), 0), 0)</f>
        <v>0.49335522492120221</v>
      </c>
      <c r="Y304" s="50" t="e">
        <f>NA()</f>
        <v>#N/A</v>
      </c>
      <c r="Z304" s="55" t="e">
        <f>NA()</f>
        <v>#N/A</v>
      </c>
      <c r="AA304" s="8" t="e">
        <f>NA()</f>
        <v>#N/A</v>
      </c>
      <c r="AB304" s="17">
        <f>IF($U304 &gt; epsilon, $U304 + 'Input Data'!$G$11 + 'Input Data'!$E$11, IF($V304 &gt; epsilon, $V304 + 'Input Data'!$G$11, $W304)) * 5280</f>
        <v>3927.4387852496288</v>
      </c>
    </row>
    <row r="305" spans="1:28" x14ac:dyDescent="0.3">
      <c r="A305" s="38">
        <f>IF(SUM($B304:$H306)=0,NA(),LTM!$A306)</f>
        <v>3010</v>
      </c>
      <c r="B305" s="7">
        <f>LTM!$I306 / LTM!$C$1 * 3600</f>
        <v>3679.0000000001601</v>
      </c>
      <c r="C305" s="8">
        <f>LTM!$H306 / LTM!$C$1 * 3600</f>
        <v>0</v>
      </c>
      <c r="D305" s="8">
        <f>LTM!$T306 / LTM!$C$1 * 3600</f>
        <v>5399.9999999999991</v>
      </c>
      <c r="E305" s="33">
        <f>LTM!$S306 / LTM!$C$1 * 3600</f>
        <v>110.20408163265306</v>
      </c>
      <c r="F305" s="8">
        <f>LTM!$AE306 / LTM!$C$1 * 3600</f>
        <v>5400</v>
      </c>
      <c r="G305" s="33">
        <f>LTM!$AD306 / LTM!$C$1 * 3600</f>
        <v>0</v>
      </c>
      <c r="H305" s="18">
        <f>LTM!$AL306 / LTM!$C$1 * 3600</f>
        <v>5400</v>
      </c>
      <c r="J305" s="50">
        <f>IF(OR(LTM!$B306 * 3600 / LTM!$C$1 &gt;= 'Input Data'!$C$12 * LOOKUP(LTM!$A306,'Input Data'!$B$58:$B$62,'Input Data'!$D$58:$D$62) - epsilon, LTM!$C306 - LTM!$C305 &lt; LTM!$B305 - epsilon), (LTM!$C306 - LTM!$C305) * 3600 / LTM!$C$1 / 'Input Data'!$C$14, 'Input Data'!$C$13 - (LTM!$C306 - LTM!$C305) * 3600 / LTM!$C$1 / 'Input Data'!$C$15)</f>
        <v>61.316666666669335</v>
      </c>
      <c r="K305" s="60">
        <f>IF($B305 + $C305 &gt;= LTM!$E305 * 3600 / LTM!$C$1 - epsilon, ($B305 + $C305) / 'Input Data'!$C$14, 'Input Data'!$C$13 - ($B305 + $C305) / 'Input Data'!$C$15)</f>
        <v>61.316666666669335</v>
      </c>
      <c r="L305" s="8">
        <f>IF(OR(LTM!$M306 * 3600 / LTM!$C$1 &gt;= 'Input Data'!$E$12 * LOOKUP(LTM!$A306,'Input Data'!$B$58:$B$62,'Input Data'!$F$58:$F$62) - epsilon,$B305 &lt; LTM!$M305 * 3600 / LTM!$C$1 - epsilon), $B305 / 'Input Data'!$E$14, 'Input Data'!$E$13 - $B305 / 'Input Data'!$E$15)</f>
        <v>122.63333333333867</v>
      </c>
      <c r="M305" s="33">
        <f>IF($D305 + $E305 &gt;= LTM!$P305 * 3600 / LTM!$C$1 - epsilon, ($D305 + $E305) / 'Input Data'!$E$14, 'Input Data'!$E$13 - ($D305 + $E305) / 'Input Data'!$E$15)</f>
        <v>744.23200859291092</v>
      </c>
      <c r="N305" s="8">
        <f>IF(OR(LTM!$X306 * 3600 / LTM!$C$1 &gt;= 'Input Data'!$G$12 * LOOKUP(LTM!$A306,'Input Data'!$B$58:$B$62,'Input Data'!$H$58:$H$62) - epsilon, $D305 &lt; LTM!$X305 * 3600 / LTM!$C$1 - epsilon), $D305 / 'Input Data'!$G$14, 'Input Data'!$G$13 - $D305 / 'Input Data'!$G$15)</f>
        <v>751.57894736842104</v>
      </c>
      <c r="O305" s="17">
        <f>IF($F305 + $G305 &gt;= LTM!$AA305 * 3600 / LTM!$C$1 - epsilon, ($F305 + $G305) / 'Input Data'!$G$14, 'Input Data'!$G$13 - ($F305 + $G305) / 'Input Data'!$G$15)</f>
        <v>751.57894736842104</v>
      </c>
      <c r="Q305" s="49">
        <f>IF(ABS($J305-$K305) &gt; epsilon, -((LTM!$C306 - LTM!$C305) * 3600 / LTM!$C$1-($B305+$C305))/($J305-$K305), 0)</f>
        <v>0</v>
      </c>
      <c r="R305" s="8">
        <f t="shared" si="8"/>
        <v>-2.9459587906422153</v>
      </c>
      <c r="S305" s="17">
        <f t="shared" si="9"/>
        <v>0</v>
      </c>
      <c r="U305" s="49">
        <f>MAX(U304 + Q304 * LTM!$C$1 / 3600, 0)</f>
        <v>0</v>
      </c>
      <c r="V305" s="11">
        <f>MAX(V304 + R304 * LTM!$C$1 / 3600 + IF(NOT(OR(LTM!$M306 * 3600 / LTM!$C$1 &gt;= 'Input Data'!$E$12 * LOOKUP(LTM!$A306,'Input Data'!$B$58:$B$62,'Input Data'!$F$58:$F$62) - epsilon,$B305 &lt; LTM!$M305 * 3600 / LTM!$C$1 - epsilon)), MIN(U304 + Q304 * LTM!$C$1 / 3600, 0), 0), 0)</f>
        <v>0.23564988440408008</v>
      </c>
      <c r="W305" s="18">
        <f>MAX(W304 + S304 * LTM!$C$1 / 3600 + IF(NOT(OR(LTM!$X306 * 3600 / LTM!$C$1 &gt;= 'Input Data'!$G$12 * LOOKUP(LTM!$A306,'Input Data'!$B$58:$B$62,'Input Data'!$H$58:$H$62) - epsilon, $D305 &lt; LTM!$X305 * 3600 / LTM!$C$1 - epsilon)), MIN(V304 + R304 * LTM!$C$1 / 3600, 0), 0), 0)</f>
        <v>0.49335522492120221</v>
      </c>
      <c r="Y305" s="50" t="e">
        <f>NA()</f>
        <v>#N/A</v>
      </c>
      <c r="Z305" s="55" t="e">
        <f>NA()</f>
        <v>#N/A</v>
      </c>
      <c r="AA305" s="8" t="e">
        <f>NA()</f>
        <v>#N/A</v>
      </c>
      <c r="AB305" s="17">
        <f>IF($U305 &gt; epsilon, $U305 + 'Input Data'!$G$11 + 'Input Data'!$E$11, IF($V305 &gt; epsilon, $V305 + 'Input Data'!$G$11, $W305)) * 5280</f>
        <v>3884.2313896535429</v>
      </c>
    </row>
    <row r="306" spans="1:28" x14ac:dyDescent="0.3">
      <c r="A306" s="38">
        <f>IF(SUM($B305:$H307)=0,NA(),LTM!$A307)</f>
        <v>3020</v>
      </c>
      <c r="B306" s="7">
        <f>LTM!$I307 / LTM!$C$1 * 3600</f>
        <v>3679.0000000001601</v>
      </c>
      <c r="C306" s="8">
        <f>LTM!$H307 / LTM!$C$1 * 3600</f>
        <v>0</v>
      </c>
      <c r="D306" s="8">
        <f>LTM!$T307 / LTM!$C$1 * 3600</f>
        <v>5399.9999999999991</v>
      </c>
      <c r="E306" s="33">
        <f>LTM!$S307 / LTM!$C$1 * 3600</f>
        <v>110.20408163265306</v>
      </c>
      <c r="F306" s="8">
        <f>LTM!$AE307 / LTM!$C$1 * 3600</f>
        <v>5400</v>
      </c>
      <c r="G306" s="33">
        <f>LTM!$AD307 / LTM!$C$1 * 3600</f>
        <v>0</v>
      </c>
      <c r="H306" s="18">
        <f>LTM!$AL307 / LTM!$C$1 * 3600</f>
        <v>5400</v>
      </c>
      <c r="J306" s="50">
        <f>IF(OR(LTM!$B307 * 3600 / LTM!$C$1 &gt;= 'Input Data'!$C$12 * LOOKUP(LTM!$A307,'Input Data'!$B$58:$B$62,'Input Data'!$D$58:$D$62) - epsilon, LTM!$C307 - LTM!$C306 &lt; LTM!$B306 - epsilon), (LTM!$C307 - LTM!$C306) * 3600 / LTM!$C$1 / 'Input Data'!$C$14, 'Input Data'!$C$13 - (LTM!$C307 - LTM!$C306) * 3600 / LTM!$C$1 / 'Input Data'!$C$15)</f>
        <v>61.316666666669335</v>
      </c>
      <c r="K306" s="60">
        <f>IF($B306 + $C306 &gt;= LTM!$E306 * 3600 / LTM!$C$1 - epsilon, ($B306 + $C306) / 'Input Data'!$C$14, 'Input Data'!$C$13 - ($B306 + $C306) / 'Input Data'!$C$15)</f>
        <v>61.316666666669335</v>
      </c>
      <c r="L306" s="8">
        <f>IF(OR(LTM!$M307 * 3600 / LTM!$C$1 &gt;= 'Input Data'!$E$12 * LOOKUP(LTM!$A307,'Input Data'!$B$58:$B$62,'Input Data'!$F$58:$F$62) - epsilon,$B306 &lt; LTM!$M306 * 3600 / LTM!$C$1 - epsilon), $B306 / 'Input Data'!$E$14, 'Input Data'!$E$13 - $B306 / 'Input Data'!$E$15)</f>
        <v>122.63333333333867</v>
      </c>
      <c r="M306" s="33">
        <f>IF($D306 + $E306 &gt;= LTM!$P306 * 3600 / LTM!$C$1 - epsilon, ($D306 + $E306) / 'Input Data'!$E$14, 'Input Data'!$E$13 - ($D306 + $E306) / 'Input Data'!$E$15)</f>
        <v>744.23200859291092</v>
      </c>
      <c r="N306" s="8">
        <f>IF(OR(LTM!$X307 * 3600 / LTM!$C$1 &gt;= 'Input Data'!$G$12 * LOOKUP(LTM!$A307,'Input Data'!$B$58:$B$62,'Input Data'!$H$58:$H$62) - epsilon, $D306 &lt; LTM!$X306 * 3600 / LTM!$C$1 - epsilon), $D306 / 'Input Data'!$G$14, 'Input Data'!$G$13 - $D306 / 'Input Data'!$G$15)</f>
        <v>751.57894736842104</v>
      </c>
      <c r="O306" s="17">
        <f>IF($F306 + $G306 &gt;= LTM!$AA306 * 3600 / LTM!$C$1 - epsilon, ($F306 + $G306) / 'Input Data'!$G$14, 'Input Data'!$G$13 - ($F306 + $G306) / 'Input Data'!$G$15)</f>
        <v>751.57894736842104</v>
      </c>
      <c r="Q306" s="49">
        <f>IF(ABS($J306-$K306) &gt; epsilon, -((LTM!$C307 - LTM!$C306) * 3600 / LTM!$C$1-($B306+$C306))/($J306-$K306), 0)</f>
        <v>0</v>
      </c>
      <c r="R306" s="8">
        <f t="shared" si="8"/>
        <v>-2.9459587906422153</v>
      </c>
      <c r="S306" s="17">
        <f t="shared" si="9"/>
        <v>0</v>
      </c>
      <c r="U306" s="49">
        <f>MAX(U305 + Q305 * LTM!$C$1 / 3600, 0)</f>
        <v>0</v>
      </c>
      <c r="V306" s="11">
        <f>MAX(V305 + R305 * LTM!$C$1 / 3600 + IF(NOT(OR(LTM!$M307 * 3600 / LTM!$C$1 &gt;= 'Input Data'!$E$12 * LOOKUP(LTM!$A307,'Input Data'!$B$58:$B$62,'Input Data'!$F$58:$F$62) - epsilon,$B306 &lt; LTM!$M306 * 3600 / LTM!$C$1 - epsilon)), MIN(U305 + Q305 * LTM!$C$1 / 3600, 0), 0), 0)</f>
        <v>0.22746666554118503</v>
      </c>
      <c r="W306" s="18">
        <f>MAX(W305 + S305 * LTM!$C$1 / 3600 + IF(NOT(OR(LTM!$X307 * 3600 / LTM!$C$1 &gt;= 'Input Data'!$G$12 * LOOKUP(LTM!$A307,'Input Data'!$B$58:$B$62,'Input Data'!$H$58:$H$62) - epsilon, $D306 &lt; LTM!$X306 * 3600 / LTM!$C$1 - epsilon)), MIN(V305 + R305 * LTM!$C$1 / 3600, 0), 0), 0)</f>
        <v>0.49335522492120221</v>
      </c>
      <c r="Y306" s="50" t="e">
        <f>NA()</f>
        <v>#N/A</v>
      </c>
      <c r="Z306" s="55" t="e">
        <f>NA()</f>
        <v>#N/A</v>
      </c>
      <c r="AA306" s="8" t="e">
        <f>NA()</f>
        <v>#N/A</v>
      </c>
      <c r="AB306" s="17">
        <f>IF($U306 &gt; epsilon, $U306 + 'Input Data'!$G$11 + 'Input Data'!$E$11, IF($V306 &gt; epsilon, $V306 + 'Input Data'!$G$11, $W306)) * 5280</f>
        <v>3841.023994057457</v>
      </c>
    </row>
    <row r="307" spans="1:28" x14ac:dyDescent="0.3">
      <c r="A307" s="38">
        <f>IF(SUM($B306:$H308)=0,NA(),LTM!$A308)</f>
        <v>3030</v>
      </c>
      <c r="B307" s="7">
        <f>LTM!$I308 / LTM!$C$1 * 3600</f>
        <v>3679.0000000001601</v>
      </c>
      <c r="C307" s="8">
        <f>LTM!$H308 / LTM!$C$1 * 3600</f>
        <v>0</v>
      </c>
      <c r="D307" s="8">
        <f>LTM!$T308 / LTM!$C$1 * 3600</f>
        <v>5399.9999999999991</v>
      </c>
      <c r="E307" s="33">
        <f>LTM!$S308 / LTM!$C$1 * 3600</f>
        <v>110.20408163265306</v>
      </c>
      <c r="F307" s="8">
        <f>LTM!$AE308 / LTM!$C$1 * 3600</f>
        <v>5400</v>
      </c>
      <c r="G307" s="33">
        <f>LTM!$AD308 / LTM!$C$1 * 3600</f>
        <v>0</v>
      </c>
      <c r="H307" s="18">
        <f>LTM!$AL308 / LTM!$C$1 * 3600</f>
        <v>5400</v>
      </c>
      <c r="J307" s="50">
        <f>IF(OR(LTM!$B308 * 3600 / LTM!$C$1 &gt;= 'Input Data'!$C$12 * LOOKUP(LTM!$A308,'Input Data'!$B$58:$B$62,'Input Data'!$D$58:$D$62) - epsilon, LTM!$C308 - LTM!$C307 &lt; LTM!$B307 - epsilon), (LTM!$C308 - LTM!$C307) * 3600 / LTM!$C$1 / 'Input Data'!$C$14, 'Input Data'!$C$13 - (LTM!$C308 - LTM!$C307) * 3600 / LTM!$C$1 / 'Input Data'!$C$15)</f>
        <v>61.316666666669335</v>
      </c>
      <c r="K307" s="60">
        <f>IF($B307 + $C307 &gt;= LTM!$E307 * 3600 / LTM!$C$1 - epsilon, ($B307 + $C307) / 'Input Data'!$C$14, 'Input Data'!$C$13 - ($B307 + $C307) / 'Input Data'!$C$15)</f>
        <v>61.316666666669335</v>
      </c>
      <c r="L307" s="8">
        <f>IF(OR(LTM!$M308 * 3600 / LTM!$C$1 &gt;= 'Input Data'!$E$12 * LOOKUP(LTM!$A308,'Input Data'!$B$58:$B$62,'Input Data'!$F$58:$F$62) - epsilon,$B307 &lt; LTM!$M307 * 3600 / LTM!$C$1 - epsilon), $B307 / 'Input Data'!$E$14, 'Input Data'!$E$13 - $B307 / 'Input Data'!$E$15)</f>
        <v>122.63333333333867</v>
      </c>
      <c r="M307" s="33">
        <f>IF($D307 + $E307 &gt;= LTM!$P307 * 3600 / LTM!$C$1 - epsilon, ($D307 + $E307) / 'Input Data'!$E$14, 'Input Data'!$E$13 - ($D307 + $E307) / 'Input Data'!$E$15)</f>
        <v>744.23200859291092</v>
      </c>
      <c r="N307" s="8">
        <f>IF(OR(LTM!$X308 * 3600 / LTM!$C$1 &gt;= 'Input Data'!$G$12 * LOOKUP(LTM!$A308,'Input Data'!$B$58:$B$62,'Input Data'!$H$58:$H$62) - epsilon, $D307 &lt; LTM!$X307 * 3600 / LTM!$C$1 - epsilon), $D307 / 'Input Data'!$G$14, 'Input Data'!$G$13 - $D307 / 'Input Data'!$G$15)</f>
        <v>751.57894736842104</v>
      </c>
      <c r="O307" s="17">
        <f>IF($F307 + $G307 &gt;= LTM!$AA307 * 3600 / LTM!$C$1 - epsilon, ($F307 + $G307) / 'Input Data'!$G$14, 'Input Data'!$G$13 - ($F307 + $G307) / 'Input Data'!$G$15)</f>
        <v>751.57894736842104</v>
      </c>
      <c r="Q307" s="49">
        <f>IF(ABS($J307-$K307) &gt; epsilon, -((LTM!$C308 - LTM!$C307) * 3600 / LTM!$C$1-($B307+$C307))/($J307-$K307), 0)</f>
        <v>0</v>
      </c>
      <c r="R307" s="8">
        <f t="shared" si="8"/>
        <v>-2.9459587906422153</v>
      </c>
      <c r="S307" s="17">
        <f t="shared" si="9"/>
        <v>0</v>
      </c>
      <c r="U307" s="49">
        <f>MAX(U306 + Q306 * LTM!$C$1 / 3600, 0)</f>
        <v>0</v>
      </c>
      <c r="V307" s="11">
        <f>MAX(V306 + R306 * LTM!$C$1 / 3600 + IF(NOT(OR(LTM!$M308 * 3600 / LTM!$C$1 &gt;= 'Input Data'!$E$12 * LOOKUP(LTM!$A308,'Input Data'!$B$58:$B$62,'Input Data'!$F$58:$F$62) - epsilon,$B307 &lt; LTM!$M307 * 3600 / LTM!$C$1 - epsilon)), MIN(U306 + Q306 * LTM!$C$1 / 3600, 0), 0), 0)</f>
        <v>0.21928344667828997</v>
      </c>
      <c r="W307" s="18">
        <f>MAX(W306 + S306 * LTM!$C$1 / 3600 + IF(NOT(OR(LTM!$X308 * 3600 / LTM!$C$1 &gt;= 'Input Data'!$G$12 * LOOKUP(LTM!$A308,'Input Data'!$B$58:$B$62,'Input Data'!$H$58:$H$62) - epsilon, $D307 &lt; LTM!$X307 * 3600 / LTM!$C$1 - epsilon)), MIN(V306 + R306 * LTM!$C$1 / 3600, 0), 0), 0)</f>
        <v>0.49335522492120221</v>
      </c>
      <c r="Y307" s="50" t="e">
        <f>NA()</f>
        <v>#N/A</v>
      </c>
      <c r="Z307" s="55" t="e">
        <f>NA()</f>
        <v>#N/A</v>
      </c>
      <c r="AA307" s="8" t="e">
        <f>NA()</f>
        <v>#N/A</v>
      </c>
      <c r="AB307" s="17">
        <f>IF($U307 &gt; epsilon, $U307 + 'Input Data'!$G$11 + 'Input Data'!$E$11, IF($V307 &gt; epsilon, $V307 + 'Input Data'!$G$11, $W307)) * 5280</f>
        <v>3797.8165984613715</v>
      </c>
    </row>
    <row r="308" spans="1:28" x14ac:dyDescent="0.3">
      <c r="A308" s="38">
        <f>IF(SUM($B307:$H309)=0,NA(),LTM!$A309)</f>
        <v>3040</v>
      </c>
      <c r="B308" s="7">
        <f>LTM!$I309 / LTM!$C$1 * 3600</f>
        <v>3679.0000000001601</v>
      </c>
      <c r="C308" s="8">
        <f>LTM!$H309 / LTM!$C$1 * 3600</f>
        <v>0</v>
      </c>
      <c r="D308" s="8">
        <f>LTM!$T309 / LTM!$C$1 * 3600</f>
        <v>5399.9999999999991</v>
      </c>
      <c r="E308" s="33">
        <f>LTM!$S309 / LTM!$C$1 * 3600</f>
        <v>110.20408163265306</v>
      </c>
      <c r="F308" s="8">
        <f>LTM!$AE309 / LTM!$C$1 * 3600</f>
        <v>5400</v>
      </c>
      <c r="G308" s="33">
        <f>LTM!$AD309 / LTM!$C$1 * 3600</f>
        <v>0</v>
      </c>
      <c r="H308" s="18">
        <f>LTM!$AL309 / LTM!$C$1 * 3600</f>
        <v>5400</v>
      </c>
      <c r="J308" s="50">
        <f>IF(OR(LTM!$B309 * 3600 / LTM!$C$1 &gt;= 'Input Data'!$C$12 * LOOKUP(LTM!$A309,'Input Data'!$B$58:$B$62,'Input Data'!$D$58:$D$62) - epsilon, LTM!$C309 - LTM!$C308 &lt; LTM!$B308 - epsilon), (LTM!$C309 - LTM!$C308) * 3600 / LTM!$C$1 / 'Input Data'!$C$14, 'Input Data'!$C$13 - (LTM!$C309 - LTM!$C308) * 3600 / LTM!$C$1 / 'Input Data'!$C$15)</f>
        <v>61.316666666669335</v>
      </c>
      <c r="K308" s="60">
        <f>IF($B308 + $C308 &gt;= LTM!$E308 * 3600 / LTM!$C$1 - epsilon, ($B308 + $C308) / 'Input Data'!$C$14, 'Input Data'!$C$13 - ($B308 + $C308) / 'Input Data'!$C$15)</f>
        <v>61.316666666669335</v>
      </c>
      <c r="L308" s="8">
        <f>IF(OR(LTM!$M309 * 3600 / LTM!$C$1 &gt;= 'Input Data'!$E$12 * LOOKUP(LTM!$A309,'Input Data'!$B$58:$B$62,'Input Data'!$F$58:$F$62) - epsilon,$B308 &lt; LTM!$M308 * 3600 / LTM!$C$1 - epsilon), $B308 / 'Input Data'!$E$14, 'Input Data'!$E$13 - $B308 / 'Input Data'!$E$15)</f>
        <v>122.63333333333867</v>
      </c>
      <c r="M308" s="33">
        <f>IF($D308 + $E308 &gt;= LTM!$P308 * 3600 / LTM!$C$1 - epsilon, ($D308 + $E308) / 'Input Data'!$E$14, 'Input Data'!$E$13 - ($D308 + $E308) / 'Input Data'!$E$15)</f>
        <v>744.23200859291092</v>
      </c>
      <c r="N308" s="8">
        <f>IF(OR(LTM!$X309 * 3600 / LTM!$C$1 &gt;= 'Input Data'!$G$12 * LOOKUP(LTM!$A309,'Input Data'!$B$58:$B$62,'Input Data'!$H$58:$H$62) - epsilon, $D308 &lt; LTM!$X308 * 3600 / LTM!$C$1 - epsilon), $D308 / 'Input Data'!$G$14, 'Input Data'!$G$13 - $D308 / 'Input Data'!$G$15)</f>
        <v>751.57894736842104</v>
      </c>
      <c r="O308" s="17">
        <f>IF($F308 + $G308 &gt;= LTM!$AA308 * 3600 / LTM!$C$1 - epsilon, ($F308 + $G308) / 'Input Data'!$G$14, 'Input Data'!$G$13 - ($F308 + $G308) / 'Input Data'!$G$15)</f>
        <v>751.57894736842104</v>
      </c>
      <c r="Q308" s="49">
        <f>IF(ABS($J308-$K308) &gt; epsilon, -((LTM!$C309 - LTM!$C308) * 3600 / LTM!$C$1-($B308+$C308))/($J308-$K308), 0)</f>
        <v>0</v>
      </c>
      <c r="R308" s="8">
        <f t="shared" si="8"/>
        <v>-2.9459587906422153</v>
      </c>
      <c r="S308" s="17">
        <f t="shared" si="9"/>
        <v>0</v>
      </c>
      <c r="U308" s="49">
        <f>MAX(U307 + Q307 * LTM!$C$1 / 3600, 0)</f>
        <v>0</v>
      </c>
      <c r="V308" s="11">
        <f>MAX(V307 + R307 * LTM!$C$1 / 3600 + IF(NOT(OR(LTM!$M309 * 3600 / LTM!$C$1 &gt;= 'Input Data'!$E$12 * LOOKUP(LTM!$A309,'Input Data'!$B$58:$B$62,'Input Data'!$F$58:$F$62) - epsilon,$B308 &lt; LTM!$M308 * 3600 / LTM!$C$1 - epsilon)), MIN(U307 + Q307 * LTM!$C$1 / 3600, 0), 0), 0)</f>
        <v>0.21110022781539492</v>
      </c>
      <c r="W308" s="18">
        <f>MAX(W307 + S307 * LTM!$C$1 / 3600 + IF(NOT(OR(LTM!$X309 * 3600 / LTM!$C$1 &gt;= 'Input Data'!$G$12 * LOOKUP(LTM!$A309,'Input Data'!$B$58:$B$62,'Input Data'!$H$58:$H$62) - epsilon, $D308 &lt; LTM!$X308 * 3600 / LTM!$C$1 - epsilon)), MIN(V307 + R307 * LTM!$C$1 / 3600, 0), 0), 0)</f>
        <v>0.49335522492120221</v>
      </c>
      <c r="Y308" s="50" t="e">
        <f>NA()</f>
        <v>#N/A</v>
      </c>
      <c r="Z308" s="55" t="e">
        <f>NA()</f>
        <v>#N/A</v>
      </c>
      <c r="AA308" s="8" t="e">
        <f>NA()</f>
        <v>#N/A</v>
      </c>
      <c r="AB308" s="17">
        <f>IF($U308 &gt; epsilon, $U308 + 'Input Data'!$G$11 + 'Input Data'!$E$11, IF($V308 &gt; epsilon, $V308 + 'Input Data'!$G$11, $W308)) * 5280</f>
        <v>3754.6092028652852</v>
      </c>
    </row>
    <row r="309" spans="1:28" x14ac:dyDescent="0.3">
      <c r="A309" s="38">
        <f>IF(SUM($B308:$H310)=0,NA(),LTM!$A310)</f>
        <v>3050</v>
      </c>
      <c r="B309" s="7">
        <f>LTM!$I310 / LTM!$C$1 * 3600</f>
        <v>3679.0000000001601</v>
      </c>
      <c r="C309" s="8">
        <f>LTM!$H310 / LTM!$C$1 * 3600</f>
        <v>0</v>
      </c>
      <c r="D309" s="8">
        <f>LTM!$T310 / LTM!$C$1 * 3600</f>
        <v>5399.9999999999991</v>
      </c>
      <c r="E309" s="33">
        <f>LTM!$S310 / LTM!$C$1 * 3600</f>
        <v>110.20408163265306</v>
      </c>
      <c r="F309" s="8">
        <f>LTM!$AE310 / LTM!$C$1 * 3600</f>
        <v>5400</v>
      </c>
      <c r="G309" s="33">
        <f>LTM!$AD310 / LTM!$C$1 * 3600</f>
        <v>0</v>
      </c>
      <c r="H309" s="18">
        <f>LTM!$AL310 / LTM!$C$1 * 3600</f>
        <v>5400</v>
      </c>
      <c r="J309" s="50">
        <f>IF(OR(LTM!$B310 * 3600 / LTM!$C$1 &gt;= 'Input Data'!$C$12 * LOOKUP(LTM!$A310,'Input Data'!$B$58:$B$62,'Input Data'!$D$58:$D$62) - epsilon, LTM!$C310 - LTM!$C309 &lt; LTM!$B309 - epsilon), (LTM!$C310 - LTM!$C309) * 3600 / LTM!$C$1 / 'Input Data'!$C$14, 'Input Data'!$C$13 - (LTM!$C310 - LTM!$C309) * 3600 / LTM!$C$1 / 'Input Data'!$C$15)</f>
        <v>61.316666666669335</v>
      </c>
      <c r="K309" s="60">
        <f>IF($B309 + $C309 &gt;= LTM!$E309 * 3600 / LTM!$C$1 - epsilon, ($B309 + $C309) / 'Input Data'!$C$14, 'Input Data'!$C$13 - ($B309 + $C309) / 'Input Data'!$C$15)</f>
        <v>61.316666666669335</v>
      </c>
      <c r="L309" s="8">
        <f>IF(OR(LTM!$M310 * 3600 / LTM!$C$1 &gt;= 'Input Data'!$E$12 * LOOKUP(LTM!$A310,'Input Data'!$B$58:$B$62,'Input Data'!$F$58:$F$62) - epsilon,$B309 &lt; LTM!$M309 * 3600 / LTM!$C$1 - epsilon), $B309 / 'Input Data'!$E$14, 'Input Data'!$E$13 - $B309 / 'Input Data'!$E$15)</f>
        <v>122.63333333333867</v>
      </c>
      <c r="M309" s="33">
        <f>IF($D309 + $E309 &gt;= LTM!$P309 * 3600 / LTM!$C$1 - epsilon, ($D309 + $E309) / 'Input Data'!$E$14, 'Input Data'!$E$13 - ($D309 + $E309) / 'Input Data'!$E$15)</f>
        <v>744.23200859291092</v>
      </c>
      <c r="N309" s="8">
        <f>IF(OR(LTM!$X310 * 3600 / LTM!$C$1 &gt;= 'Input Data'!$G$12 * LOOKUP(LTM!$A310,'Input Data'!$B$58:$B$62,'Input Data'!$H$58:$H$62) - epsilon, $D309 &lt; LTM!$X309 * 3600 / LTM!$C$1 - epsilon), $D309 / 'Input Data'!$G$14, 'Input Data'!$G$13 - $D309 / 'Input Data'!$G$15)</f>
        <v>751.57894736842104</v>
      </c>
      <c r="O309" s="17">
        <f>IF($F309 + $G309 &gt;= LTM!$AA309 * 3600 / LTM!$C$1 - epsilon, ($F309 + $G309) / 'Input Data'!$G$14, 'Input Data'!$G$13 - ($F309 + $G309) / 'Input Data'!$G$15)</f>
        <v>751.57894736842104</v>
      </c>
      <c r="Q309" s="49">
        <f>IF(ABS($J309-$K309) &gt; epsilon, -((LTM!$C310 - LTM!$C309) * 3600 / LTM!$C$1-($B309+$C309))/($J309-$K309), 0)</f>
        <v>0</v>
      </c>
      <c r="R309" s="8">
        <f t="shared" si="8"/>
        <v>-2.9459587906422153</v>
      </c>
      <c r="S309" s="17">
        <f t="shared" si="9"/>
        <v>0</v>
      </c>
      <c r="U309" s="49">
        <f>MAX(U308 + Q308 * LTM!$C$1 / 3600, 0)</f>
        <v>0</v>
      </c>
      <c r="V309" s="11">
        <f>MAX(V308 + R308 * LTM!$C$1 / 3600 + IF(NOT(OR(LTM!$M310 * 3600 / LTM!$C$1 &gt;= 'Input Data'!$E$12 * LOOKUP(LTM!$A310,'Input Data'!$B$58:$B$62,'Input Data'!$F$58:$F$62) - epsilon,$B309 &lt; LTM!$M309 * 3600 / LTM!$C$1 - epsilon)), MIN(U308 + Q308 * LTM!$C$1 / 3600, 0), 0), 0)</f>
        <v>0.20291700895249987</v>
      </c>
      <c r="W309" s="18">
        <f>MAX(W308 + S308 * LTM!$C$1 / 3600 + IF(NOT(OR(LTM!$X310 * 3600 / LTM!$C$1 &gt;= 'Input Data'!$G$12 * LOOKUP(LTM!$A310,'Input Data'!$B$58:$B$62,'Input Data'!$H$58:$H$62) - epsilon, $D309 &lt; LTM!$X309 * 3600 / LTM!$C$1 - epsilon)), MIN(V308 + R308 * LTM!$C$1 / 3600, 0), 0), 0)</f>
        <v>0.49335522492120221</v>
      </c>
      <c r="Y309" s="50" t="e">
        <f>NA()</f>
        <v>#N/A</v>
      </c>
      <c r="Z309" s="55" t="e">
        <f>NA()</f>
        <v>#N/A</v>
      </c>
      <c r="AA309" s="8" t="e">
        <f>NA()</f>
        <v>#N/A</v>
      </c>
      <c r="AB309" s="17">
        <f>IF($U309 &gt; epsilon, $U309 + 'Input Data'!$G$11 + 'Input Data'!$E$11, IF($V309 &gt; epsilon, $V309 + 'Input Data'!$G$11, $W309)) * 5280</f>
        <v>3711.4018072691993</v>
      </c>
    </row>
    <row r="310" spans="1:28" x14ac:dyDescent="0.3">
      <c r="A310" s="38">
        <f>IF(SUM($B309:$H311)=0,NA(),LTM!$A311)</f>
        <v>3060</v>
      </c>
      <c r="B310" s="7">
        <f>LTM!$I311 / LTM!$C$1 * 3600</f>
        <v>3679.0000000001601</v>
      </c>
      <c r="C310" s="8">
        <f>LTM!$H311 / LTM!$C$1 * 3600</f>
        <v>0</v>
      </c>
      <c r="D310" s="8">
        <f>LTM!$T311 / LTM!$C$1 * 3600</f>
        <v>5399.9999999999991</v>
      </c>
      <c r="E310" s="33">
        <f>LTM!$S311 / LTM!$C$1 * 3600</f>
        <v>110.20408163265306</v>
      </c>
      <c r="F310" s="8">
        <f>LTM!$AE311 / LTM!$C$1 * 3600</f>
        <v>5400</v>
      </c>
      <c r="G310" s="33">
        <f>LTM!$AD311 / LTM!$C$1 * 3600</f>
        <v>0</v>
      </c>
      <c r="H310" s="18">
        <f>LTM!$AL311 / LTM!$C$1 * 3600</f>
        <v>5400</v>
      </c>
      <c r="J310" s="50">
        <f>IF(OR(LTM!$B311 * 3600 / LTM!$C$1 &gt;= 'Input Data'!$C$12 * LOOKUP(LTM!$A311,'Input Data'!$B$58:$B$62,'Input Data'!$D$58:$D$62) - epsilon, LTM!$C311 - LTM!$C310 &lt; LTM!$B310 - epsilon), (LTM!$C311 - LTM!$C310) * 3600 / LTM!$C$1 / 'Input Data'!$C$14, 'Input Data'!$C$13 - (LTM!$C311 - LTM!$C310) * 3600 / LTM!$C$1 / 'Input Data'!$C$15)</f>
        <v>61.316666666669335</v>
      </c>
      <c r="K310" s="60">
        <f>IF($B310 + $C310 &gt;= LTM!$E310 * 3600 / LTM!$C$1 - epsilon, ($B310 + $C310) / 'Input Data'!$C$14, 'Input Data'!$C$13 - ($B310 + $C310) / 'Input Data'!$C$15)</f>
        <v>61.316666666669335</v>
      </c>
      <c r="L310" s="8">
        <f>IF(OR(LTM!$M311 * 3600 / LTM!$C$1 &gt;= 'Input Data'!$E$12 * LOOKUP(LTM!$A311,'Input Data'!$B$58:$B$62,'Input Data'!$F$58:$F$62) - epsilon,$B310 &lt; LTM!$M310 * 3600 / LTM!$C$1 - epsilon), $B310 / 'Input Data'!$E$14, 'Input Data'!$E$13 - $B310 / 'Input Data'!$E$15)</f>
        <v>122.63333333333867</v>
      </c>
      <c r="M310" s="33">
        <f>IF($D310 + $E310 &gt;= LTM!$P310 * 3600 / LTM!$C$1 - epsilon, ($D310 + $E310) / 'Input Data'!$E$14, 'Input Data'!$E$13 - ($D310 + $E310) / 'Input Data'!$E$15)</f>
        <v>744.23200859291092</v>
      </c>
      <c r="N310" s="8">
        <f>IF(OR(LTM!$X311 * 3600 / LTM!$C$1 &gt;= 'Input Data'!$G$12 * LOOKUP(LTM!$A311,'Input Data'!$B$58:$B$62,'Input Data'!$H$58:$H$62) - epsilon, $D310 &lt; LTM!$X310 * 3600 / LTM!$C$1 - epsilon), $D310 / 'Input Data'!$G$14, 'Input Data'!$G$13 - $D310 / 'Input Data'!$G$15)</f>
        <v>751.57894736842104</v>
      </c>
      <c r="O310" s="17">
        <f>IF($F310 + $G310 &gt;= LTM!$AA310 * 3600 / LTM!$C$1 - epsilon, ($F310 + $G310) / 'Input Data'!$G$14, 'Input Data'!$G$13 - ($F310 + $G310) / 'Input Data'!$G$15)</f>
        <v>751.57894736842104</v>
      </c>
      <c r="Q310" s="49">
        <f>IF(ABS($J310-$K310) &gt; epsilon, -((LTM!$C311 - LTM!$C310) * 3600 / LTM!$C$1-($B310+$C310))/($J310-$K310), 0)</f>
        <v>0</v>
      </c>
      <c r="R310" s="8">
        <f t="shared" si="8"/>
        <v>-2.9459587906422153</v>
      </c>
      <c r="S310" s="17">
        <f t="shared" si="9"/>
        <v>0</v>
      </c>
      <c r="U310" s="49">
        <f>MAX(U309 + Q309 * LTM!$C$1 / 3600, 0)</f>
        <v>0</v>
      </c>
      <c r="V310" s="11">
        <f>MAX(V309 + R309 * LTM!$C$1 / 3600 + IF(NOT(OR(LTM!$M311 * 3600 / LTM!$C$1 &gt;= 'Input Data'!$E$12 * LOOKUP(LTM!$A311,'Input Data'!$B$58:$B$62,'Input Data'!$F$58:$F$62) - epsilon,$B310 &lt; LTM!$M310 * 3600 / LTM!$C$1 - epsilon)), MIN(U309 + Q309 * LTM!$C$1 / 3600, 0), 0), 0)</f>
        <v>0.19473379008960481</v>
      </c>
      <c r="W310" s="18">
        <f>MAX(W309 + S309 * LTM!$C$1 / 3600 + IF(NOT(OR(LTM!$X311 * 3600 / LTM!$C$1 &gt;= 'Input Data'!$G$12 * LOOKUP(LTM!$A311,'Input Data'!$B$58:$B$62,'Input Data'!$H$58:$H$62) - epsilon, $D310 &lt; LTM!$X310 * 3600 / LTM!$C$1 - epsilon)), MIN(V309 + R309 * LTM!$C$1 / 3600, 0), 0), 0)</f>
        <v>0.49335522492120221</v>
      </c>
      <c r="Y310" s="50" t="e">
        <f>NA()</f>
        <v>#N/A</v>
      </c>
      <c r="Z310" s="55" t="e">
        <f>NA()</f>
        <v>#N/A</v>
      </c>
      <c r="AA310" s="8" t="e">
        <f>NA()</f>
        <v>#N/A</v>
      </c>
      <c r="AB310" s="17">
        <f>IF($U310 &gt; epsilon, $U310 + 'Input Data'!$G$11 + 'Input Data'!$E$11, IF($V310 &gt; epsilon, $V310 + 'Input Data'!$G$11, $W310)) * 5280</f>
        <v>3668.1944116731133</v>
      </c>
    </row>
    <row r="311" spans="1:28" x14ac:dyDescent="0.3">
      <c r="A311" s="38">
        <f>IF(SUM($B310:$H312)=0,NA(),LTM!$A312)</f>
        <v>3070</v>
      </c>
      <c r="B311" s="7">
        <f>LTM!$I312 / LTM!$C$1 * 3600</f>
        <v>3679.0000000001601</v>
      </c>
      <c r="C311" s="8">
        <f>LTM!$H312 / LTM!$C$1 * 3600</f>
        <v>0</v>
      </c>
      <c r="D311" s="8">
        <f>LTM!$T312 / LTM!$C$1 * 3600</f>
        <v>5399.9999999999991</v>
      </c>
      <c r="E311" s="33">
        <f>LTM!$S312 / LTM!$C$1 * 3600</f>
        <v>110.20408163265306</v>
      </c>
      <c r="F311" s="8">
        <f>LTM!$AE312 / LTM!$C$1 * 3600</f>
        <v>5400</v>
      </c>
      <c r="G311" s="33">
        <f>LTM!$AD312 / LTM!$C$1 * 3600</f>
        <v>0</v>
      </c>
      <c r="H311" s="18">
        <f>LTM!$AL312 / LTM!$C$1 * 3600</f>
        <v>5400</v>
      </c>
      <c r="J311" s="50">
        <f>IF(OR(LTM!$B312 * 3600 / LTM!$C$1 &gt;= 'Input Data'!$C$12 * LOOKUP(LTM!$A312,'Input Data'!$B$58:$B$62,'Input Data'!$D$58:$D$62) - epsilon, LTM!$C312 - LTM!$C311 &lt; LTM!$B311 - epsilon), (LTM!$C312 - LTM!$C311) * 3600 / LTM!$C$1 / 'Input Data'!$C$14, 'Input Data'!$C$13 - (LTM!$C312 - LTM!$C311) * 3600 / LTM!$C$1 / 'Input Data'!$C$15)</f>
        <v>61.316666666669335</v>
      </c>
      <c r="K311" s="60">
        <f>IF($B311 + $C311 &gt;= LTM!$E311 * 3600 / LTM!$C$1 - epsilon, ($B311 + $C311) / 'Input Data'!$C$14, 'Input Data'!$C$13 - ($B311 + $C311) / 'Input Data'!$C$15)</f>
        <v>61.316666666669335</v>
      </c>
      <c r="L311" s="8">
        <f>IF(OR(LTM!$M312 * 3600 / LTM!$C$1 &gt;= 'Input Data'!$E$12 * LOOKUP(LTM!$A312,'Input Data'!$B$58:$B$62,'Input Data'!$F$58:$F$62) - epsilon,$B311 &lt; LTM!$M311 * 3600 / LTM!$C$1 - epsilon), $B311 / 'Input Data'!$E$14, 'Input Data'!$E$13 - $B311 / 'Input Data'!$E$15)</f>
        <v>122.63333333333867</v>
      </c>
      <c r="M311" s="33">
        <f>IF($D311 + $E311 &gt;= LTM!$P311 * 3600 / LTM!$C$1 - epsilon, ($D311 + $E311) / 'Input Data'!$E$14, 'Input Data'!$E$13 - ($D311 + $E311) / 'Input Data'!$E$15)</f>
        <v>744.23200859291092</v>
      </c>
      <c r="N311" s="8">
        <f>IF(OR(LTM!$X312 * 3600 / LTM!$C$1 &gt;= 'Input Data'!$G$12 * LOOKUP(LTM!$A312,'Input Data'!$B$58:$B$62,'Input Data'!$H$58:$H$62) - epsilon, $D311 &lt; LTM!$X311 * 3600 / LTM!$C$1 - epsilon), $D311 / 'Input Data'!$G$14, 'Input Data'!$G$13 - $D311 / 'Input Data'!$G$15)</f>
        <v>751.57894736842104</v>
      </c>
      <c r="O311" s="17">
        <f>IF($F311 + $G311 &gt;= LTM!$AA311 * 3600 / LTM!$C$1 - epsilon, ($F311 + $G311) / 'Input Data'!$G$14, 'Input Data'!$G$13 - ($F311 + $G311) / 'Input Data'!$G$15)</f>
        <v>751.57894736842104</v>
      </c>
      <c r="Q311" s="49">
        <f>IF(ABS($J311-$K311) &gt; epsilon, -((LTM!$C312 - LTM!$C311) * 3600 / LTM!$C$1-($B311+$C311))/($J311-$K311), 0)</f>
        <v>0</v>
      </c>
      <c r="R311" s="8">
        <f t="shared" si="8"/>
        <v>-2.9459587906422153</v>
      </c>
      <c r="S311" s="17">
        <f t="shared" si="9"/>
        <v>0</v>
      </c>
      <c r="U311" s="49">
        <f>MAX(U310 + Q310 * LTM!$C$1 / 3600, 0)</f>
        <v>0</v>
      </c>
      <c r="V311" s="11">
        <f>MAX(V310 + R310 * LTM!$C$1 / 3600 + IF(NOT(OR(LTM!$M312 * 3600 / LTM!$C$1 &gt;= 'Input Data'!$E$12 * LOOKUP(LTM!$A312,'Input Data'!$B$58:$B$62,'Input Data'!$F$58:$F$62) - epsilon,$B311 &lt; LTM!$M311 * 3600 / LTM!$C$1 - epsilon)), MIN(U310 + Q310 * LTM!$C$1 / 3600, 0), 0), 0)</f>
        <v>0.18655057122670976</v>
      </c>
      <c r="W311" s="18">
        <f>MAX(W310 + S310 * LTM!$C$1 / 3600 + IF(NOT(OR(LTM!$X312 * 3600 / LTM!$C$1 &gt;= 'Input Data'!$G$12 * LOOKUP(LTM!$A312,'Input Data'!$B$58:$B$62,'Input Data'!$H$58:$H$62) - epsilon, $D311 &lt; LTM!$X311 * 3600 / LTM!$C$1 - epsilon)), MIN(V310 + R310 * LTM!$C$1 / 3600, 0), 0), 0)</f>
        <v>0.49335522492120221</v>
      </c>
      <c r="Y311" s="50" t="e">
        <f>NA()</f>
        <v>#N/A</v>
      </c>
      <c r="Z311" s="55" t="e">
        <f>NA()</f>
        <v>#N/A</v>
      </c>
      <c r="AA311" s="8" t="e">
        <f>NA()</f>
        <v>#N/A</v>
      </c>
      <c r="AB311" s="17">
        <f>IF($U311 &gt; epsilon, $U311 + 'Input Data'!$G$11 + 'Input Data'!$E$11, IF($V311 &gt; epsilon, $V311 + 'Input Data'!$G$11, $W311)) * 5280</f>
        <v>3624.9870160770274</v>
      </c>
    </row>
    <row r="312" spans="1:28" x14ac:dyDescent="0.3">
      <c r="A312" s="38">
        <f>IF(SUM($B311:$H313)=0,NA(),LTM!$A313)</f>
        <v>3080</v>
      </c>
      <c r="B312" s="7">
        <f>LTM!$I313 / LTM!$C$1 * 3600</f>
        <v>3679.0000000001601</v>
      </c>
      <c r="C312" s="8">
        <f>LTM!$H313 / LTM!$C$1 * 3600</f>
        <v>0</v>
      </c>
      <c r="D312" s="8">
        <f>LTM!$T313 / LTM!$C$1 * 3600</f>
        <v>5399.9999999999991</v>
      </c>
      <c r="E312" s="33">
        <f>LTM!$S313 / LTM!$C$1 * 3600</f>
        <v>110.20408163265306</v>
      </c>
      <c r="F312" s="8">
        <f>LTM!$AE313 / LTM!$C$1 * 3600</f>
        <v>5400</v>
      </c>
      <c r="G312" s="33">
        <f>LTM!$AD313 / LTM!$C$1 * 3600</f>
        <v>0</v>
      </c>
      <c r="H312" s="18">
        <f>LTM!$AL313 / LTM!$C$1 * 3600</f>
        <v>5400</v>
      </c>
      <c r="J312" s="50">
        <f>IF(OR(LTM!$B313 * 3600 / LTM!$C$1 &gt;= 'Input Data'!$C$12 * LOOKUP(LTM!$A313,'Input Data'!$B$58:$B$62,'Input Data'!$D$58:$D$62) - epsilon, LTM!$C313 - LTM!$C312 &lt; LTM!$B312 - epsilon), (LTM!$C313 - LTM!$C312) * 3600 / LTM!$C$1 / 'Input Data'!$C$14, 'Input Data'!$C$13 - (LTM!$C313 - LTM!$C312) * 3600 / LTM!$C$1 / 'Input Data'!$C$15)</f>
        <v>61.316666666669335</v>
      </c>
      <c r="K312" s="60">
        <f>IF($B312 + $C312 &gt;= LTM!$E312 * 3600 / LTM!$C$1 - epsilon, ($B312 + $C312) / 'Input Data'!$C$14, 'Input Data'!$C$13 - ($B312 + $C312) / 'Input Data'!$C$15)</f>
        <v>61.316666666669335</v>
      </c>
      <c r="L312" s="8">
        <f>IF(OR(LTM!$M313 * 3600 / LTM!$C$1 &gt;= 'Input Data'!$E$12 * LOOKUP(LTM!$A313,'Input Data'!$B$58:$B$62,'Input Data'!$F$58:$F$62) - epsilon,$B312 &lt; LTM!$M312 * 3600 / LTM!$C$1 - epsilon), $B312 / 'Input Data'!$E$14, 'Input Data'!$E$13 - $B312 / 'Input Data'!$E$15)</f>
        <v>122.63333333333867</v>
      </c>
      <c r="M312" s="33">
        <f>IF($D312 + $E312 &gt;= LTM!$P312 * 3600 / LTM!$C$1 - epsilon, ($D312 + $E312) / 'Input Data'!$E$14, 'Input Data'!$E$13 - ($D312 + $E312) / 'Input Data'!$E$15)</f>
        <v>744.23200859291092</v>
      </c>
      <c r="N312" s="8">
        <f>IF(OR(LTM!$X313 * 3600 / LTM!$C$1 &gt;= 'Input Data'!$G$12 * LOOKUP(LTM!$A313,'Input Data'!$B$58:$B$62,'Input Data'!$H$58:$H$62) - epsilon, $D312 &lt; LTM!$X312 * 3600 / LTM!$C$1 - epsilon), $D312 / 'Input Data'!$G$14, 'Input Data'!$G$13 - $D312 / 'Input Data'!$G$15)</f>
        <v>751.57894736842104</v>
      </c>
      <c r="O312" s="17">
        <f>IF($F312 + $G312 &gt;= LTM!$AA312 * 3600 / LTM!$C$1 - epsilon, ($F312 + $G312) / 'Input Data'!$G$14, 'Input Data'!$G$13 - ($F312 + $G312) / 'Input Data'!$G$15)</f>
        <v>751.57894736842104</v>
      </c>
      <c r="Q312" s="49">
        <f>IF(ABS($J312-$K312) &gt; epsilon, -((LTM!$C313 - LTM!$C312) * 3600 / LTM!$C$1-($B312+$C312))/($J312-$K312), 0)</f>
        <v>0</v>
      </c>
      <c r="R312" s="8">
        <f t="shared" si="8"/>
        <v>-2.9459587906422153</v>
      </c>
      <c r="S312" s="17">
        <f t="shared" si="9"/>
        <v>0</v>
      </c>
      <c r="U312" s="49">
        <f>MAX(U311 + Q311 * LTM!$C$1 / 3600, 0)</f>
        <v>0</v>
      </c>
      <c r="V312" s="11">
        <f>MAX(V311 + R311 * LTM!$C$1 / 3600 + IF(NOT(OR(LTM!$M313 * 3600 / LTM!$C$1 &gt;= 'Input Data'!$E$12 * LOOKUP(LTM!$A313,'Input Data'!$B$58:$B$62,'Input Data'!$F$58:$F$62) - epsilon,$B312 &lt; LTM!$M312 * 3600 / LTM!$C$1 - epsilon)), MIN(U311 + Q311 * LTM!$C$1 / 3600, 0), 0), 0)</f>
        <v>0.17836735236381471</v>
      </c>
      <c r="W312" s="18">
        <f>MAX(W311 + S311 * LTM!$C$1 / 3600 + IF(NOT(OR(LTM!$X313 * 3600 / LTM!$C$1 &gt;= 'Input Data'!$G$12 * LOOKUP(LTM!$A313,'Input Data'!$B$58:$B$62,'Input Data'!$H$58:$H$62) - epsilon, $D312 &lt; LTM!$X312 * 3600 / LTM!$C$1 - epsilon)), MIN(V311 + R311 * LTM!$C$1 / 3600, 0), 0), 0)</f>
        <v>0.49335522492120221</v>
      </c>
      <c r="Y312" s="50" t="e">
        <f>NA()</f>
        <v>#N/A</v>
      </c>
      <c r="Z312" s="55" t="e">
        <f>NA()</f>
        <v>#N/A</v>
      </c>
      <c r="AA312" s="8" t="e">
        <f>NA()</f>
        <v>#N/A</v>
      </c>
      <c r="AB312" s="17">
        <f>IF($U312 &gt; epsilon, $U312 + 'Input Data'!$G$11 + 'Input Data'!$E$11, IF($V312 &gt; epsilon, $V312 + 'Input Data'!$G$11, $W312)) * 5280</f>
        <v>3581.779620480942</v>
      </c>
    </row>
    <row r="313" spans="1:28" x14ac:dyDescent="0.3">
      <c r="A313" s="38">
        <f>IF(SUM($B312:$H314)=0,NA(),LTM!$A314)</f>
        <v>3090</v>
      </c>
      <c r="B313" s="7">
        <f>LTM!$I314 / LTM!$C$1 * 3600</f>
        <v>3679.0000000001601</v>
      </c>
      <c r="C313" s="8">
        <f>LTM!$H314 / LTM!$C$1 * 3600</f>
        <v>0</v>
      </c>
      <c r="D313" s="8">
        <f>LTM!$T314 / LTM!$C$1 * 3600</f>
        <v>5399.9999999999991</v>
      </c>
      <c r="E313" s="33">
        <f>LTM!$S314 / LTM!$C$1 * 3600</f>
        <v>110.20408163265306</v>
      </c>
      <c r="F313" s="8">
        <f>LTM!$AE314 / LTM!$C$1 * 3600</f>
        <v>5400</v>
      </c>
      <c r="G313" s="33">
        <f>LTM!$AD314 / LTM!$C$1 * 3600</f>
        <v>0</v>
      </c>
      <c r="H313" s="18">
        <f>LTM!$AL314 / LTM!$C$1 * 3600</f>
        <v>5400</v>
      </c>
      <c r="J313" s="50">
        <f>IF(OR(LTM!$B314 * 3600 / LTM!$C$1 &gt;= 'Input Data'!$C$12 * LOOKUP(LTM!$A314,'Input Data'!$B$58:$B$62,'Input Data'!$D$58:$D$62) - epsilon, LTM!$C314 - LTM!$C313 &lt; LTM!$B313 - epsilon), (LTM!$C314 - LTM!$C313) * 3600 / LTM!$C$1 / 'Input Data'!$C$14, 'Input Data'!$C$13 - (LTM!$C314 - LTM!$C313) * 3600 / LTM!$C$1 / 'Input Data'!$C$15)</f>
        <v>61.316666666669335</v>
      </c>
      <c r="K313" s="60">
        <f>IF($B313 + $C313 &gt;= LTM!$E313 * 3600 / LTM!$C$1 - epsilon, ($B313 + $C313) / 'Input Data'!$C$14, 'Input Data'!$C$13 - ($B313 + $C313) / 'Input Data'!$C$15)</f>
        <v>61.316666666669335</v>
      </c>
      <c r="L313" s="8">
        <f>IF(OR(LTM!$M314 * 3600 / LTM!$C$1 &gt;= 'Input Data'!$E$12 * LOOKUP(LTM!$A314,'Input Data'!$B$58:$B$62,'Input Data'!$F$58:$F$62) - epsilon,$B313 &lt; LTM!$M313 * 3600 / LTM!$C$1 - epsilon), $B313 / 'Input Data'!$E$14, 'Input Data'!$E$13 - $B313 / 'Input Data'!$E$15)</f>
        <v>122.63333333333867</v>
      </c>
      <c r="M313" s="33">
        <f>IF($D313 + $E313 &gt;= LTM!$P313 * 3600 / LTM!$C$1 - epsilon, ($D313 + $E313) / 'Input Data'!$E$14, 'Input Data'!$E$13 - ($D313 + $E313) / 'Input Data'!$E$15)</f>
        <v>744.23200859291092</v>
      </c>
      <c r="N313" s="8">
        <f>IF(OR(LTM!$X314 * 3600 / LTM!$C$1 &gt;= 'Input Data'!$G$12 * LOOKUP(LTM!$A314,'Input Data'!$B$58:$B$62,'Input Data'!$H$58:$H$62) - epsilon, $D313 &lt; LTM!$X313 * 3600 / LTM!$C$1 - epsilon), $D313 / 'Input Data'!$G$14, 'Input Data'!$G$13 - $D313 / 'Input Data'!$G$15)</f>
        <v>751.57894736842104</v>
      </c>
      <c r="O313" s="17">
        <f>IF($F313 + $G313 &gt;= LTM!$AA313 * 3600 / LTM!$C$1 - epsilon, ($F313 + $G313) / 'Input Data'!$G$14, 'Input Data'!$G$13 - ($F313 + $G313) / 'Input Data'!$G$15)</f>
        <v>751.57894736842104</v>
      </c>
      <c r="Q313" s="49">
        <f>IF(ABS($J313-$K313) &gt; epsilon, -((LTM!$C314 - LTM!$C313) * 3600 / LTM!$C$1-($B313+$C313))/($J313-$K313), 0)</f>
        <v>0</v>
      </c>
      <c r="R313" s="8">
        <f t="shared" si="8"/>
        <v>-2.9459587906422153</v>
      </c>
      <c r="S313" s="17">
        <f t="shared" si="9"/>
        <v>0</v>
      </c>
      <c r="U313" s="49">
        <f>MAX(U312 + Q312 * LTM!$C$1 / 3600, 0)</f>
        <v>0</v>
      </c>
      <c r="V313" s="11">
        <f>MAX(V312 + R312 * LTM!$C$1 / 3600 + IF(NOT(OR(LTM!$M314 * 3600 / LTM!$C$1 &gt;= 'Input Data'!$E$12 * LOOKUP(LTM!$A314,'Input Data'!$B$58:$B$62,'Input Data'!$F$58:$F$62) - epsilon,$B313 &lt; LTM!$M313 * 3600 / LTM!$C$1 - epsilon)), MIN(U312 + Q312 * LTM!$C$1 / 3600, 0), 0), 0)</f>
        <v>0.17018413350091965</v>
      </c>
      <c r="W313" s="18">
        <f>MAX(W312 + S312 * LTM!$C$1 / 3600 + IF(NOT(OR(LTM!$X314 * 3600 / LTM!$C$1 &gt;= 'Input Data'!$G$12 * LOOKUP(LTM!$A314,'Input Data'!$B$58:$B$62,'Input Data'!$H$58:$H$62) - epsilon, $D313 &lt; LTM!$X313 * 3600 / LTM!$C$1 - epsilon)), MIN(V312 + R312 * LTM!$C$1 / 3600, 0), 0), 0)</f>
        <v>0.49335522492120221</v>
      </c>
      <c r="Y313" s="50" t="e">
        <f>NA()</f>
        <v>#N/A</v>
      </c>
      <c r="Z313" s="55" t="e">
        <f>NA()</f>
        <v>#N/A</v>
      </c>
      <c r="AA313" s="8" t="e">
        <f>NA()</f>
        <v>#N/A</v>
      </c>
      <c r="AB313" s="17">
        <f>IF($U313 &gt; epsilon, $U313 + 'Input Data'!$G$11 + 'Input Data'!$E$11, IF($V313 &gt; epsilon, $V313 + 'Input Data'!$G$11, $W313)) * 5280</f>
        <v>3538.5722248848556</v>
      </c>
    </row>
    <row r="314" spans="1:28" x14ac:dyDescent="0.3">
      <c r="A314" s="38">
        <f>IF(SUM($B313:$H315)=0,NA(),LTM!$A315)</f>
        <v>3100</v>
      </c>
      <c r="B314" s="7">
        <f>LTM!$I315 / LTM!$C$1 * 3600</f>
        <v>3679.0000000001601</v>
      </c>
      <c r="C314" s="8">
        <f>LTM!$H315 / LTM!$C$1 * 3600</f>
        <v>0</v>
      </c>
      <c r="D314" s="8">
        <f>LTM!$T315 / LTM!$C$1 * 3600</f>
        <v>5399.9999999999991</v>
      </c>
      <c r="E314" s="33">
        <f>LTM!$S315 / LTM!$C$1 * 3600</f>
        <v>110.20408163265306</v>
      </c>
      <c r="F314" s="8">
        <f>LTM!$AE315 / LTM!$C$1 * 3600</f>
        <v>5400</v>
      </c>
      <c r="G314" s="33">
        <f>LTM!$AD315 / LTM!$C$1 * 3600</f>
        <v>0</v>
      </c>
      <c r="H314" s="18">
        <f>LTM!$AL315 / LTM!$C$1 * 3600</f>
        <v>5400</v>
      </c>
      <c r="J314" s="50">
        <f>IF(OR(LTM!$B315 * 3600 / LTM!$C$1 &gt;= 'Input Data'!$C$12 * LOOKUP(LTM!$A315,'Input Data'!$B$58:$B$62,'Input Data'!$D$58:$D$62) - epsilon, LTM!$C315 - LTM!$C314 &lt; LTM!$B314 - epsilon), (LTM!$C315 - LTM!$C314) * 3600 / LTM!$C$1 / 'Input Data'!$C$14, 'Input Data'!$C$13 - (LTM!$C315 - LTM!$C314) * 3600 / LTM!$C$1 / 'Input Data'!$C$15)</f>
        <v>61.316666666669335</v>
      </c>
      <c r="K314" s="60">
        <f>IF($B314 + $C314 &gt;= LTM!$E314 * 3600 / LTM!$C$1 - epsilon, ($B314 + $C314) / 'Input Data'!$C$14, 'Input Data'!$C$13 - ($B314 + $C314) / 'Input Data'!$C$15)</f>
        <v>61.316666666669335</v>
      </c>
      <c r="L314" s="8">
        <f>IF(OR(LTM!$M315 * 3600 / LTM!$C$1 &gt;= 'Input Data'!$E$12 * LOOKUP(LTM!$A315,'Input Data'!$B$58:$B$62,'Input Data'!$F$58:$F$62) - epsilon,$B314 &lt; LTM!$M314 * 3600 / LTM!$C$1 - epsilon), $B314 / 'Input Data'!$E$14, 'Input Data'!$E$13 - $B314 / 'Input Data'!$E$15)</f>
        <v>122.63333333333867</v>
      </c>
      <c r="M314" s="33">
        <f>IF($D314 + $E314 &gt;= LTM!$P314 * 3600 / LTM!$C$1 - epsilon, ($D314 + $E314) / 'Input Data'!$E$14, 'Input Data'!$E$13 - ($D314 + $E314) / 'Input Data'!$E$15)</f>
        <v>744.23200859291092</v>
      </c>
      <c r="N314" s="8">
        <f>IF(OR(LTM!$X315 * 3600 / LTM!$C$1 &gt;= 'Input Data'!$G$12 * LOOKUP(LTM!$A315,'Input Data'!$B$58:$B$62,'Input Data'!$H$58:$H$62) - epsilon, $D314 &lt; LTM!$X314 * 3600 / LTM!$C$1 - epsilon), $D314 / 'Input Data'!$G$14, 'Input Data'!$G$13 - $D314 / 'Input Data'!$G$15)</f>
        <v>751.57894736842104</v>
      </c>
      <c r="O314" s="17">
        <f>IF($F314 + $G314 &gt;= LTM!$AA314 * 3600 / LTM!$C$1 - epsilon, ($F314 + $G314) / 'Input Data'!$G$14, 'Input Data'!$G$13 - ($F314 + $G314) / 'Input Data'!$G$15)</f>
        <v>751.57894736842104</v>
      </c>
      <c r="Q314" s="49">
        <f>IF(ABS($J314-$K314) &gt; epsilon, -((LTM!$C315 - LTM!$C314) * 3600 / LTM!$C$1-($B314+$C314))/($J314-$K314), 0)</f>
        <v>0</v>
      </c>
      <c r="R314" s="8">
        <f t="shared" si="8"/>
        <v>-2.9459587906422153</v>
      </c>
      <c r="S314" s="17">
        <f t="shared" si="9"/>
        <v>0</v>
      </c>
      <c r="U314" s="49">
        <f>MAX(U313 + Q313 * LTM!$C$1 / 3600, 0)</f>
        <v>0</v>
      </c>
      <c r="V314" s="11">
        <f>MAX(V313 + R313 * LTM!$C$1 / 3600 + IF(NOT(OR(LTM!$M315 * 3600 / LTM!$C$1 &gt;= 'Input Data'!$E$12 * LOOKUP(LTM!$A315,'Input Data'!$B$58:$B$62,'Input Data'!$F$58:$F$62) - epsilon,$B314 &lt; LTM!$M314 * 3600 / LTM!$C$1 - epsilon)), MIN(U313 + Q313 * LTM!$C$1 / 3600, 0), 0), 0)</f>
        <v>0.1620009146380246</v>
      </c>
      <c r="W314" s="18">
        <f>MAX(W313 + S313 * LTM!$C$1 / 3600 + IF(NOT(OR(LTM!$X315 * 3600 / LTM!$C$1 &gt;= 'Input Data'!$G$12 * LOOKUP(LTM!$A315,'Input Data'!$B$58:$B$62,'Input Data'!$H$58:$H$62) - epsilon, $D314 &lt; LTM!$X314 * 3600 / LTM!$C$1 - epsilon)), MIN(V313 + R313 * LTM!$C$1 / 3600, 0), 0), 0)</f>
        <v>0.49335522492120221</v>
      </c>
      <c r="Y314" s="50" t="e">
        <f>NA()</f>
        <v>#N/A</v>
      </c>
      <c r="Z314" s="55" t="e">
        <f>NA()</f>
        <v>#N/A</v>
      </c>
      <c r="AA314" s="8" t="e">
        <f>NA()</f>
        <v>#N/A</v>
      </c>
      <c r="AB314" s="17">
        <f>IF($U314 &gt; epsilon, $U314 + 'Input Data'!$G$11 + 'Input Data'!$E$11, IF($V314 &gt; epsilon, $V314 + 'Input Data'!$G$11, $W314)) * 5280</f>
        <v>3495.3648292887697</v>
      </c>
    </row>
    <row r="315" spans="1:28" x14ac:dyDescent="0.3">
      <c r="A315" s="38">
        <f>IF(SUM($B314:$H316)=0,NA(),LTM!$A316)</f>
        <v>3110</v>
      </c>
      <c r="B315" s="7">
        <f>LTM!$I316 / LTM!$C$1 * 3600</f>
        <v>3679.0000000001601</v>
      </c>
      <c r="C315" s="8">
        <f>LTM!$H316 / LTM!$C$1 * 3600</f>
        <v>0</v>
      </c>
      <c r="D315" s="8">
        <f>LTM!$T316 / LTM!$C$1 * 3600</f>
        <v>5399.9999999999991</v>
      </c>
      <c r="E315" s="33">
        <f>LTM!$S316 / LTM!$C$1 * 3600</f>
        <v>110.20408163265306</v>
      </c>
      <c r="F315" s="8">
        <f>LTM!$AE316 / LTM!$C$1 * 3600</f>
        <v>5400</v>
      </c>
      <c r="G315" s="33">
        <f>LTM!$AD316 / LTM!$C$1 * 3600</f>
        <v>0</v>
      </c>
      <c r="H315" s="18">
        <f>LTM!$AL316 / LTM!$C$1 * 3600</f>
        <v>5400</v>
      </c>
      <c r="J315" s="50">
        <f>IF(OR(LTM!$B316 * 3600 / LTM!$C$1 &gt;= 'Input Data'!$C$12 * LOOKUP(LTM!$A316,'Input Data'!$B$58:$B$62,'Input Data'!$D$58:$D$62) - epsilon, LTM!$C316 - LTM!$C315 &lt; LTM!$B315 - epsilon), (LTM!$C316 - LTM!$C315) * 3600 / LTM!$C$1 / 'Input Data'!$C$14, 'Input Data'!$C$13 - (LTM!$C316 - LTM!$C315) * 3600 / LTM!$C$1 / 'Input Data'!$C$15)</f>
        <v>61.316666666669335</v>
      </c>
      <c r="K315" s="60">
        <f>IF($B315 + $C315 &gt;= LTM!$E315 * 3600 / LTM!$C$1 - epsilon, ($B315 + $C315) / 'Input Data'!$C$14, 'Input Data'!$C$13 - ($B315 + $C315) / 'Input Data'!$C$15)</f>
        <v>61.316666666669335</v>
      </c>
      <c r="L315" s="8">
        <f>IF(OR(LTM!$M316 * 3600 / LTM!$C$1 &gt;= 'Input Data'!$E$12 * LOOKUP(LTM!$A316,'Input Data'!$B$58:$B$62,'Input Data'!$F$58:$F$62) - epsilon,$B315 &lt; LTM!$M315 * 3600 / LTM!$C$1 - epsilon), $B315 / 'Input Data'!$E$14, 'Input Data'!$E$13 - $B315 / 'Input Data'!$E$15)</f>
        <v>122.63333333333867</v>
      </c>
      <c r="M315" s="33">
        <f>IF($D315 + $E315 &gt;= LTM!$P315 * 3600 / LTM!$C$1 - epsilon, ($D315 + $E315) / 'Input Data'!$E$14, 'Input Data'!$E$13 - ($D315 + $E315) / 'Input Data'!$E$15)</f>
        <v>744.23200859291092</v>
      </c>
      <c r="N315" s="8">
        <f>IF(OR(LTM!$X316 * 3600 / LTM!$C$1 &gt;= 'Input Data'!$G$12 * LOOKUP(LTM!$A316,'Input Data'!$B$58:$B$62,'Input Data'!$H$58:$H$62) - epsilon, $D315 &lt; LTM!$X315 * 3600 / LTM!$C$1 - epsilon), $D315 / 'Input Data'!$G$14, 'Input Data'!$G$13 - $D315 / 'Input Data'!$G$15)</f>
        <v>751.57894736842104</v>
      </c>
      <c r="O315" s="17">
        <f>IF($F315 + $G315 &gt;= LTM!$AA315 * 3600 / LTM!$C$1 - epsilon, ($F315 + $G315) / 'Input Data'!$G$14, 'Input Data'!$G$13 - ($F315 + $G315) / 'Input Data'!$G$15)</f>
        <v>751.57894736842104</v>
      </c>
      <c r="Q315" s="49">
        <f>IF(ABS($J315-$K315) &gt; epsilon, -((LTM!$C316 - LTM!$C315) * 3600 / LTM!$C$1-($B315+$C315))/($J315-$K315), 0)</f>
        <v>0</v>
      </c>
      <c r="R315" s="8">
        <f t="shared" si="8"/>
        <v>-2.9459587906422153</v>
      </c>
      <c r="S315" s="17">
        <f t="shared" si="9"/>
        <v>0</v>
      </c>
      <c r="U315" s="49">
        <f>MAX(U314 + Q314 * LTM!$C$1 / 3600, 0)</f>
        <v>0</v>
      </c>
      <c r="V315" s="11">
        <f>MAX(V314 + R314 * LTM!$C$1 / 3600 + IF(NOT(OR(LTM!$M316 * 3600 / LTM!$C$1 &gt;= 'Input Data'!$E$12 * LOOKUP(LTM!$A316,'Input Data'!$B$58:$B$62,'Input Data'!$F$58:$F$62) - epsilon,$B315 &lt; LTM!$M315 * 3600 / LTM!$C$1 - epsilon)), MIN(U314 + Q314 * LTM!$C$1 / 3600, 0), 0), 0)</f>
        <v>0.15381769577512955</v>
      </c>
      <c r="W315" s="18">
        <f>MAX(W314 + S314 * LTM!$C$1 / 3600 + IF(NOT(OR(LTM!$X316 * 3600 / LTM!$C$1 &gt;= 'Input Data'!$G$12 * LOOKUP(LTM!$A316,'Input Data'!$B$58:$B$62,'Input Data'!$H$58:$H$62) - epsilon, $D315 &lt; LTM!$X315 * 3600 / LTM!$C$1 - epsilon)), MIN(V314 + R314 * LTM!$C$1 / 3600, 0), 0), 0)</f>
        <v>0.49335522492120221</v>
      </c>
      <c r="Y315" s="50" t="e">
        <f>NA()</f>
        <v>#N/A</v>
      </c>
      <c r="Z315" s="55" t="e">
        <f>NA()</f>
        <v>#N/A</v>
      </c>
      <c r="AA315" s="8" t="e">
        <f>NA()</f>
        <v>#N/A</v>
      </c>
      <c r="AB315" s="17">
        <f>IF($U315 &gt; epsilon, $U315 + 'Input Data'!$G$11 + 'Input Data'!$E$11, IF($V315 &gt; epsilon, $V315 + 'Input Data'!$G$11, $W315)) * 5280</f>
        <v>3452.1574336926842</v>
      </c>
    </row>
    <row r="316" spans="1:28" x14ac:dyDescent="0.3">
      <c r="A316" s="38">
        <f>IF(SUM($B315:$H317)=0,NA(),LTM!$A317)</f>
        <v>3120</v>
      </c>
      <c r="B316" s="7">
        <f>LTM!$I317 / LTM!$C$1 * 3600</f>
        <v>3679.0000000001601</v>
      </c>
      <c r="C316" s="8">
        <f>LTM!$H317 / LTM!$C$1 * 3600</f>
        <v>0</v>
      </c>
      <c r="D316" s="8">
        <f>LTM!$T317 / LTM!$C$1 * 3600</f>
        <v>5399.9999999999991</v>
      </c>
      <c r="E316" s="33">
        <f>LTM!$S317 / LTM!$C$1 * 3600</f>
        <v>110.20408163265306</v>
      </c>
      <c r="F316" s="8">
        <f>LTM!$AE317 / LTM!$C$1 * 3600</f>
        <v>5400</v>
      </c>
      <c r="G316" s="33">
        <f>LTM!$AD317 / LTM!$C$1 * 3600</f>
        <v>0</v>
      </c>
      <c r="H316" s="18">
        <f>LTM!$AL317 / LTM!$C$1 * 3600</f>
        <v>5400</v>
      </c>
      <c r="J316" s="50">
        <f>IF(OR(LTM!$B317 * 3600 / LTM!$C$1 &gt;= 'Input Data'!$C$12 * LOOKUP(LTM!$A317,'Input Data'!$B$58:$B$62,'Input Data'!$D$58:$D$62) - epsilon, LTM!$C317 - LTM!$C316 &lt; LTM!$B316 - epsilon), (LTM!$C317 - LTM!$C316) * 3600 / LTM!$C$1 / 'Input Data'!$C$14, 'Input Data'!$C$13 - (LTM!$C317 - LTM!$C316) * 3600 / LTM!$C$1 / 'Input Data'!$C$15)</f>
        <v>61.316666666669335</v>
      </c>
      <c r="K316" s="60">
        <f>IF($B316 + $C316 &gt;= LTM!$E316 * 3600 / LTM!$C$1 - epsilon, ($B316 + $C316) / 'Input Data'!$C$14, 'Input Data'!$C$13 - ($B316 + $C316) / 'Input Data'!$C$15)</f>
        <v>61.316666666669335</v>
      </c>
      <c r="L316" s="8">
        <f>IF(OR(LTM!$M317 * 3600 / LTM!$C$1 &gt;= 'Input Data'!$E$12 * LOOKUP(LTM!$A317,'Input Data'!$B$58:$B$62,'Input Data'!$F$58:$F$62) - epsilon,$B316 &lt; LTM!$M316 * 3600 / LTM!$C$1 - epsilon), $B316 / 'Input Data'!$E$14, 'Input Data'!$E$13 - $B316 / 'Input Data'!$E$15)</f>
        <v>122.63333333333867</v>
      </c>
      <c r="M316" s="33">
        <f>IF($D316 + $E316 &gt;= LTM!$P316 * 3600 / LTM!$C$1 - epsilon, ($D316 + $E316) / 'Input Data'!$E$14, 'Input Data'!$E$13 - ($D316 + $E316) / 'Input Data'!$E$15)</f>
        <v>744.23200859291092</v>
      </c>
      <c r="N316" s="8">
        <f>IF(OR(LTM!$X317 * 3600 / LTM!$C$1 &gt;= 'Input Data'!$G$12 * LOOKUP(LTM!$A317,'Input Data'!$B$58:$B$62,'Input Data'!$H$58:$H$62) - epsilon, $D316 &lt; LTM!$X316 * 3600 / LTM!$C$1 - epsilon), $D316 / 'Input Data'!$G$14, 'Input Data'!$G$13 - $D316 / 'Input Data'!$G$15)</f>
        <v>751.57894736842104</v>
      </c>
      <c r="O316" s="17">
        <f>IF($F316 + $G316 &gt;= LTM!$AA316 * 3600 / LTM!$C$1 - epsilon, ($F316 + $G316) / 'Input Data'!$G$14, 'Input Data'!$G$13 - ($F316 + $G316) / 'Input Data'!$G$15)</f>
        <v>751.57894736842104</v>
      </c>
      <c r="Q316" s="49">
        <f>IF(ABS($J316-$K316) &gt; epsilon, -((LTM!$C317 - LTM!$C316) * 3600 / LTM!$C$1-($B316+$C316))/($J316-$K316), 0)</f>
        <v>0</v>
      </c>
      <c r="R316" s="8">
        <f t="shared" si="8"/>
        <v>-2.9459587906422153</v>
      </c>
      <c r="S316" s="17">
        <f t="shared" si="9"/>
        <v>0</v>
      </c>
      <c r="U316" s="49">
        <f>MAX(U315 + Q315 * LTM!$C$1 / 3600, 0)</f>
        <v>0</v>
      </c>
      <c r="V316" s="11">
        <f>MAX(V315 + R315 * LTM!$C$1 / 3600 + IF(NOT(OR(LTM!$M317 * 3600 / LTM!$C$1 &gt;= 'Input Data'!$E$12 * LOOKUP(LTM!$A317,'Input Data'!$B$58:$B$62,'Input Data'!$F$58:$F$62) - epsilon,$B316 &lt; LTM!$M316 * 3600 / LTM!$C$1 - epsilon)), MIN(U315 + Q315 * LTM!$C$1 / 3600, 0), 0), 0)</f>
        <v>0.1456344769122345</v>
      </c>
      <c r="W316" s="18">
        <f>MAX(W315 + S315 * LTM!$C$1 / 3600 + IF(NOT(OR(LTM!$X317 * 3600 / LTM!$C$1 &gt;= 'Input Data'!$G$12 * LOOKUP(LTM!$A317,'Input Data'!$B$58:$B$62,'Input Data'!$H$58:$H$62) - epsilon, $D316 &lt; LTM!$X316 * 3600 / LTM!$C$1 - epsilon)), MIN(V315 + R315 * LTM!$C$1 / 3600, 0), 0), 0)</f>
        <v>0.49335522492120221</v>
      </c>
      <c r="Y316" s="50" t="e">
        <f>NA()</f>
        <v>#N/A</v>
      </c>
      <c r="Z316" s="55" t="e">
        <f>NA()</f>
        <v>#N/A</v>
      </c>
      <c r="AA316" s="8" t="e">
        <f>NA()</f>
        <v>#N/A</v>
      </c>
      <c r="AB316" s="17">
        <f>IF($U316 &gt; epsilon, $U316 + 'Input Data'!$G$11 + 'Input Data'!$E$11, IF($V316 &gt; epsilon, $V316 + 'Input Data'!$G$11, $W316)) * 5280</f>
        <v>3408.9500380965983</v>
      </c>
    </row>
    <row r="317" spans="1:28" x14ac:dyDescent="0.3">
      <c r="A317" s="38">
        <f>IF(SUM($B316:$H318)=0,NA(),LTM!$A318)</f>
        <v>3130</v>
      </c>
      <c r="B317" s="7">
        <f>LTM!$I318 / LTM!$C$1 * 3600</f>
        <v>3679.0000000001601</v>
      </c>
      <c r="C317" s="8">
        <f>LTM!$H318 / LTM!$C$1 * 3600</f>
        <v>0</v>
      </c>
      <c r="D317" s="8">
        <f>LTM!$T318 / LTM!$C$1 * 3600</f>
        <v>5399.9999999999991</v>
      </c>
      <c r="E317" s="33">
        <f>LTM!$S318 / LTM!$C$1 * 3600</f>
        <v>110.20408163265306</v>
      </c>
      <c r="F317" s="8">
        <f>LTM!$AE318 / LTM!$C$1 * 3600</f>
        <v>5400</v>
      </c>
      <c r="G317" s="33">
        <f>LTM!$AD318 / LTM!$C$1 * 3600</f>
        <v>0</v>
      </c>
      <c r="H317" s="18">
        <f>LTM!$AL318 / LTM!$C$1 * 3600</f>
        <v>5400</v>
      </c>
      <c r="J317" s="50">
        <f>IF(OR(LTM!$B318 * 3600 / LTM!$C$1 &gt;= 'Input Data'!$C$12 * LOOKUP(LTM!$A318,'Input Data'!$B$58:$B$62,'Input Data'!$D$58:$D$62) - epsilon, LTM!$C318 - LTM!$C317 &lt; LTM!$B317 - epsilon), (LTM!$C318 - LTM!$C317) * 3600 / LTM!$C$1 / 'Input Data'!$C$14, 'Input Data'!$C$13 - (LTM!$C318 - LTM!$C317) * 3600 / LTM!$C$1 / 'Input Data'!$C$15)</f>
        <v>61.316666666669335</v>
      </c>
      <c r="K317" s="60">
        <f>IF($B317 + $C317 &gt;= LTM!$E317 * 3600 / LTM!$C$1 - epsilon, ($B317 + $C317) / 'Input Data'!$C$14, 'Input Data'!$C$13 - ($B317 + $C317) / 'Input Data'!$C$15)</f>
        <v>61.316666666669335</v>
      </c>
      <c r="L317" s="8">
        <f>IF(OR(LTM!$M318 * 3600 / LTM!$C$1 &gt;= 'Input Data'!$E$12 * LOOKUP(LTM!$A318,'Input Data'!$B$58:$B$62,'Input Data'!$F$58:$F$62) - epsilon,$B317 &lt; LTM!$M317 * 3600 / LTM!$C$1 - epsilon), $B317 / 'Input Data'!$E$14, 'Input Data'!$E$13 - $B317 / 'Input Data'!$E$15)</f>
        <v>122.63333333333867</v>
      </c>
      <c r="M317" s="33">
        <f>IF($D317 + $E317 &gt;= LTM!$P317 * 3600 / LTM!$C$1 - epsilon, ($D317 + $E317) / 'Input Data'!$E$14, 'Input Data'!$E$13 - ($D317 + $E317) / 'Input Data'!$E$15)</f>
        <v>744.23200859291092</v>
      </c>
      <c r="N317" s="8">
        <f>IF(OR(LTM!$X318 * 3600 / LTM!$C$1 &gt;= 'Input Data'!$G$12 * LOOKUP(LTM!$A318,'Input Data'!$B$58:$B$62,'Input Data'!$H$58:$H$62) - epsilon, $D317 &lt; LTM!$X317 * 3600 / LTM!$C$1 - epsilon), $D317 / 'Input Data'!$G$14, 'Input Data'!$G$13 - $D317 / 'Input Data'!$G$15)</f>
        <v>751.57894736842104</v>
      </c>
      <c r="O317" s="17">
        <f>IF($F317 + $G317 &gt;= LTM!$AA317 * 3600 / LTM!$C$1 - epsilon, ($F317 + $G317) / 'Input Data'!$G$14, 'Input Data'!$G$13 - ($F317 + $G317) / 'Input Data'!$G$15)</f>
        <v>751.57894736842104</v>
      </c>
      <c r="Q317" s="49">
        <f>IF(ABS($J317-$K317) &gt; epsilon, -((LTM!$C318 - LTM!$C317) * 3600 / LTM!$C$1-($B317+$C317))/($J317-$K317), 0)</f>
        <v>0</v>
      </c>
      <c r="R317" s="8">
        <f t="shared" si="8"/>
        <v>-2.9459587906422153</v>
      </c>
      <c r="S317" s="17">
        <f t="shared" si="9"/>
        <v>0</v>
      </c>
      <c r="U317" s="49">
        <f>MAX(U316 + Q316 * LTM!$C$1 / 3600, 0)</f>
        <v>0</v>
      </c>
      <c r="V317" s="11">
        <f>MAX(V316 + R316 * LTM!$C$1 / 3600 + IF(NOT(OR(LTM!$M318 * 3600 / LTM!$C$1 &gt;= 'Input Data'!$E$12 * LOOKUP(LTM!$A318,'Input Data'!$B$58:$B$62,'Input Data'!$F$58:$F$62) - epsilon,$B317 &lt; LTM!$M317 * 3600 / LTM!$C$1 - epsilon)), MIN(U316 + Q316 * LTM!$C$1 / 3600, 0), 0), 0)</f>
        <v>0.13745125804933944</v>
      </c>
      <c r="W317" s="18">
        <f>MAX(W316 + S316 * LTM!$C$1 / 3600 + IF(NOT(OR(LTM!$X318 * 3600 / LTM!$C$1 &gt;= 'Input Data'!$G$12 * LOOKUP(LTM!$A318,'Input Data'!$B$58:$B$62,'Input Data'!$H$58:$H$62) - epsilon, $D317 &lt; LTM!$X317 * 3600 / LTM!$C$1 - epsilon)), MIN(V316 + R316 * LTM!$C$1 / 3600, 0), 0), 0)</f>
        <v>0.49335522492120221</v>
      </c>
      <c r="Y317" s="50" t="e">
        <f>NA()</f>
        <v>#N/A</v>
      </c>
      <c r="Z317" s="55" t="e">
        <f>NA()</f>
        <v>#N/A</v>
      </c>
      <c r="AA317" s="8" t="e">
        <f>NA()</f>
        <v>#N/A</v>
      </c>
      <c r="AB317" s="17">
        <f>IF($U317 &gt; epsilon, $U317 + 'Input Data'!$G$11 + 'Input Data'!$E$11, IF($V317 &gt; epsilon, $V317 + 'Input Data'!$G$11, $W317)) * 5280</f>
        <v>3365.7426425005124</v>
      </c>
    </row>
    <row r="318" spans="1:28" x14ac:dyDescent="0.3">
      <c r="A318" s="38">
        <f>IF(SUM($B317:$H319)=0,NA(),LTM!$A319)</f>
        <v>3140</v>
      </c>
      <c r="B318" s="7">
        <f>LTM!$I319 / LTM!$C$1 * 3600</f>
        <v>3679.0000000001601</v>
      </c>
      <c r="C318" s="8">
        <f>LTM!$H319 / LTM!$C$1 * 3600</f>
        <v>0</v>
      </c>
      <c r="D318" s="8">
        <f>LTM!$T319 / LTM!$C$1 * 3600</f>
        <v>5399.9999999999991</v>
      </c>
      <c r="E318" s="33">
        <f>LTM!$S319 / LTM!$C$1 * 3600</f>
        <v>110.20408163265306</v>
      </c>
      <c r="F318" s="8">
        <f>LTM!$AE319 / LTM!$C$1 * 3600</f>
        <v>5400</v>
      </c>
      <c r="G318" s="33">
        <f>LTM!$AD319 / LTM!$C$1 * 3600</f>
        <v>0</v>
      </c>
      <c r="H318" s="18">
        <f>LTM!$AL319 / LTM!$C$1 * 3600</f>
        <v>5400</v>
      </c>
      <c r="J318" s="50">
        <f>IF(OR(LTM!$B319 * 3600 / LTM!$C$1 &gt;= 'Input Data'!$C$12 * LOOKUP(LTM!$A319,'Input Data'!$B$58:$B$62,'Input Data'!$D$58:$D$62) - epsilon, LTM!$C319 - LTM!$C318 &lt; LTM!$B318 - epsilon), (LTM!$C319 - LTM!$C318) * 3600 / LTM!$C$1 / 'Input Data'!$C$14, 'Input Data'!$C$13 - (LTM!$C319 - LTM!$C318) * 3600 / LTM!$C$1 / 'Input Data'!$C$15)</f>
        <v>61.316666666669335</v>
      </c>
      <c r="K318" s="60">
        <f>IF($B318 + $C318 &gt;= LTM!$E318 * 3600 / LTM!$C$1 - epsilon, ($B318 + $C318) / 'Input Data'!$C$14, 'Input Data'!$C$13 - ($B318 + $C318) / 'Input Data'!$C$15)</f>
        <v>61.316666666669335</v>
      </c>
      <c r="L318" s="8">
        <f>IF(OR(LTM!$M319 * 3600 / LTM!$C$1 &gt;= 'Input Data'!$E$12 * LOOKUP(LTM!$A319,'Input Data'!$B$58:$B$62,'Input Data'!$F$58:$F$62) - epsilon,$B318 &lt; LTM!$M318 * 3600 / LTM!$C$1 - epsilon), $B318 / 'Input Data'!$E$14, 'Input Data'!$E$13 - $B318 / 'Input Data'!$E$15)</f>
        <v>122.63333333333867</v>
      </c>
      <c r="M318" s="33">
        <f>IF($D318 + $E318 &gt;= LTM!$P318 * 3600 / LTM!$C$1 - epsilon, ($D318 + $E318) / 'Input Data'!$E$14, 'Input Data'!$E$13 - ($D318 + $E318) / 'Input Data'!$E$15)</f>
        <v>744.23200859291092</v>
      </c>
      <c r="N318" s="8">
        <f>IF(OR(LTM!$X319 * 3600 / LTM!$C$1 &gt;= 'Input Data'!$G$12 * LOOKUP(LTM!$A319,'Input Data'!$B$58:$B$62,'Input Data'!$H$58:$H$62) - epsilon, $D318 &lt; LTM!$X318 * 3600 / LTM!$C$1 - epsilon), $D318 / 'Input Data'!$G$14, 'Input Data'!$G$13 - $D318 / 'Input Data'!$G$15)</f>
        <v>751.57894736842104</v>
      </c>
      <c r="O318" s="17">
        <f>IF($F318 + $G318 &gt;= LTM!$AA318 * 3600 / LTM!$C$1 - epsilon, ($F318 + $G318) / 'Input Data'!$G$14, 'Input Data'!$G$13 - ($F318 + $G318) / 'Input Data'!$G$15)</f>
        <v>751.57894736842104</v>
      </c>
      <c r="Q318" s="49">
        <f>IF(ABS($J318-$K318) &gt; epsilon, -((LTM!$C319 - LTM!$C318) * 3600 / LTM!$C$1-($B318+$C318))/($J318-$K318), 0)</f>
        <v>0</v>
      </c>
      <c r="R318" s="8">
        <f t="shared" si="8"/>
        <v>-2.9459587906422153</v>
      </c>
      <c r="S318" s="17">
        <f t="shared" si="9"/>
        <v>0</v>
      </c>
      <c r="U318" s="49">
        <f>MAX(U317 + Q317 * LTM!$C$1 / 3600, 0)</f>
        <v>0</v>
      </c>
      <c r="V318" s="11">
        <f>MAX(V317 + R317 * LTM!$C$1 / 3600 + IF(NOT(OR(LTM!$M319 * 3600 / LTM!$C$1 &gt;= 'Input Data'!$E$12 * LOOKUP(LTM!$A319,'Input Data'!$B$58:$B$62,'Input Data'!$F$58:$F$62) - epsilon,$B318 &lt; LTM!$M318 * 3600 / LTM!$C$1 - epsilon)), MIN(U317 + Q317 * LTM!$C$1 / 3600, 0), 0), 0)</f>
        <v>0.12926803918644439</v>
      </c>
      <c r="W318" s="18">
        <f>MAX(W317 + S317 * LTM!$C$1 / 3600 + IF(NOT(OR(LTM!$X319 * 3600 / LTM!$C$1 &gt;= 'Input Data'!$G$12 * LOOKUP(LTM!$A319,'Input Data'!$B$58:$B$62,'Input Data'!$H$58:$H$62) - epsilon, $D318 &lt; LTM!$X318 * 3600 / LTM!$C$1 - epsilon)), MIN(V317 + R317 * LTM!$C$1 / 3600, 0), 0), 0)</f>
        <v>0.49335522492120221</v>
      </c>
      <c r="Y318" s="50" t="e">
        <f>NA()</f>
        <v>#N/A</v>
      </c>
      <c r="Z318" s="55" t="e">
        <f>NA()</f>
        <v>#N/A</v>
      </c>
      <c r="AA318" s="8" t="e">
        <f>NA()</f>
        <v>#N/A</v>
      </c>
      <c r="AB318" s="17">
        <f>IF($U318 &gt; epsilon, $U318 + 'Input Data'!$G$11 + 'Input Data'!$E$11, IF($V318 &gt; epsilon, $V318 + 'Input Data'!$G$11, $W318)) * 5280</f>
        <v>3322.535246904426</v>
      </c>
    </row>
    <row r="319" spans="1:28" x14ac:dyDescent="0.3">
      <c r="A319" s="38">
        <f>IF(SUM($B318:$H320)=0,NA(),LTM!$A320)</f>
        <v>3150</v>
      </c>
      <c r="B319" s="7">
        <f>LTM!$I320 / LTM!$C$1 * 3600</f>
        <v>3679.0000000001601</v>
      </c>
      <c r="C319" s="8">
        <f>LTM!$H320 / LTM!$C$1 * 3600</f>
        <v>0</v>
      </c>
      <c r="D319" s="8">
        <f>LTM!$T320 / LTM!$C$1 * 3600</f>
        <v>5399.9999999999991</v>
      </c>
      <c r="E319" s="33">
        <f>LTM!$S320 / LTM!$C$1 * 3600</f>
        <v>110.20408163265306</v>
      </c>
      <c r="F319" s="8">
        <f>LTM!$AE320 / LTM!$C$1 * 3600</f>
        <v>5400</v>
      </c>
      <c r="G319" s="33">
        <f>LTM!$AD320 / LTM!$C$1 * 3600</f>
        <v>0</v>
      </c>
      <c r="H319" s="18">
        <f>LTM!$AL320 / LTM!$C$1 * 3600</f>
        <v>5400</v>
      </c>
      <c r="J319" s="50">
        <f>IF(OR(LTM!$B320 * 3600 / LTM!$C$1 &gt;= 'Input Data'!$C$12 * LOOKUP(LTM!$A320,'Input Data'!$B$58:$B$62,'Input Data'!$D$58:$D$62) - epsilon, LTM!$C320 - LTM!$C319 &lt; LTM!$B319 - epsilon), (LTM!$C320 - LTM!$C319) * 3600 / LTM!$C$1 / 'Input Data'!$C$14, 'Input Data'!$C$13 - (LTM!$C320 - LTM!$C319) * 3600 / LTM!$C$1 / 'Input Data'!$C$15)</f>
        <v>61.316666666669335</v>
      </c>
      <c r="K319" s="60">
        <f>IF($B319 + $C319 &gt;= LTM!$E319 * 3600 / LTM!$C$1 - epsilon, ($B319 + $C319) / 'Input Data'!$C$14, 'Input Data'!$C$13 - ($B319 + $C319) / 'Input Data'!$C$15)</f>
        <v>61.316666666669335</v>
      </c>
      <c r="L319" s="8">
        <f>IF(OR(LTM!$M320 * 3600 / LTM!$C$1 &gt;= 'Input Data'!$E$12 * LOOKUP(LTM!$A320,'Input Data'!$B$58:$B$62,'Input Data'!$F$58:$F$62) - epsilon,$B319 &lt; LTM!$M319 * 3600 / LTM!$C$1 - epsilon), $B319 / 'Input Data'!$E$14, 'Input Data'!$E$13 - $B319 / 'Input Data'!$E$15)</f>
        <v>122.63333333333867</v>
      </c>
      <c r="M319" s="33">
        <f>IF($D319 + $E319 &gt;= LTM!$P319 * 3600 / LTM!$C$1 - epsilon, ($D319 + $E319) / 'Input Data'!$E$14, 'Input Data'!$E$13 - ($D319 + $E319) / 'Input Data'!$E$15)</f>
        <v>744.23200859291092</v>
      </c>
      <c r="N319" s="8">
        <f>IF(OR(LTM!$X320 * 3600 / LTM!$C$1 &gt;= 'Input Data'!$G$12 * LOOKUP(LTM!$A320,'Input Data'!$B$58:$B$62,'Input Data'!$H$58:$H$62) - epsilon, $D319 &lt; LTM!$X319 * 3600 / LTM!$C$1 - epsilon), $D319 / 'Input Data'!$G$14, 'Input Data'!$G$13 - $D319 / 'Input Data'!$G$15)</f>
        <v>751.57894736842104</v>
      </c>
      <c r="O319" s="17">
        <f>IF($F319 + $G319 &gt;= LTM!$AA319 * 3600 / LTM!$C$1 - epsilon, ($F319 + $G319) / 'Input Data'!$G$14, 'Input Data'!$G$13 - ($F319 + $G319) / 'Input Data'!$G$15)</f>
        <v>751.57894736842104</v>
      </c>
      <c r="Q319" s="49">
        <f>IF(ABS($J319-$K319) &gt; epsilon, -((LTM!$C320 - LTM!$C319) * 3600 / LTM!$C$1-($B319+$C319))/($J319-$K319), 0)</f>
        <v>0</v>
      </c>
      <c r="R319" s="8">
        <f t="shared" si="8"/>
        <v>-2.9459587906422153</v>
      </c>
      <c r="S319" s="17">
        <f t="shared" si="9"/>
        <v>0</v>
      </c>
      <c r="U319" s="49">
        <f>MAX(U318 + Q318 * LTM!$C$1 / 3600, 0)</f>
        <v>0</v>
      </c>
      <c r="V319" s="11">
        <f>MAX(V318 + R318 * LTM!$C$1 / 3600 + IF(NOT(OR(LTM!$M320 * 3600 / LTM!$C$1 &gt;= 'Input Data'!$E$12 * LOOKUP(LTM!$A320,'Input Data'!$B$58:$B$62,'Input Data'!$F$58:$F$62) - epsilon,$B319 &lt; LTM!$M319 * 3600 / LTM!$C$1 - epsilon)), MIN(U318 + Q318 * LTM!$C$1 / 3600, 0), 0), 0)</f>
        <v>0.12108482032354935</v>
      </c>
      <c r="W319" s="18">
        <f>MAX(W318 + S318 * LTM!$C$1 / 3600 + IF(NOT(OR(LTM!$X320 * 3600 / LTM!$C$1 &gt;= 'Input Data'!$G$12 * LOOKUP(LTM!$A320,'Input Data'!$B$58:$B$62,'Input Data'!$H$58:$H$62) - epsilon, $D319 &lt; LTM!$X319 * 3600 / LTM!$C$1 - epsilon)), MIN(V318 + R318 * LTM!$C$1 / 3600, 0), 0), 0)</f>
        <v>0.49335522492120221</v>
      </c>
      <c r="Y319" s="50" t="e">
        <f>NA()</f>
        <v>#N/A</v>
      </c>
      <c r="Z319" s="55" t="e">
        <f>NA()</f>
        <v>#N/A</v>
      </c>
      <c r="AA319" s="8" t="e">
        <f>NA()</f>
        <v>#N/A</v>
      </c>
      <c r="AB319" s="17">
        <f>IF($U319 &gt; epsilon, $U319 + 'Input Data'!$G$11 + 'Input Data'!$E$11, IF($V319 &gt; epsilon, $V319 + 'Input Data'!$G$11, $W319)) * 5280</f>
        <v>3279.327851308341</v>
      </c>
    </row>
    <row r="320" spans="1:28" x14ac:dyDescent="0.3">
      <c r="A320" s="38">
        <f>IF(SUM($B319:$H321)=0,NA(),LTM!$A321)</f>
        <v>3160</v>
      </c>
      <c r="B320" s="7">
        <f>LTM!$I321 / LTM!$C$1 * 3600</f>
        <v>3679.0000000001601</v>
      </c>
      <c r="C320" s="8">
        <f>LTM!$H321 / LTM!$C$1 * 3600</f>
        <v>0</v>
      </c>
      <c r="D320" s="8">
        <f>LTM!$T321 / LTM!$C$1 * 3600</f>
        <v>5399.9999999999991</v>
      </c>
      <c r="E320" s="33">
        <f>LTM!$S321 / LTM!$C$1 * 3600</f>
        <v>110.20408163265306</v>
      </c>
      <c r="F320" s="8">
        <f>LTM!$AE321 / LTM!$C$1 * 3600</f>
        <v>5400</v>
      </c>
      <c r="G320" s="33">
        <f>LTM!$AD321 / LTM!$C$1 * 3600</f>
        <v>0</v>
      </c>
      <c r="H320" s="18">
        <f>LTM!$AL321 / LTM!$C$1 * 3600</f>
        <v>5400</v>
      </c>
      <c r="J320" s="50">
        <f>IF(OR(LTM!$B321 * 3600 / LTM!$C$1 &gt;= 'Input Data'!$C$12 * LOOKUP(LTM!$A321,'Input Data'!$B$58:$B$62,'Input Data'!$D$58:$D$62) - epsilon, LTM!$C321 - LTM!$C320 &lt; LTM!$B320 - epsilon), (LTM!$C321 - LTM!$C320) * 3600 / LTM!$C$1 / 'Input Data'!$C$14, 'Input Data'!$C$13 - (LTM!$C321 - LTM!$C320) * 3600 / LTM!$C$1 / 'Input Data'!$C$15)</f>
        <v>61.316666666669335</v>
      </c>
      <c r="K320" s="60">
        <f>IF($B320 + $C320 &gt;= LTM!$E320 * 3600 / LTM!$C$1 - epsilon, ($B320 + $C320) / 'Input Data'!$C$14, 'Input Data'!$C$13 - ($B320 + $C320) / 'Input Data'!$C$15)</f>
        <v>61.316666666669335</v>
      </c>
      <c r="L320" s="8">
        <f>IF(OR(LTM!$M321 * 3600 / LTM!$C$1 &gt;= 'Input Data'!$E$12 * LOOKUP(LTM!$A321,'Input Data'!$B$58:$B$62,'Input Data'!$F$58:$F$62) - epsilon,$B320 &lt; LTM!$M320 * 3600 / LTM!$C$1 - epsilon), $B320 / 'Input Data'!$E$14, 'Input Data'!$E$13 - $B320 / 'Input Data'!$E$15)</f>
        <v>122.63333333333867</v>
      </c>
      <c r="M320" s="33">
        <f>IF($D320 + $E320 &gt;= LTM!$P320 * 3600 / LTM!$C$1 - epsilon, ($D320 + $E320) / 'Input Data'!$E$14, 'Input Data'!$E$13 - ($D320 + $E320) / 'Input Data'!$E$15)</f>
        <v>744.23200859291092</v>
      </c>
      <c r="N320" s="8">
        <f>IF(OR(LTM!$X321 * 3600 / LTM!$C$1 &gt;= 'Input Data'!$G$12 * LOOKUP(LTM!$A321,'Input Data'!$B$58:$B$62,'Input Data'!$H$58:$H$62) - epsilon, $D320 &lt; LTM!$X320 * 3600 / LTM!$C$1 - epsilon), $D320 / 'Input Data'!$G$14, 'Input Data'!$G$13 - $D320 / 'Input Data'!$G$15)</f>
        <v>751.57894736842104</v>
      </c>
      <c r="O320" s="17">
        <f>IF($F320 + $G320 &gt;= LTM!$AA320 * 3600 / LTM!$C$1 - epsilon, ($F320 + $G320) / 'Input Data'!$G$14, 'Input Data'!$G$13 - ($F320 + $G320) / 'Input Data'!$G$15)</f>
        <v>751.57894736842104</v>
      </c>
      <c r="Q320" s="49">
        <f>IF(ABS($J320-$K320) &gt; epsilon, -((LTM!$C321 - LTM!$C320) * 3600 / LTM!$C$1-($B320+$C320))/($J320-$K320), 0)</f>
        <v>0</v>
      </c>
      <c r="R320" s="8">
        <f t="shared" si="8"/>
        <v>-2.9459587906422153</v>
      </c>
      <c r="S320" s="17">
        <f t="shared" si="9"/>
        <v>0</v>
      </c>
      <c r="U320" s="49">
        <f>MAX(U319 + Q319 * LTM!$C$1 / 3600, 0)</f>
        <v>0</v>
      </c>
      <c r="V320" s="11">
        <f>MAX(V319 + R319 * LTM!$C$1 / 3600 + IF(NOT(OR(LTM!$M321 * 3600 / LTM!$C$1 &gt;= 'Input Data'!$E$12 * LOOKUP(LTM!$A321,'Input Data'!$B$58:$B$62,'Input Data'!$F$58:$F$62) - epsilon,$B320 &lt; LTM!$M320 * 3600 / LTM!$C$1 - epsilon)), MIN(U319 + Q319 * LTM!$C$1 / 3600, 0), 0), 0)</f>
        <v>0.11290160146065431</v>
      </c>
      <c r="W320" s="18">
        <f>MAX(W319 + S319 * LTM!$C$1 / 3600 + IF(NOT(OR(LTM!$X321 * 3600 / LTM!$C$1 &gt;= 'Input Data'!$G$12 * LOOKUP(LTM!$A321,'Input Data'!$B$58:$B$62,'Input Data'!$H$58:$H$62) - epsilon, $D320 &lt; LTM!$X320 * 3600 / LTM!$C$1 - epsilon)), MIN(V319 + R319 * LTM!$C$1 / 3600, 0), 0), 0)</f>
        <v>0.49335522492120221</v>
      </c>
      <c r="Y320" s="50" t="e">
        <f>NA()</f>
        <v>#N/A</v>
      </c>
      <c r="Z320" s="55" t="e">
        <f>NA()</f>
        <v>#N/A</v>
      </c>
      <c r="AA320" s="8" t="e">
        <f>NA()</f>
        <v>#N/A</v>
      </c>
      <c r="AB320" s="17">
        <f>IF($U320 &gt; epsilon, $U320 + 'Input Data'!$G$11 + 'Input Data'!$E$11, IF($V320 &gt; epsilon, $V320 + 'Input Data'!$G$11, $W320)) * 5280</f>
        <v>3236.1204557122546</v>
      </c>
    </row>
    <row r="321" spans="1:28" x14ac:dyDescent="0.3">
      <c r="A321" s="38">
        <f>IF(SUM($B320:$H322)=0,NA(),LTM!$A322)</f>
        <v>3170</v>
      </c>
      <c r="B321" s="7">
        <f>LTM!$I322 / LTM!$C$1 * 3600</f>
        <v>3679.0000000001601</v>
      </c>
      <c r="C321" s="8">
        <f>LTM!$H322 / LTM!$C$1 * 3600</f>
        <v>0</v>
      </c>
      <c r="D321" s="8">
        <f>LTM!$T322 / LTM!$C$1 * 3600</f>
        <v>5399.9999999999991</v>
      </c>
      <c r="E321" s="33">
        <f>LTM!$S322 / LTM!$C$1 * 3600</f>
        <v>110.20408163265306</v>
      </c>
      <c r="F321" s="8">
        <f>LTM!$AE322 / LTM!$C$1 * 3600</f>
        <v>5400</v>
      </c>
      <c r="G321" s="33">
        <f>LTM!$AD322 / LTM!$C$1 * 3600</f>
        <v>0</v>
      </c>
      <c r="H321" s="18">
        <f>LTM!$AL322 / LTM!$C$1 * 3600</f>
        <v>5400</v>
      </c>
      <c r="J321" s="50">
        <f>IF(OR(LTM!$B322 * 3600 / LTM!$C$1 &gt;= 'Input Data'!$C$12 * LOOKUP(LTM!$A322,'Input Data'!$B$58:$B$62,'Input Data'!$D$58:$D$62) - epsilon, LTM!$C322 - LTM!$C321 &lt; LTM!$B321 - epsilon), (LTM!$C322 - LTM!$C321) * 3600 / LTM!$C$1 / 'Input Data'!$C$14, 'Input Data'!$C$13 - (LTM!$C322 - LTM!$C321) * 3600 / LTM!$C$1 / 'Input Data'!$C$15)</f>
        <v>61.316666666669335</v>
      </c>
      <c r="K321" s="60">
        <f>IF($B321 + $C321 &gt;= LTM!$E321 * 3600 / LTM!$C$1 - epsilon, ($B321 + $C321) / 'Input Data'!$C$14, 'Input Data'!$C$13 - ($B321 + $C321) / 'Input Data'!$C$15)</f>
        <v>61.316666666669335</v>
      </c>
      <c r="L321" s="8">
        <f>IF(OR(LTM!$M322 * 3600 / LTM!$C$1 &gt;= 'Input Data'!$E$12 * LOOKUP(LTM!$A322,'Input Data'!$B$58:$B$62,'Input Data'!$F$58:$F$62) - epsilon,$B321 &lt; LTM!$M321 * 3600 / LTM!$C$1 - epsilon), $B321 / 'Input Data'!$E$14, 'Input Data'!$E$13 - $B321 / 'Input Data'!$E$15)</f>
        <v>122.63333333333867</v>
      </c>
      <c r="M321" s="33">
        <f>IF($D321 + $E321 &gt;= LTM!$P321 * 3600 / LTM!$C$1 - epsilon, ($D321 + $E321) / 'Input Data'!$E$14, 'Input Data'!$E$13 - ($D321 + $E321) / 'Input Data'!$E$15)</f>
        <v>744.23200859291092</v>
      </c>
      <c r="N321" s="8">
        <f>IF(OR(LTM!$X322 * 3600 / LTM!$C$1 &gt;= 'Input Data'!$G$12 * LOOKUP(LTM!$A322,'Input Data'!$B$58:$B$62,'Input Data'!$H$58:$H$62) - epsilon, $D321 &lt; LTM!$X321 * 3600 / LTM!$C$1 - epsilon), $D321 / 'Input Data'!$G$14, 'Input Data'!$G$13 - $D321 / 'Input Data'!$G$15)</f>
        <v>751.57894736842104</v>
      </c>
      <c r="O321" s="17">
        <f>IF($F321 + $G321 &gt;= LTM!$AA321 * 3600 / LTM!$C$1 - epsilon, ($F321 + $G321) / 'Input Data'!$G$14, 'Input Data'!$G$13 - ($F321 + $G321) / 'Input Data'!$G$15)</f>
        <v>751.57894736842104</v>
      </c>
      <c r="Q321" s="49">
        <f>IF(ABS($J321-$K321) &gt; epsilon, -((LTM!$C322 - LTM!$C321) * 3600 / LTM!$C$1-($B321+$C321))/($J321-$K321), 0)</f>
        <v>0</v>
      </c>
      <c r="R321" s="8">
        <f t="shared" si="8"/>
        <v>-2.9459587906422153</v>
      </c>
      <c r="S321" s="17">
        <f t="shared" si="9"/>
        <v>0</v>
      </c>
      <c r="U321" s="49">
        <f>MAX(U320 + Q320 * LTM!$C$1 / 3600, 0)</f>
        <v>0</v>
      </c>
      <c r="V321" s="11">
        <f>MAX(V320 + R320 * LTM!$C$1 / 3600 + IF(NOT(OR(LTM!$M322 * 3600 / LTM!$C$1 &gt;= 'Input Data'!$E$12 * LOOKUP(LTM!$A322,'Input Data'!$B$58:$B$62,'Input Data'!$F$58:$F$62) - epsilon,$B321 &lt; LTM!$M321 * 3600 / LTM!$C$1 - epsilon)), MIN(U320 + Q320 * LTM!$C$1 / 3600, 0), 0), 0)</f>
        <v>0.10471838259775927</v>
      </c>
      <c r="W321" s="18">
        <f>MAX(W320 + S320 * LTM!$C$1 / 3600 + IF(NOT(OR(LTM!$X322 * 3600 / LTM!$C$1 &gt;= 'Input Data'!$G$12 * LOOKUP(LTM!$A322,'Input Data'!$B$58:$B$62,'Input Data'!$H$58:$H$62) - epsilon, $D321 &lt; LTM!$X321 * 3600 / LTM!$C$1 - epsilon)), MIN(V320 + R320 * LTM!$C$1 / 3600, 0), 0), 0)</f>
        <v>0.49335522492120221</v>
      </c>
      <c r="Y321" s="50" t="e">
        <f>NA()</f>
        <v>#N/A</v>
      </c>
      <c r="Z321" s="55" t="e">
        <f>NA()</f>
        <v>#N/A</v>
      </c>
      <c r="AA321" s="8" t="e">
        <f>NA()</f>
        <v>#N/A</v>
      </c>
      <c r="AB321" s="17">
        <f>IF($U321 &gt; epsilon, $U321 + 'Input Data'!$G$11 + 'Input Data'!$E$11, IF($V321 &gt; epsilon, $V321 + 'Input Data'!$G$11, $W321)) * 5280</f>
        <v>3192.9130601161687</v>
      </c>
    </row>
    <row r="322" spans="1:28" x14ac:dyDescent="0.3">
      <c r="A322" s="38">
        <f>IF(SUM($B321:$H323)=0,NA(),LTM!$A323)</f>
        <v>3180</v>
      </c>
      <c r="B322" s="7">
        <f>LTM!$I323 / LTM!$C$1 * 3600</f>
        <v>3679.0000000001601</v>
      </c>
      <c r="C322" s="8">
        <f>LTM!$H323 / LTM!$C$1 * 3600</f>
        <v>0</v>
      </c>
      <c r="D322" s="8">
        <f>LTM!$T323 / LTM!$C$1 * 3600</f>
        <v>5399.9999999999991</v>
      </c>
      <c r="E322" s="33">
        <f>LTM!$S323 / LTM!$C$1 * 3600</f>
        <v>110.20408163265306</v>
      </c>
      <c r="F322" s="8">
        <f>LTM!$AE323 / LTM!$C$1 * 3600</f>
        <v>5400</v>
      </c>
      <c r="G322" s="33">
        <f>LTM!$AD323 / LTM!$C$1 * 3600</f>
        <v>0</v>
      </c>
      <c r="H322" s="18">
        <f>LTM!$AL323 / LTM!$C$1 * 3600</f>
        <v>5400</v>
      </c>
      <c r="J322" s="50">
        <f>IF(OR(LTM!$B323 * 3600 / LTM!$C$1 &gt;= 'Input Data'!$C$12 * LOOKUP(LTM!$A323,'Input Data'!$B$58:$B$62,'Input Data'!$D$58:$D$62) - epsilon, LTM!$C323 - LTM!$C322 &lt; LTM!$B322 - epsilon), (LTM!$C323 - LTM!$C322) * 3600 / LTM!$C$1 / 'Input Data'!$C$14, 'Input Data'!$C$13 - (LTM!$C323 - LTM!$C322) * 3600 / LTM!$C$1 / 'Input Data'!$C$15)</f>
        <v>61.316666666669335</v>
      </c>
      <c r="K322" s="60">
        <f>IF($B322 + $C322 &gt;= LTM!$E322 * 3600 / LTM!$C$1 - epsilon, ($B322 + $C322) / 'Input Data'!$C$14, 'Input Data'!$C$13 - ($B322 + $C322) / 'Input Data'!$C$15)</f>
        <v>61.316666666669335</v>
      </c>
      <c r="L322" s="8">
        <f>IF(OR(LTM!$M323 * 3600 / LTM!$C$1 &gt;= 'Input Data'!$E$12 * LOOKUP(LTM!$A323,'Input Data'!$B$58:$B$62,'Input Data'!$F$58:$F$62) - epsilon,$B322 &lt; LTM!$M322 * 3600 / LTM!$C$1 - epsilon), $B322 / 'Input Data'!$E$14, 'Input Data'!$E$13 - $B322 / 'Input Data'!$E$15)</f>
        <v>122.63333333333867</v>
      </c>
      <c r="M322" s="33">
        <f>IF($D322 + $E322 &gt;= LTM!$P322 * 3600 / LTM!$C$1 - epsilon, ($D322 + $E322) / 'Input Data'!$E$14, 'Input Data'!$E$13 - ($D322 + $E322) / 'Input Data'!$E$15)</f>
        <v>744.23200859291092</v>
      </c>
      <c r="N322" s="8">
        <f>IF(OR(LTM!$X323 * 3600 / LTM!$C$1 &gt;= 'Input Data'!$G$12 * LOOKUP(LTM!$A323,'Input Data'!$B$58:$B$62,'Input Data'!$H$58:$H$62) - epsilon, $D322 &lt; LTM!$X322 * 3600 / LTM!$C$1 - epsilon), $D322 / 'Input Data'!$G$14, 'Input Data'!$G$13 - $D322 / 'Input Data'!$G$15)</f>
        <v>751.57894736842104</v>
      </c>
      <c r="O322" s="17">
        <f>IF($F322 + $G322 &gt;= LTM!$AA322 * 3600 / LTM!$C$1 - epsilon, ($F322 + $G322) / 'Input Data'!$G$14, 'Input Data'!$G$13 - ($F322 + $G322) / 'Input Data'!$G$15)</f>
        <v>751.57894736842104</v>
      </c>
      <c r="Q322" s="49">
        <f>IF(ABS($J322-$K322) &gt; epsilon, -((LTM!$C323 - LTM!$C322) * 3600 / LTM!$C$1-($B322+$C322))/($J322-$K322), 0)</f>
        <v>0</v>
      </c>
      <c r="R322" s="8">
        <f t="shared" si="8"/>
        <v>-2.9459587906422153</v>
      </c>
      <c r="S322" s="17">
        <f t="shared" si="9"/>
        <v>0</v>
      </c>
      <c r="U322" s="49">
        <f>MAX(U321 + Q321 * LTM!$C$1 / 3600, 0)</f>
        <v>0</v>
      </c>
      <c r="V322" s="11">
        <f>MAX(V321 + R321 * LTM!$C$1 / 3600 + IF(NOT(OR(LTM!$M323 * 3600 / LTM!$C$1 &gt;= 'Input Data'!$E$12 * LOOKUP(LTM!$A323,'Input Data'!$B$58:$B$62,'Input Data'!$F$58:$F$62) - epsilon,$B322 &lt; LTM!$M322 * 3600 / LTM!$C$1 - epsilon)), MIN(U321 + Q321 * LTM!$C$1 / 3600, 0), 0), 0)</f>
        <v>9.6535163734864232E-2</v>
      </c>
      <c r="W322" s="18">
        <f>MAX(W321 + S321 * LTM!$C$1 / 3600 + IF(NOT(OR(LTM!$X323 * 3600 / LTM!$C$1 &gt;= 'Input Data'!$G$12 * LOOKUP(LTM!$A323,'Input Data'!$B$58:$B$62,'Input Data'!$H$58:$H$62) - epsilon, $D322 &lt; LTM!$X322 * 3600 / LTM!$C$1 - epsilon)), MIN(V321 + R321 * LTM!$C$1 / 3600, 0), 0), 0)</f>
        <v>0.49335522492120221</v>
      </c>
      <c r="Y322" s="50" t="e">
        <f>NA()</f>
        <v>#N/A</v>
      </c>
      <c r="Z322" s="55" t="e">
        <f>NA()</f>
        <v>#N/A</v>
      </c>
      <c r="AA322" s="8" t="e">
        <f>NA()</f>
        <v>#N/A</v>
      </c>
      <c r="AB322" s="17">
        <f>IF($U322 &gt; epsilon, $U322 + 'Input Data'!$G$11 + 'Input Data'!$E$11, IF($V322 &gt; epsilon, $V322 + 'Input Data'!$G$11, $W322)) * 5280</f>
        <v>3149.7056645200832</v>
      </c>
    </row>
    <row r="323" spans="1:28" x14ac:dyDescent="0.3">
      <c r="A323" s="38">
        <f>IF(SUM($B322:$H324)=0,NA(),LTM!$A324)</f>
        <v>3190</v>
      </c>
      <c r="B323" s="7">
        <f>LTM!$I324 / LTM!$C$1 * 3600</f>
        <v>3679.0000000001601</v>
      </c>
      <c r="C323" s="8">
        <f>LTM!$H324 / LTM!$C$1 * 3600</f>
        <v>0</v>
      </c>
      <c r="D323" s="8">
        <f>LTM!$T324 / LTM!$C$1 * 3600</f>
        <v>5399.9999999999991</v>
      </c>
      <c r="E323" s="33">
        <f>LTM!$S324 / LTM!$C$1 * 3600</f>
        <v>110.20408163265306</v>
      </c>
      <c r="F323" s="8">
        <f>LTM!$AE324 / LTM!$C$1 * 3600</f>
        <v>5400</v>
      </c>
      <c r="G323" s="33">
        <f>LTM!$AD324 / LTM!$C$1 * 3600</f>
        <v>0</v>
      </c>
      <c r="H323" s="18">
        <f>LTM!$AL324 / LTM!$C$1 * 3600</f>
        <v>5400</v>
      </c>
      <c r="J323" s="50">
        <f>IF(OR(LTM!$B324 * 3600 / LTM!$C$1 &gt;= 'Input Data'!$C$12 * LOOKUP(LTM!$A324,'Input Data'!$B$58:$B$62,'Input Data'!$D$58:$D$62) - epsilon, LTM!$C324 - LTM!$C323 &lt; LTM!$B323 - epsilon), (LTM!$C324 - LTM!$C323) * 3600 / LTM!$C$1 / 'Input Data'!$C$14, 'Input Data'!$C$13 - (LTM!$C324 - LTM!$C323) * 3600 / LTM!$C$1 / 'Input Data'!$C$15)</f>
        <v>61.316666666669335</v>
      </c>
      <c r="K323" s="60">
        <f>IF($B323 + $C323 &gt;= LTM!$E323 * 3600 / LTM!$C$1 - epsilon, ($B323 + $C323) / 'Input Data'!$C$14, 'Input Data'!$C$13 - ($B323 + $C323) / 'Input Data'!$C$15)</f>
        <v>61.316666666669335</v>
      </c>
      <c r="L323" s="8">
        <f>IF(OR(LTM!$M324 * 3600 / LTM!$C$1 &gt;= 'Input Data'!$E$12 * LOOKUP(LTM!$A324,'Input Data'!$B$58:$B$62,'Input Data'!$F$58:$F$62) - epsilon,$B323 &lt; LTM!$M323 * 3600 / LTM!$C$1 - epsilon), $B323 / 'Input Data'!$E$14, 'Input Data'!$E$13 - $B323 / 'Input Data'!$E$15)</f>
        <v>122.63333333333867</v>
      </c>
      <c r="M323" s="33">
        <f>IF($D323 + $E323 &gt;= LTM!$P323 * 3600 / LTM!$C$1 - epsilon, ($D323 + $E323) / 'Input Data'!$E$14, 'Input Data'!$E$13 - ($D323 + $E323) / 'Input Data'!$E$15)</f>
        <v>744.23200859291092</v>
      </c>
      <c r="N323" s="8">
        <f>IF(OR(LTM!$X324 * 3600 / LTM!$C$1 &gt;= 'Input Data'!$G$12 * LOOKUP(LTM!$A324,'Input Data'!$B$58:$B$62,'Input Data'!$H$58:$H$62) - epsilon, $D323 &lt; LTM!$X323 * 3600 / LTM!$C$1 - epsilon), $D323 / 'Input Data'!$G$14, 'Input Data'!$G$13 - $D323 / 'Input Data'!$G$15)</f>
        <v>751.57894736842104</v>
      </c>
      <c r="O323" s="17">
        <f>IF($F323 + $G323 &gt;= LTM!$AA323 * 3600 / LTM!$C$1 - epsilon, ($F323 + $G323) / 'Input Data'!$G$14, 'Input Data'!$G$13 - ($F323 + $G323) / 'Input Data'!$G$15)</f>
        <v>751.57894736842104</v>
      </c>
      <c r="Q323" s="49">
        <f>IF(ABS($J323-$K323) &gt; epsilon, -((LTM!$C324 - LTM!$C323) * 3600 / LTM!$C$1-($B323+$C323))/($J323-$K323), 0)</f>
        <v>0</v>
      </c>
      <c r="R323" s="8">
        <f t="shared" si="8"/>
        <v>-2.9459587906422153</v>
      </c>
      <c r="S323" s="17">
        <f t="shared" si="9"/>
        <v>0</v>
      </c>
      <c r="U323" s="49">
        <f>MAX(U322 + Q322 * LTM!$C$1 / 3600, 0)</f>
        <v>0</v>
      </c>
      <c r="V323" s="11">
        <f>MAX(V322 + R322 * LTM!$C$1 / 3600 + IF(NOT(OR(LTM!$M324 * 3600 / LTM!$C$1 &gt;= 'Input Data'!$E$12 * LOOKUP(LTM!$A324,'Input Data'!$B$58:$B$62,'Input Data'!$F$58:$F$62) - epsilon,$B323 &lt; LTM!$M323 * 3600 / LTM!$C$1 - epsilon)), MIN(U322 + Q322 * LTM!$C$1 / 3600, 0), 0), 0)</f>
        <v>8.8351944871969193E-2</v>
      </c>
      <c r="W323" s="18">
        <f>MAX(W322 + S322 * LTM!$C$1 / 3600 + IF(NOT(OR(LTM!$X324 * 3600 / LTM!$C$1 &gt;= 'Input Data'!$G$12 * LOOKUP(LTM!$A324,'Input Data'!$B$58:$B$62,'Input Data'!$H$58:$H$62) - epsilon, $D323 &lt; LTM!$X323 * 3600 / LTM!$C$1 - epsilon)), MIN(V322 + R322 * LTM!$C$1 / 3600, 0), 0), 0)</f>
        <v>0.49335522492120221</v>
      </c>
      <c r="Y323" s="50" t="e">
        <f>NA()</f>
        <v>#N/A</v>
      </c>
      <c r="Z323" s="55" t="e">
        <f>NA()</f>
        <v>#N/A</v>
      </c>
      <c r="AA323" s="8" t="e">
        <f>NA()</f>
        <v>#N/A</v>
      </c>
      <c r="AB323" s="17">
        <f>IF($U323 &gt; epsilon, $U323 + 'Input Data'!$G$11 + 'Input Data'!$E$11, IF($V323 &gt; epsilon, $V323 + 'Input Data'!$G$11, $W323)) * 5280</f>
        <v>3106.4982689239973</v>
      </c>
    </row>
    <row r="324" spans="1:28" x14ac:dyDescent="0.3">
      <c r="A324" s="38">
        <f>IF(SUM($B323:$H325)=0,NA(),LTM!$A325)</f>
        <v>3200</v>
      </c>
      <c r="B324" s="7">
        <f>LTM!$I325 / LTM!$C$1 * 3600</f>
        <v>3679.0000000001601</v>
      </c>
      <c r="C324" s="8">
        <f>LTM!$H325 / LTM!$C$1 * 3600</f>
        <v>0</v>
      </c>
      <c r="D324" s="8">
        <f>LTM!$T325 / LTM!$C$1 * 3600</f>
        <v>5399.9999999999991</v>
      </c>
      <c r="E324" s="33">
        <f>LTM!$S325 / LTM!$C$1 * 3600</f>
        <v>110.20408163265306</v>
      </c>
      <c r="F324" s="8">
        <f>LTM!$AE325 / LTM!$C$1 * 3600</f>
        <v>5400</v>
      </c>
      <c r="G324" s="33">
        <f>LTM!$AD325 / LTM!$C$1 * 3600</f>
        <v>0</v>
      </c>
      <c r="H324" s="18">
        <f>LTM!$AL325 / LTM!$C$1 * 3600</f>
        <v>5400</v>
      </c>
      <c r="J324" s="50">
        <f>IF(OR(LTM!$B325 * 3600 / LTM!$C$1 &gt;= 'Input Data'!$C$12 * LOOKUP(LTM!$A325,'Input Data'!$B$58:$B$62,'Input Data'!$D$58:$D$62) - epsilon, LTM!$C325 - LTM!$C324 &lt; LTM!$B324 - epsilon), (LTM!$C325 - LTM!$C324) * 3600 / LTM!$C$1 / 'Input Data'!$C$14, 'Input Data'!$C$13 - (LTM!$C325 - LTM!$C324) * 3600 / LTM!$C$1 / 'Input Data'!$C$15)</f>
        <v>61.316666666669335</v>
      </c>
      <c r="K324" s="60">
        <f>IF($B324 + $C324 &gt;= LTM!$E324 * 3600 / LTM!$C$1 - epsilon, ($B324 + $C324) / 'Input Data'!$C$14, 'Input Data'!$C$13 - ($B324 + $C324) / 'Input Data'!$C$15)</f>
        <v>61.316666666669335</v>
      </c>
      <c r="L324" s="8">
        <f>IF(OR(LTM!$M325 * 3600 / LTM!$C$1 &gt;= 'Input Data'!$E$12 * LOOKUP(LTM!$A325,'Input Data'!$B$58:$B$62,'Input Data'!$F$58:$F$62) - epsilon,$B324 &lt; LTM!$M324 * 3600 / LTM!$C$1 - epsilon), $B324 / 'Input Data'!$E$14, 'Input Data'!$E$13 - $B324 / 'Input Data'!$E$15)</f>
        <v>122.63333333333867</v>
      </c>
      <c r="M324" s="33">
        <f>IF($D324 + $E324 &gt;= LTM!$P324 * 3600 / LTM!$C$1 - epsilon, ($D324 + $E324) / 'Input Data'!$E$14, 'Input Data'!$E$13 - ($D324 + $E324) / 'Input Data'!$E$15)</f>
        <v>744.23200859291092</v>
      </c>
      <c r="N324" s="8">
        <f>IF(OR(LTM!$X325 * 3600 / LTM!$C$1 &gt;= 'Input Data'!$G$12 * LOOKUP(LTM!$A325,'Input Data'!$B$58:$B$62,'Input Data'!$H$58:$H$62) - epsilon, $D324 &lt; LTM!$X324 * 3600 / LTM!$C$1 - epsilon), $D324 / 'Input Data'!$G$14, 'Input Data'!$G$13 - $D324 / 'Input Data'!$G$15)</f>
        <v>751.57894736842104</v>
      </c>
      <c r="O324" s="17">
        <f>IF($F324 + $G324 &gt;= LTM!$AA324 * 3600 / LTM!$C$1 - epsilon, ($F324 + $G324) / 'Input Data'!$G$14, 'Input Data'!$G$13 - ($F324 + $G324) / 'Input Data'!$G$15)</f>
        <v>751.57894736842104</v>
      </c>
      <c r="Q324" s="49">
        <f>IF(ABS($J324-$K324) &gt; epsilon, -((LTM!$C325 - LTM!$C324) * 3600 / LTM!$C$1-($B324+$C324))/($J324-$K324), 0)</f>
        <v>0</v>
      </c>
      <c r="R324" s="8">
        <f t="shared" si="8"/>
        <v>-2.9459587906422153</v>
      </c>
      <c r="S324" s="17">
        <f t="shared" si="9"/>
        <v>0</v>
      </c>
      <c r="U324" s="49">
        <f>MAX(U323 + Q323 * LTM!$C$1 / 3600, 0)</f>
        <v>0</v>
      </c>
      <c r="V324" s="11">
        <f>MAX(V323 + R323 * LTM!$C$1 / 3600 + IF(NOT(OR(LTM!$M325 * 3600 / LTM!$C$1 &gt;= 'Input Data'!$E$12 * LOOKUP(LTM!$A325,'Input Data'!$B$58:$B$62,'Input Data'!$F$58:$F$62) - epsilon,$B324 &lt; LTM!$M324 * 3600 / LTM!$C$1 - epsilon)), MIN(U323 + Q323 * LTM!$C$1 / 3600, 0), 0), 0)</f>
        <v>8.0168726009074154E-2</v>
      </c>
      <c r="W324" s="18">
        <f>MAX(W323 + S323 * LTM!$C$1 / 3600 + IF(NOT(OR(LTM!$X325 * 3600 / LTM!$C$1 &gt;= 'Input Data'!$G$12 * LOOKUP(LTM!$A325,'Input Data'!$B$58:$B$62,'Input Data'!$H$58:$H$62) - epsilon, $D324 &lt; LTM!$X324 * 3600 / LTM!$C$1 - epsilon)), MIN(V323 + R323 * LTM!$C$1 / 3600, 0), 0), 0)</f>
        <v>0.49335522492120221</v>
      </c>
      <c r="Y324" s="50" t="e">
        <f>NA()</f>
        <v>#N/A</v>
      </c>
      <c r="Z324" s="55" t="e">
        <f>NA()</f>
        <v>#N/A</v>
      </c>
      <c r="AA324" s="8" t="e">
        <f>NA()</f>
        <v>#N/A</v>
      </c>
      <c r="AB324" s="17">
        <f>IF($U324 &gt; epsilon, $U324 + 'Input Data'!$G$11 + 'Input Data'!$E$11, IF($V324 &gt; epsilon, $V324 + 'Input Data'!$G$11, $W324)) * 5280</f>
        <v>3063.2908733279119</v>
      </c>
    </row>
    <row r="325" spans="1:28" x14ac:dyDescent="0.3">
      <c r="A325" s="38">
        <f>IF(SUM($B324:$H326)=0,NA(),LTM!$A326)</f>
        <v>3210</v>
      </c>
      <c r="B325" s="7">
        <f>LTM!$I326 / LTM!$C$1 * 3600</f>
        <v>3679.0000000001601</v>
      </c>
      <c r="C325" s="8">
        <f>LTM!$H326 / LTM!$C$1 * 3600</f>
        <v>0</v>
      </c>
      <c r="D325" s="8">
        <f>LTM!$T326 / LTM!$C$1 * 3600</f>
        <v>5399.9999999999991</v>
      </c>
      <c r="E325" s="33">
        <f>LTM!$S326 / LTM!$C$1 * 3600</f>
        <v>110.20408163265306</v>
      </c>
      <c r="F325" s="8">
        <f>LTM!$AE326 / LTM!$C$1 * 3600</f>
        <v>5400</v>
      </c>
      <c r="G325" s="33">
        <f>LTM!$AD326 / LTM!$C$1 * 3600</f>
        <v>0</v>
      </c>
      <c r="H325" s="18">
        <f>LTM!$AL326 / LTM!$C$1 * 3600</f>
        <v>5400</v>
      </c>
      <c r="J325" s="50">
        <f>IF(OR(LTM!$B326 * 3600 / LTM!$C$1 &gt;= 'Input Data'!$C$12 * LOOKUP(LTM!$A326,'Input Data'!$B$58:$B$62,'Input Data'!$D$58:$D$62) - epsilon, LTM!$C326 - LTM!$C325 &lt; LTM!$B325 - epsilon), (LTM!$C326 - LTM!$C325) * 3600 / LTM!$C$1 / 'Input Data'!$C$14, 'Input Data'!$C$13 - (LTM!$C326 - LTM!$C325) * 3600 / LTM!$C$1 / 'Input Data'!$C$15)</f>
        <v>61.316666666669335</v>
      </c>
      <c r="K325" s="60">
        <f>IF($B325 + $C325 &gt;= LTM!$E325 * 3600 / LTM!$C$1 - epsilon, ($B325 + $C325) / 'Input Data'!$C$14, 'Input Data'!$C$13 - ($B325 + $C325) / 'Input Data'!$C$15)</f>
        <v>61.316666666669335</v>
      </c>
      <c r="L325" s="8">
        <f>IF(OR(LTM!$M326 * 3600 / LTM!$C$1 &gt;= 'Input Data'!$E$12 * LOOKUP(LTM!$A326,'Input Data'!$B$58:$B$62,'Input Data'!$F$58:$F$62) - epsilon,$B325 &lt; LTM!$M325 * 3600 / LTM!$C$1 - epsilon), $B325 / 'Input Data'!$E$14, 'Input Data'!$E$13 - $B325 / 'Input Data'!$E$15)</f>
        <v>122.63333333333867</v>
      </c>
      <c r="M325" s="33">
        <f>IF($D325 + $E325 &gt;= LTM!$P325 * 3600 / LTM!$C$1 - epsilon, ($D325 + $E325) / 'Input Data'!$E$14, 'Input Data'!$E$13 - ($D325 + $E325) / 'Input Data'!$E$15)</f>
        <v>744.23200859291092</v>
      </c>
      <c r="N325" s="8">
        <f>IF(OR(LTM!$X326 * 3600 / LTM!$C$1 &gt;= 'Input Data'!$G$12 * LOOKUP(LTM!$A326,'Input Data'!$B$58:$B$62,'Input Data'!$H$58:$H$62) - epsilon, $D325 &lt; LTM!$X325 * 3600 / LTM!$C$1 - epsilon), $D325 / 'Input Data'!$G$14, 'Input Data'!$G$13 - $D325 / 'Input Data'!$G$15)</f>
        <v>751.57894736842104</v>
      </c>
      <c r="O325" s="17">
        <f>IF($F325 + $G325 &gt;= LTM!$AA325 * 3600 / LTM!$C$1 - epsilon, ($F325 + $G325) / 'Input Data'!$G$14, 'Input Data'!$G$13 - ($F325 + $G325) / 'Input Data'!$G$15)</f>
        <v>751.57894736842104</v>
      </c>
      <c r="Q325" s="49">
        <f>IF(ABS($J325-$K325) &gt; epsilon, -((LTM!$C326 - LTM!$C325) * 3600 / LTM!$C$1-($B325+$C325))/($J325-$K325), 0)</f>
        <v>0</v>
      </c>
      <c r="R325" s="8">
        <f t="shared" si="8"/>
        <v>-2.9459587906422153</v>
      </c>
      <c r="S325" s="17">
        <f t="shared" si="9"/>
        <v>0</v>
      </c>
      <c r="U325" s="49">
        <f>MAX(U324 + Q324 * LTM!$C$1 / 3600, 0)</f>
        <v>0</v>
      </c>
      <c r="V325" s="11">
        <f>MAX(V324 + R324 * LTM!$C$1 / 3600 + IF(NOT(OR(LTM!$M326 * 3600 / LTM!$C$1 &gt;= 'Input Data'!$E$12 * LOOKUP(LTM!$A326,'Input Data'!$B$58:$B$62,'Input Data'!$F$58:$F$62) - epsilon,$B325 &lt; LTM!$M325 * 3600 / LTM!$C$1 - epsilon)), MIN(U324 + Q324 * LTM!$C$1 / 3600, 0), 0), 0)</f>
        <v>7.1985507146179115E-2</v>
      </c>
      <c r="W325" s="18">
        <f>MAX(W324 + S324 * LTM!$C$1 / 3600 + IF(NOT(OR(LTM!$X326 * 3600 / LTM!$C$1 &gt;= 'Input Data'!$G$12 * LOOKUP(LTM!$A326,'Input Data'!$B$58:$B$62,'Input Data'!$H$58:$H$62) - epsilon, $D325 &lt; LTM!$X325 * 3600 / LTM!$C$1 - epsilon)), MIN(V324 + R324 * LTM!$C$1 / 3600, 0), 0), 0)</f>
        <v>0.49335522492120221</v>
      </c>
      <c r="Y325" s="50" t="e">
        <f>NA()</f>
        <v>#N/A</v>
      </c>
      <c r="Z325" s="55" t="e">
        <f>NA()</f>
        <v>#N/A</v>
      </c>
      <c r="AA325" s="8" t="e">
        <f>NA()</f>
        <v>#N/A</v>
      </c>
      <c r="AB325" s="17">
        <f>IF($U325 &gt; epsilon, $U325 + 'Input Data'!$G$11 + 'Input Data'!$E$11, IF($V325 &gt; epsilon, $V325 + 'Input Data'!$G$11, $W325)) * 5280</f>
        <v>3020.083477731826</v>
      </c>
    </row>
    <row r="326" spans="1:28" x14ac:dyDescent="0.3">
      <c r="A326" s="38">
        <f>IF(SUM($B325:$H327)=0,NA(),LTM!$A327)</f>
        <v>3220</v>
      </c>
      <c r="B326" s="7">
        <f>LTM!$I327 / LTM!$C$1 * 3600</f>
        <v>3679.0000000001601</v>
      </c>
      <c r="C326" s="8">
        <f>LTM!$H327 / LTM!$C$1 * 3600</f>
        <v>0</v>
      </c>
      <c r="D326" s="8">
        <f>LTM!$T327 / LTM!$C$1 * 3600</f>
        <v>5399.9999999999991</v>
      </c>
      <c r="E326" s="33">
        <f>LTM!$S327 / LTM!$C$1 * 3600</f>
        <v>110.20408163265306</v>
      </c>
      <c r="F326" s="8">
        <f>LTM!$AE327 / LTM!$C$1 * 3600</f>
        <v>5400</v>
      </c>
      <c r="G326" s="33">
        <f>LTM!$AD327 / LTM!$C$1 * 3600</f>
        <v>0</v>
      </c>
      <c r="H326" s="18">
        <f>LTM!$AL327 / LTM!$C$1 * 3600</f>
        <v>5400</v>
      </c>
      <c r="J326" s="50">
        <f>IF(OR(LTM!$B327 * 3600 / LTM!$C$1 &gt;= 'Input Data'!$C$12 * LOOKUP(LTM!$A327,'Input Data'!$B$58:$B$62,'Input Data'!$D$58:$D$62) - epsilon, LTM!$C327 - LTM!$C326 &lt; LTM!$B326 - epsilon), (LTM!$C327 - LTM!$C326) * 3600 / LTM!$C$1 / 'Input Data'!$C$14, 'Input Data'!$C$13 - (LTM!$C327 - LTM!$C326) * 3600 / LTM!$C$1 / 'Input Data'!$C$15)</f>
        <v>61.316666666669335</v>
      </c>
      <c r="K326" s="60">
        <f>IF($B326 + $C326 &gt;= LTM!$E326 * 3600 / LTM!$C$1 - epsilon, ($B326 + $C326) / 'Input Data'!$C$14, 'Input Data'!$C$13 - ($B326 + $C326) / 'Input Data'!$C$15)</f>
        <v>61.316666666669335</v>
      </c>
      <c r="L326" s="8">
        <f>IF(OR(LTM!$M327 * 3600 / LTM!$C$1 &gt;= 'Input Data'!$E$12 * LOOKUP(LTM!$A327,'Input Data'!$B$58:$B$62,'Input Data'!$F$58:$F$62) - epsilon,$B326 &lt; LTM!$M326 * 3600 / LTM!$C$1 - epsilon), $B326 / 'Input Data'!$E$14, 'Input Data'!$E$13 - $B326 / 'Input Data'!$E$15)</f>
        <v>122.63333333333867</v>
      </c>
      <c r="M326" s="33">
        <f>IF($D326 + $E326 &gt;= LTM!$P326 * 3600 / LTM!$C$1 - epsilon, ($D326 + $E326) / 'Input Data'!$E$14, 'Input Data'!$E$13 - ($D326 + $E326) / 'Input Data'!$E$15)</f>
        <v>744.23200859291092</v>
      </c>
      <c r="N326" s="8">
        <f>IF(OR(LTM!$X327 * 3600 / LTM!$C$1 &gt;= 'Input Data'!$G$12 * LOOKUP(LTM!$A327,'Input Data'!$B$58:$B$62,'Input Data'!$H$58:$H$62) - epsilon, $D326 &lt; LTM!$X326 * 3600 / LTM!$C$1 - epsilon), $D326 / 'Input Data'!$G$14, 'Input Data'!$G$13 - $D326 / 'Input Data'!$G$15)</f>
        <v>751.57894736842104</v>
      </c>
      <c r="O326" s="17">
        <f>IF($F326 + $G326 &gt;= LTM!$AA326 * 3600 / LTM!$C$1 - epsilon, ($F326 + $G326) / 'Input Data'!$G$14, 'Input Data'!$G$13 - ($F326 + $G326) / 'Input Data'!$G$15)</f>
        <v>751.57894736842104</v>
      </c>
      <c r="Q326" s="49">
        <f>IF(ABS($J326-$K326) &gt; epsilon, -((LTM!$C327 - LTM!$C326) * 3600 / LTM!$C$1-($B326+$C326))/($J326-$K326), 0)</f>
        <v>0</v>
      </c>
      <c r="R326" s="8">
        <f t="shared" ref="R326:R389" si="10">IF(ABS($L326-$M326) &gt; epsilon, -($B326-($D326+$E326))/($L326-$M326), 0)</f>
        <v>-2.9459587906422153</v>
      </c>
      <c r="S326" s="17">
        <f t="shared" ref="S326:S389" si="11">IF(ABS($N326-$O326) &gt; epsilon, -($D326-($F326+$G326))/($N326-$O326), 0)</f>
        <v>0</v>
      </c>
      <c r="U326" s="49">
        <f>MAX(U325 + Q325 * LTM!$C$1 / 3600, 0)</f>
        <v>0</v>
      </c>
      <c r="V326" s="11">
        <f>MAX(V325 + R325 * LTM!$C$1 / 3600 + IF(NOT(OR(LTM!$M327 * 3600 / LTM!$C$1 &gt;= 'Input Data'!$E$12 * LOOKUP(LTM!$A327,'Input Data'!$B$58:$B$62,'Input Data'!$F$58:$F$62) - epsilon,$B326 &lt; LTM!$M326 * 3600 / LTM!$C$1 - epsilon)), MIN(U325 + Q325 * LTM!$C$1 / 3600, 0), 0), 0)</f>
        <v>6.3802288283284075E-2</v>
      </c>
      <c r="W326" s="18">
        <f>MAX(W325 + S325 * LTM!$C$1 / 3600 + IF(NOT(OR(LTM!$X327 * 3600 / LTM!$C$1 &gt;= 'Input Data'!$G$12 * LOOKUP(LTM!$A327,'Input Data'!$B$58:$B$62,'Input Data'!$H$58:$H$62) - epsilon, $D326 &lt; LTM!$X326 * 3600 / LTM!$C$1 - epsilon)), MIN(V325 + R325 * LTM!$C$1 / 3600, 0), 0), 0)</f>
        <v>0.49335522492120221</v>
      </c>
      <c r="Y326" s="50" t="e">
        <f>NA()</f>
        <v>#N/A</v>
      </c>
      <c r="Z326" s="55" t="e">
        <f>NA()</f>
        <v>#N/A</v>
      </c>
      <c r="AA326" s="8" t="e">
        <f>NA()</f>
        <v>#N/A</v>
      </c>
      <c r="AB326" s="17">
        <f>IF($U326 &gt; epsilon, $U326 + 'Input Data'!$G$11 + 'Input Data'!$E$11, IF($V326 &gt; epsilon, $V326 + 'Input Data'!$G$11, $W326)) * 5280</f>
        <v>2976.8760821357396</v>
      </c>
    </row>
    <row r="327" spans="1:28" x14ac:dyDescent="0.3">
      <c r="A327" s="38">
        <f>IF(SUM($B326:$H328)=0,NA(),LTM!$A328)</f>
        <v>3230</v>
      </c>
      <c r="B327" s="7">
        <f>LTM!$I328 / LTM!$C$1 * 3600</f>
        <v>3679.0000000001601</v>
      </c>
      <c r="C327" s="8">
        <f>LTM!$H328 / LTM!$C$1 * 3600</f>
        <v>0</v>
      </c>
      <c r="D327" s="8">
        <f>LTM!$T328 / LTM!$C$1 * 3600</f>
        <v>5399.9999999999991</v>
      </c>
      <c r="E327" s="33">
        <f>LTM!$S328 / LTM!$C$1 * 3600</f>
        <v>110.20408163265306</v>
      </c>
      <c r="F327" s="8">
        <f>LTM!$AE328 / LTM!$C$1 * 3600</f>
        <v>5400</v>
      </c>
      <c r="G327" s="33">
        <f>LTM!$AD328 / LTM!$C$1 * 3600</f>
        <v>0</v>
      </c>
      <c r="H327" s="18">
        <f>LTM!$AL328 / LTM!$C$1 * 3600</f>
        <v>5400</v>
      </c>
      <c r="J327" s="50">
        <f>IF(OR(LTM!$B328 * 3600 / LTM!$C$1 &gt;= 'Input Data'!$C$12 * LOOKUP(LTM!$A328,'Input Data'!$B$58:$B$62,'Input Data'!$D$58:$D$62) - epsilon, LTM!$C328 - LTM!$C327 &lt; LTM!$B327 - epsilon), (LTM!$C328 - LTM!$C327) * 3600 / LTM!$C$1 / 'Input Data'!$C$14, 'Input Data'!$C$13 - (LTM!$C328 - LTM!$C327) * 3600 / LTM!$C$1 / 'Input Data'!$C$15)</f>
        <v>61.316666666669335</v>
      </c>
      <c r="K327" s="60">
        <f>IF($B327 + $C327 &gt;= LTM!$E327 * 3600 / LTM!$C$1 - epsilon, ($B327 + $C327) / 'Input Data'!$C$14, 'Input Data'!$C$13 - ($B327 + $C327) / 'Input Data'!$C$15)</f>
        <v>61.316666666669335</v>
      </c>
      <c r="L327" s="8">
        <f>IF(OR(LTM!$M328 * 3600 / LTM!$C$1 &gt;= 'Input Data'!$E$12 * LOOKUP(LTM!$A328,'Input Data'!$B$58:$B$62,'Input Data'!$F$58:$F$62) - epsilon,$B327 &lt; LTM!$M327 * 3600 / LTM!$C$1 - epsilon), $B327 / 'Input Data'!$E$14, 'Input Data'!$E$13 - $B327 / 'Input Data'!$E$15)</f>
        <v>122.63333333333867</v>
      </c>
      <c r="M327" s="33">
        <f>IF($D327 + $E327 &gt;= LTM!$P327 * 3600 / LTM!$C$1 - epsilon, ($D327 + $E327) / 'Input Data'!$E$14, 'Input Data'!$E$13 - ($D327 + $E327) / 'Input Data'!$E$15)</f>
        <v>744.23200859291092</v>
      </c>
      <c r="N327" s="8">
        <f>IF(OR(LTM!$X328 * 3600 / LTM!$C$1 &gt;= 'Input Data'!$G$12 * LOOKUP(LTM!$A328,'Input Data'!$B$58:$B$62,'Input Data'!$H$58:$H$62) - epsilon, $D327 &lt; LTM!$X327 * 3600 / LTM!$C$1 - epsilon), $D327 / 'Input Data'!$G$14, 'Input Data'!$G$13 - $D327 / 'Input Data'!$G$15)</f>
        <v>751.57894736842104</v>
      </c>
      <c r="O327" s="17">
        <f>IF($F327 + $G327 &gt;= LTM!$AA327 * 3600 / LTM!$C$1 - epsilon, ($F327 + $G327) / 'Input Data'!$G$14, 'Input Data'!$G$13 - ($F327 + $G327) / 'Input Data'!$G$15)</f>
        <v>751.57894736842104</v>
      </c>
      <c r="Q327" s="49">
        <f>IF(ABS($J327-$K327) &gt; epsilon, -((LTM!$C328 - LTM!$C327) * 3600 / LTM!$C$1-($B327+$C327))/($J327-$K327), 0)</f>
        <v>0</v>
      </c>
      <c r="R327" s="8">
        <f t="shared" si="10"/>
        <v>-2.9459587906422153</v>
      </c>
      <c r="S327" s="17">
        <f t="shared" si="11"/>
        <v>0</v>
      </c>
      <c r="U327" s="49">
        <f>MAX(U326 + Q326 * LTM!$C$1 / 3600, 0)</f>
        <v>0</v>
      </c>
      <c r="V327" s="11">
        <f>MAX(V326 + R326 * LTM!$C$1 / 3600 + IF(NOT(OR(LTM!$M328 * 3600 / LTM!$C$1 &gt;= 'Input Data'!$E$12 * LOOKUP(LTM!$A328,'Input Data'!$B$58:$B$62,'Input Data'!$F$58:$F$62) - epsilon,$B327 &lt; LTM!$M327 * 3600 / LTM!$C$1 - epsilon)), MIN(U326 + Q326 * LTM!$C$1 / 3600, 0), 0), 0)</f>
        <v>5.5619069420389036E-2</v>
      </c>
      <c r="W327" s="18">
        <f>MAX(W326 + S326 * LTM!$C$1 / 3600 + IF(NOT(OR(LTM!$X328 * 3600 / LTM!$C$1 &gt;= 'Input Data'!$G$12 * LOOKUP(LTM!$A328,'Input Data'!$B$58:$B$62,'Input Data'!$H$58:$H$62) - epsilon, $D327 &lt; LTM!$X327 * 3600 / LTM!$C$1 - epsilon)), MIN(V326 + R326 * LTM!$C$1 / 3600, 0), 0), 0)</f>
        <v>0.49335522492120221</v>
      </c>
      <c r="Y327" s="50" t="e">
        <f>NA()</f>
        <v>#N/A</v>
      </c>
      <c r="Z327" s="55" t="e">
        <f>NA()</f>
        <v>#N/A</v>
      </c>
      <c r="AA327" s="8" t="e">
        <f>NA()</f>
        <v>#N/A</v>
      </c>
      <c r="AB327" s="17">
        <f>IF($U327 &gt; epsilon, $U327 + 'Input Data'!$G$11 + 'Input Data'!$E$11, IF($V327 &gt; epsilon, $V327 + 'Input Data'!$G$11, $W327)) * 5280</f>
        <v>2933.6686865396541</v>
      </c>
    </row>
    <row r="328" spans="1:28" x14ac:dyDescent="0.3">
      <c r="A328" s="38">
        <f>IF(SUM($B327:$H329)=0,NA(),LTM!$A329)</f>
        <v>3240</v>
      </c>
      <c r="B328" s="7">
        <f>LTM!$I329 / LTM!$C$1 * 3600</f>
        <v>3679.0000000001601</v>
      </c>
      <c r="C328" s="8">
        <f>LTM!$H329 / LTM!$C$1 * 3600</f>
        <v>0</v>
      </c>
      <c r="D328" s="8">
        <f>LTM!$T329 / LTM!$C$1 * 3600</f>
        <v>5399.9999999999991</v>
      </c>
      <c r="E328" s="33">
        <f>LTM!$S329 / LTM!$C$1 * 3600</f>
        <v>110.20408163265306</v>
      </c>
      <c r="F328" s="8">
        <f>LTM!$AE329 / LTM!$C$1 * 3600</f>
        <v>5400</v>
      </c>
      <c r="G328" s="33">
        <f>LTM!$AD329 / LTM!$C$1 * 3600</f>
        <v>0</v>
      </c>
      <c r="H328" s="18">
        <f>LTM!$AL329 / LTM!$C$1 * 3600</f>
        <v>5400</v>
      </c>
      <c r="J328" s="50">
        <f>IF(OR(LTM!$B329 * 3600 / LTM!$C$1 &gt;= 'Input Data'!$C$12 * LOOKUP(LTM!$A329,'Input Data'!$B$58:$B$62,'Input Data'!$D$58:$D$62) - epsilon, LTM!$C329 - LTM!$C328 &lt; LTM!$B328 - epsilon), (LTM!$C329 - LTM!$C328) * 3600 / LTM!$C$1 / 'Input Data'!$C$14, 'Input Data'!$C$13 - (LTM!$C329 - LTM!$C328) * 3600 / LTM!$C$1 / 'Input Data'!$C$15)</f>
        <v>61.316666666669335</v>
      </c>
      <c r="K328" s="60">
        <f>IF($B328 + $C328 &gt;= LTM!$E328 * 3600 / LTM!$C$1 - epsilon, ($B328 + $C328) / 'Input Data'!$C$14, 'Input Data'!$C$13 - ($B328 + $C328) / 'Input Data'!$C$15)</f>
        <v>61.316666666669335</v>
      </c>
      <c r="L328" s="8">
        <f>IF(OR(LTM!$M329 * 3600 / LTM!$C$1 &gt;= 'Input Data'!$E$12 * LOOKUP(LTM!$A329,'Input Data'!$B$58:$B$62,'Input Data'!$F$58:$F$62) - epsilon,$B328 &lt; LTM!$M328 * 3600 / LTM!$C$1 - epsilon), $B328 / 'Input Data'!$E$14, 'Input Data'!$E$13 - $B328 / 'Input Data'!$E$15)</f>
        <v>122.63333333333867</v>
      </c>
      <c r="M328" s="33">
        <f>IF($D328 + $E328 &gt;= LTM!$P328 * 3600 / LTM!$C$1 - epsilon, ($D328 + $E328) / 'Input Data'!$E$14, 'Input Data'!$E$13 - ($D328 + $E328) / 'Input Data'!$E$15)</f>
        <v>744.23200859291092</v>
      </c>
      <c r="N328" s="8">
        <f>IF(OR(LTM!$X329 * 3600 / LTM!$C$1 &gt;= 'Input Data'!$G$12 * LOOKUP(LTM!$A329,'Input Data'!$B$58:$B$62,'Input Data'!$H$58:$H$62) - epsilon, $D328 &lt; LTM!$X328 * 3600 / LTM!$C$1 - epsilon), $D328 / 'Input Data'!$G$14, 'Input Data'!$G$13 - $D328 / 'Input Data'!$G$15)</f>
        <v>751.57894736842104</v>
      </c>
      <c r="O328" s="17">
        <f>IF($F328 + $G328 &gt;= LTM!$AA328 * 3600 / LTM!$C$1 - epsilon, ($F328 + $G328) / 'Input Data'!$G$14, 'Input Data'!$G$13 - ($F328 + $G328) / 'Input Data'!$G$15)</f>
        <v>751.57894736842104</v>
      </c>
      <c r="Q328" s="49">
        <f>IF(ABS($J328-$K328) &gt; epsilon, -((LTM!$C329 - LTM!$C328) * 3600 / LTM!$C$1-($B328+$C328))/($J328-$K328), 0)</f>
        <v>0</v>
      </c>
      <c r="R328" s="8">
        <f t="shared" si="10"/>
        <v>-2.9459587906422153</v>
      </c>
      <c r="S328" s="17">
        <f t="shared" si="11"/>
        <v>0</v>
      </c>
      <c r="U328" s="49">
        <f>MAX(U327 + Q327 * LTM!$C$1 / 3600, 0)</f>
        <v>0</v>
      </c>
      <c r="V328" s="11">
        <f>MAX(V327 + R327 * LTM!$C$1 / 3600 + IF(NOT(OR(LTM!$M329 * 3600 / LTM!$C$1 &gt;= 'Input Data'!$E$12 * LOOKUP(LTM!$A329,'Input Data'!$B$58:$B$62,'Input Data'!$F$58:$F$62) - epsilon,$B328 &lt; LTM!$M328 * 3600 / LTM!$C$1 - epsilon)), MIN(U327 + Q327 * LTM!$C$1 / 3600, 0), 0), 0)</f>
        <v>4.7435850557493997E-2</v>
      </c>
      <c r="W328" s="18">
        <f>MAX(W327 + S327 * LTM!$C$1 / 3600 + IF(NOT(OR(LTM!$X329 * 3600 / LTM!$C$1 &gt;= 'Input Data'!$G$12 * LOOKUP(LTM!$A329,'Input Data'!$B$58:$B$62,'Input Data'!$H$58:$H$62) - epsilon, $D328 &lt; LTM!$X328 * 3600 / LTM!$C$1 - epsilon)), MIN(V327 + R327 * LTM!$C$1 / 3600, 0), 0), 0)</f>
        <v>0.49335522492120221</v>
      </c>
      <c r="Y328" s="50" t="e">
        <f>NA()</f>
        <v>#N/A</v>
      </c>
      <c r="Z328" s="55" t="e">
        <f>NA()</f>
        <v>#N/A</v>
      </c>
      <c r="AA328" s="8" t="e">
        <f>NA()</f>
        <v>#N/A</v>
      </c>
      <c r="AB328" s="17">
        <f>IF($U328 &gt; epsilon, $U328 + 'Input Data'!$G$11 + 'Input Data'!$E$11, IF($V328 &gt; epsilon, $V328 + 'Input Data'!$G$11, $W328)) * 5280</f>
        <v>2890.4612909435682</v>
      </c>
    </row>
    <row r="329" spans="1:28" x14ac:dyDescent="0.3">
      <c r="A329" s="38">
        <f>IF(SUM($B328:$H330)=0,NA(),LTM!$A330)</f>
        <v>3250</v>
      </c>
      <c r="B329" s="7">
        <f>LTM!$I330 / LTM!$C$1 * 3600</f>
        <v>3679.0000000001601</v>
      </c>
      <c r="C329" s="8">
        <f>LTM!$H330 / LTM!$C$1 * 3600</f>
        <v>0</v>
      </c>
      <c r="D329" s="8">
        <f>LTM!$T330 / LTM!$C$1 * 3600</f>
        <v>5399.9999999999991</v>
      </c>
      <c r="E329" s="33">
        <f>LTM!$S330 / LTM!$C$1 * 3600</f>
        <v>110.20408163265306</v>
      </c>
      <c r="F329" s="8">
        <f>LTM!$AE330 / LTM!$C$1 * 3600</f>
        <v>5400</v>
      </c>
      <c r="G329" s="33">
        <f>LTM!$AD330 / LTM!$C$1 * 3600</f>
        <v>0</v>
      </c>
      <c r="H329" s="18">
        <f>LTM!$AL330 / LTM!$C$1 * 3600</f>
        <v>5400</v>
      </c>
      <c r="J329" s="50">
        <f>IF(OR(LTM!$B330 * 3600 / LTM!$C$1 &gt;= 'Input Data'!$C$12 * LOOKUP(LTM!$A330,'Input Data'!$B$58:$B$62,'Input Data'!$D$58:$D$62) - epsilon, LTM!$C330 - LTM!$C329 &lt; LTM!$B329 - epsilon), (LTM!$C330 - LTM!$C329) * 3600 / LTM!$C$1 / 'Input Data'!$C$14, 'Input Data'!$C$13 - (LTM!$C330 - LTM!$C329) * 3600 / LTM!$C$1 / 'Input Data'!$C$15)</f>
        <v>61.316666666669335</v>
      </c>
      <c r="K329" s="60">
        <f>IF($B329 + $C329 &gt;= LTM!$E329 * 3600 / LTM!$C$1 - epsilon, ($B329 + $C329) / 'Input Data'!$C$14, 'Input Data'!$C$13 - ($B329 + $C329) / 'Input Data'!$C$15)</f>
        <v>61.316666666669335</v>
      </c>
      <c r="L329" s="8">
        <f>IF(OR(LTM!$M330 * 3600 / LTM!$C$1 &gt;= 'Input Data'!$E$12 * LOOKUP(LTM!$A330,'Input Data'!$B$58:$B$62,'Input Data'!$F$58:$F$62) - epsilon,$B329 &lt; LTM!$M329 * 3600 / LTM!$C$1 - epsilon), $B329 / 'Input Data'!$E$14, 'Input Data'!$E$13 - $B329 / 'Input Data'!$E$15)</f>
        <v>122.63333333333867</v>
      </c>
      <c r="M329" s="33">
        <f>IF($D329 + $E329 &gt;= LTM!$P329 * 3600 / LTM!$C$1 - epsilon, ($D329 + $E329) / 'Input Data'!$E$14, 'Input Data'!$E$13 - ($D329 + $E329) / 'Input Data'!$E$15)</f>
        <v>744.23200859291092</v>
      </c>
      <c r="N329" s="8">
        <f>IF(OR(LTM!$X330 * 3600 / LTM!$C$1 &gt;= 'Input Data'!$G$12 * LOOKUP(LTM!$A330,'Input Data'!$B$58:$B$62,'Input Data'!$H$58:$H$62) - epsilon, $D329 &lt; LTM!$X329 * 3600 / LTM!$C$1 - epsilon), $D329 / 'Input Data'!$G$14, 'Input Data'!$G$13 - $D329 / 'Input Data'!$G$15)</f>
        <v>751.57894736842104</v>
      </c>
      <c r="O329" s="17">
        <f>IF($F329 + $G329 &gt;= LTM!$AA329 * 3600 / LTM!$C$1 - epsilon, ($F329 + $G329) / 'Input Data'!$G$14, 'Input Data'!$G$13 - ($F329 + $G329) / 'Input Data'!$G$15)</f>
        <v>751.57894736842104</v>
      </c>
      <c r="Q329" s="49">
        <f>IF(ABS($J329-$K329) &gt; epsilon, -((LTM!$C330 - LTM!$C329) * 3600 / LTM!$C$1-($B329+$C329))/($J329-$K329), 0)</f>
        <v>0</v>
      </c>
      <c r="R329" s="8">
        <f t="shared" si="10"/>
        <v>-2.9459587906422153</v>
      </c>
      <c r="S329" s="17">
        <f t="shared" si="11"/>
        <v>0</v>
      </c>
      <c r="U329" s="49">
        <f>MAX(U328 + Q328 * LTM!$C$1 / 3600, 0)</f>
        <v>0</v>
      </c>
      <c r="V329" s="11">
        <f>MAX(V328 + R328 * LTM!$C$1 / 3600 + IF(NOT(OR(LTM!$M330 * 3600 / LTM!$C$1 &gt;= 'Input Data'!$E$12 * LOOKUP(LTM!$A330,'Input Data'!$B$58:$B$62,'Input Data'!$F$58:$F$62) - epsilon,$B329 &lt; LTM!$M329 * 3600 / LTM!$C$1 - epsilon)), MIN(U328 + Q328 * LTM!$C$1 / 3600, 0), 0), 0)</f>
        <v>3.9252631694598958E-2</v>
      </c>
      <c r="W329" s="18">
        <f>MAX(W328 + S328 * LTM!$C$1 / 3600 + IF(NOT(OR(LTM!$X330 * 3600 / LTM!$C$1 &gt;= 'Input Data'!$G$12 * LOOKUP(LTM!$A330,'Input Data'!$B$58:$B$62,'Input Data'!$H$58:$H$62) - epsilon, $D329 &lt; LTM!$X329 * 3600 / LTM!$C$1 - epsilon)), MIN(V328 + R328 * LTM!$C$1 / 3600, 0), 0), 0)</f>
        <v>0.49335522492120221</v>
      </c>
      <c r="Y329" s="50" t="e">
        <f>NA()</f>
        <v>#N/A</v>
      </c>
      <c r="Z329" s="55" t="e">
        <f>NA()</f>
        <v>#N/A</v>
      </c>
      <c r="AA329" s="8" t="e">
        <f>NA()</f>
        <v>#N/A</v>
      </c>
      <c r="AB329" s="17">
        <f>IF($U329 &gt; epsilon, $U329 + 'Input Data'!$G$11 + 'Input Data'!$E$11, IF($V329 &gt; epsilon, $V329 + 'Input Data'!$G$11, $W329)) * 5280</f>
        <v>2847.2538953474823</v>
      </c>
    </row>
    <row r="330" spans="1:28" x14ac:dyDescent="0.3">
      <c r="A330" s="38">
        <f>IF(SUM($B329:$H331)=0,NA(),LTM!$A331)</f>
        <v>3260</v>
      </c>
      <c r="B330" s="7">
        <f>LTM!$I331 / LTM!$C$1 * 3600</f>
        <v>3679.0000000001601</v>
      </c>
      <c r="C330" s="8">
        <f>LTM!$H331 / LTM!$C$1 * 3600</f>
        <v>0</v>
      </c>
      <c r="D330" s="8">
        <f>LTM!$T331 / LTM!$C$1 * 3600</f>
        <v>5399.9999999999991</v>
      </c>
      <c r="E330" s="33">
        <f>LTM!$S331 / LTM!$C$1 * 3600</f>
        <v>110.20408163265306</v>
      </c>
      <c r="F330" s="8">
        <f>LTM!$AE331 / LTM!$C$1 * 3600</f>
        <v>5400</v>
      </c>
      <c r="G330" s="33">
        <f>LTM!$AD331 / LTM!$C$1 * 3600</f>
        <v>0</v>
      </c>
      <c r="H330" s="18">
        <f>LTM!$AL331 / LTM!$C$1 * 3600</f>
        <v>5400</v>
      </c>
      <c r="J330" s="50">
        <f>IF(OR(LTM!$B331 * 3600 / LTM!$C$1 &gt;= 'Input Data'!$C$12 * LOOKUP(LTM!$A331,'Input Data'!$B$58:$B$62,'Input Data'!$D$58:$D$62) - epsilon, LTM!$C331 - LTM!$C330 &lt; LTM!$B330 - epsilon), (LTM!$C331 - LTM!$C330) * 3600 / LTM!$C$1 / 'Input Data'!$C$14, 'Input Data'!$C$13 - (LTM!$C331 - LTM!$C330) * 3600 / LTM!$C$1 / 'Input Data'!$C$15)</f>
        <v>61.316666666669335</v>
      </c>
      <c r="K330" s="60">
        <f>IF($B330 + $C330 &gt;= LTM!$E330 * 3600 / LTM!$C$1 - epsilon, ($B330 + $C330) / 'Input Data'!$C$14, 'Input Data'!$C$13 - ($B330 + $C330) / 'Input Data'!$C$15)</f>
        <v>61.316666666669335</v>
      </c>
      <c r="L330" s="8">
        <f>IF(OR(LTM!$M331 * 3600 / LTM!$C$1 &gt;= 'Input Data'!$E$12 * LOOKUP(LTM!$A331,'Input Data'!$B$58:$B$62,'Input Data'!$F$58:$F$62) - epsilon,$B330 &lt; LTM!$M330 * 3600 / LTM!$C$1 - epsilon), $B330 / 'Input Data'!$E$14, 'Input Data'!$E$13 - $B330 / 'Input Data'!$E$15)</f>
        <v>122.63333333333867</v>
      </c>
      <c r="M330" s="33">
        <f>IF($D330 + $E330 &gt;= LTM!$P330 * 3600 / LTM!$C$1 - epsilon, ($D330 + $E330) / 'Input Data'!$E$14, 'Input Data'!$E$13 - ($D330 + $E330) / 'Input Data'!$E$15)</f>
        <v>744.23200859291092</v>
      </c>
      <c r="N330" s="8">
        <f>IF(OR(LTM!$X331 * 3600 / LTM!$C$1 &gt;= 'Input Data'!$G$12 * LOOKUP(LTM!$A331,'Input Data'!$B$58:$B$62,'Input Data'!$H$58:$H$62) - epsilon, $D330 &lt; LTM!$X330 * 3600 / LTM!$C$1 - epsilon), $D330 / 'Input Data'!$G$14, 'Input Data'!$G$13 - $D330 / 'Input Data'!$G$15)</f>
        <v>751.57894736842104</v>
      </c>
      <c r="O330" s="17">
        <f>IF($F330 + $G330 &gt;= LTM!$AA330 * 3600 / LTM!$C$1 - epsilon, ($F330 + $G330) / 'Input Data'!$G$14, 'Input Data'!$G$13 - ($F330 + $G330) / 'Input Data'!$G$15)</f>
        <v>751.57894736842104</v>
      </c>
      <c r="Q330" s="49">
        <f>IF(ABS($J330-$K330) &gt; epsilon, -((LTM!$C331 - LTM!$C330) * 3600 / LTM!$C$1-($B330+$C330))/($J330-$K330), 0)</f>
        <v>0</v>
      </c>
      <c r="R330" s="8">
        <f t="shared" si="10"/>
        <v>-2.9459587906422153</v>
      </c>
      <c r="S330" s="17">
        <f t="shared" si="11"/>
        <v>0</v>
      </c>
      <c r="U330" s="49">
        <f>MAX(U329 + Q329 * LTM!$C$1 / 3600, 0)</f>
        <v>0</v>
      </c>
      <c r="V330" s="11">
        <f>MAX(V329 + R329 * LTM!$C$1 / 3600 + IF(NOT(OR(LTM!$M331 * 3600 / LTM!$C$1 &gt;= 'Input Data'!$E$12 * LOOKUP(LTM!$A331,'Input Data'!$B$58:$B$62,'Input Data'!$F$58:$F$62) - epsilon,$B330 &lt; LTM!$M330 * 3600 / LTM!$C$1 - epsilon)), MIN(U329 + Q329 * LTM!$C$1 / 3600, 0), 0), 0)</f>
        <v>3.1069412831703915E-2</v>
      </c>
      <c r="W330" s="18">
        <f>MAX(W329 + S329 * LTM!$C$1 / 3600 + IF(NOT(OR(LTM!$X331 * 3600 / LTM!$C$1 &gt;= 'Input Data'!$G$12 * LOOKUP(LTM!$A331,'Input Data'!$B$58:$B$62,'Input Data'!$H$58:$H$62) - epsilon, $D330 &lt; LTM!$X330 * 3600 / LTM!$C$1 - epsilon)), MIN(V329 + R329 * LTM!$C$1 / 3600, 0), 0), 0)</f>
        <v>0.49335522492120221</v>
      </c>
      <c r="Y330" s="50" t="e">
        <f>NA()</f>
        <v>#N/A</v>
      </c>
      <c r="Z330" s="55" t="e">
        <f>NA()</f>
        <v>#N/A</v>
      </c>
      <c r="AA330" s="8" t="e">
        <f>NA()</f>
        <v>#N/A</v>
      </c>
      <c r="AB330" s="17">
        <f>IF($U330 &gt; epsilon, $U330 + 'Input Data'!$G$11 + 'Input Data'!$E$11, IF($V330 &gt; epsilon, $V330 + 'Input Data'!$G$11, $W330)) * 5280</f>
        <v>2804.0464997513968</v>
      </c>
    </row>
    <row r="331" spans="1:28" x14ac:dyDescent="0.3">
      <c r="A331" s="38">
        <f>IF(SUM($B330:$H332)=0,NA(),LTM!$A332)</f>
        <v>3270</v>
      </c>
      <c r="B331" s="7">
        <f>LTM!$I332 / LTM!$C$1 * 3600</f>
        <v>3679.0000000001601</v>
      </c>
      <c r="C331" s="8">
        <f>LTM!$H332 / LTM!$C$1 * 3600</f>
        <v>0</v>
      </c>
      <c r="D331" s="8">
        <f>LTM!$T332 / LTM!$C$1 * 3600</f>
        <v>5399.9999999999991</v>
      </c>
      <c r="E331" s="33">
        <f>LTM!$S332 / LTM!$C$1 * 3600</f>
        <v>110.20408163265306</v>
      </c>
      <c r="F331" s="8">
        <f>LTM!$AE332 / LTM!$C$1 * 3600</f>
        <v>5400</v>
      </c>
      <c r="G331" s="33">
        <f>LTM!$AD332 / LTM!$C$1 * 3600</f>
        <v>0</v>
      </c>
      <c r="H331" s="18">
        <f>LTM!$AL332 / LTM!$C$1 * 3600</f>
        <v>5400</v>
      </c>
      <c r="J331" s="50">
        <f>IF(OR(LTM!$B332 * 3600 / LTM!$C$1 &gt;= 'Input Data'!$C$12 * LOOKUP(LTM!$A332,'Input Data'!$B$58:$B$62,'Input Data'!$D$58:$D$62) - epsilon, LTM!$C332 - LTM!$C331 &lt; LTM!$B331 - epsilon), (LTM!$C332 - LTM!$C331) * 3600 / LTM!$C$1 / 'Input Data'!$C$14, 'Input Data'!$C$13 - (LTM!$C332 - LTM!$C331) * 3600 / LTM!$C$1 / 'Input Data'!$C$15)</f>
        <v>61.316666666669335</v>
      </c>
      <c r="K331" s="60">
        <f>IF($B331 + $C331 &gt;= LTM!$E331 * 3600 / LTM!$C$1 - epsilon, ($B331 + $C331) / 'Input Data'!$C$14, 'Input Data'!$C$13 - ($B331 + $C331) / 'Input Data'!$C$15)</f>
        <v>61.316666666669335</v>
      </c>
      <c r="L331" s="8">
        <f>IF(OR(LTM!$M332 * 3600 / LTM!$C$1 &gt;= 'Input Data'!$E$12 * LOOKUP(LTM!$A332,'Input Data'!$B$58:$B$62,'Input Data'!$F$58:$F$62) - epsilon,$B331 &lt; LTM!$M331 * 3600 / LTM!$C$1 - epsilon), $B331 / 'Input Data'!$E$14, 'Input Data'!$E$13 - $B331 / 'Input Data'!$E$15)</f>
        <v>122.63333333333867</v>
      </c>
      <c r="M331" s="33">
        <f>IF($D331 + $E331 &gt;= LTM!$P331 * 3600 / LTM!$C$1 - epsilon, ($D331 + $E331) / 'Input Data'!$E$14, 'Input Data'!$E$13 - ($D331 + $E331) / 'Input Data'!$E$15)</f>
        <v>744.23200859291092</v>
      </c>
      <c r="N331" s="8">
        <f>IF(OR(LTM!$X332 * 3600 / LTM!$C$1 &gt;= 'Input Data'!$G$12 * LOOKUP(LTM!$A332,'Input Data'!$B$58:$B$62,'Input Data'!$H$58:$H$62) - epsilon, $D331 &lt; LTM!$X331 * 3600 / LTM!$C$1 - epsilon), $D331 / 'Input Data'!$G$14, 'Input Data'!$G$13 - $D331 / 'Input Data'!$G$15)</f>
        <v>751.57894736842104</v>
      </c>
      <c r="O331" s="17">
        <f>IF($F331 + $G331 &gt;= LTM!$AA331 * 3600 / LTM!$C$1 - epsilon, ($F331 + $G331) / 'Input Data'!$G$14, 'Input Data'!$G$13 - ($F331 + $G331) / 'Input Data'!$G$15)</f>
        <v>751.57894736842104</v>
      </c>
      <c r="Q331" s="49">
        <f>IF(ABS($J331-$K331) &gt; epsilon, -((LTM!$C332 - LTM!$C331) * 3600 / LTM!$C$1-($B331+$C331))/($J331-$K331), 0)</f>
        <v>0</v>
      </c>
      <c r="R331" s="8">
        <f t="shared" si="10"/>
        <v>-2.9459587906422153</v>
      </c>
      <c r="S331" s="17">
        <f t="shared" si="11"/>
        <v>0</v>
      </c>
      <c r="U331" s="49">
        <f>MAX(U330 + Q330 * LTM!$C$1 / 3600, 0)</f>
        <v>0</v>
      </c>
      <c r="V331" s="11">
        <f>MAX(V330 + R330 * LTM!$C$1 / 3600 + IF(NOT(OR(LTM!$M332 * 3600 / LTM!$C$1 &gt;= 'Input Data'!$E$12 * LOOKUP(LTM!$A332,'Input Data'!$B$58:$B$62,'Input Data'!$F$58:$F$62) - epsilon,$B331 &lt; LTM!$M331 * 3600 / LTM!$C$1 - epsilon)), MIN(U330 + Q330 * LTM!$C$1 / 3600, 0), 0), 0)</f>
        <v>2.2886193968808873E-2</v>
      </c>
      <c r="W331" s="18">
        <f>MAX(W330 + S330 * LTM!$C$1 / 3600 + IF(NOT(OR(LTM!$X332 * 3600 / LTM!$C$1 &gt;= 'Input Data'!$G$12 * LOOKUP(LTM!$A332,'Input Data'!$B$58:$B$62,'Input Data'!$H$58:$H$62) - epsilon, $D331 &lt; LTM!$X331 * 3600 / LTM!$C$1 - epsilon)), MIN(V330 + R330 * LTM!$C$1 / 3600, 0), 0), 0)</f>
        <v>0.49335522492120221</v>
      </c>
      <c r="Y331" s="50" t="e">
        <f>NA()</f>
        <v>#N/A</v>
      </c>
      <c r="Z331" s="55" t="e">
        <f>NA()</f>
        <v>#N/A</v>
      </c>
      <c r="AA331" s="8" t="e">
        <f>NA()</f>
        <v>#N/A</v>
      </c>
      <c r="AB331" s="17">
        <f>IF($U331 &gt; epsilon, $U331 + 'Input Data'!$G$11 + 'Input Data'!$E$11, IF($V331 &gt; epsilon, $V331 + 'Input Data'!$G$11, $W331)) * 5280</f>
        <v>2760.8391041553109</v>
      </c>
    </row>
    <row r="332" spans="1:28" x14ac:dyDescent="0.3">
      <c r="A332" s="38">
        <f>IF(SUM($B331:$H333)=0,NA(),LTM!$A333)</f>
        <v>3280</v>
      </c>
      <c r="B332" s="7">
        <f>LTM!$I333 / LTM!$C$1 * 3600</f>
        <v>3679.0000000001601</v>
      </c>
      <c r="C332" s="8">
        <f>LTM!$H333 / LTM!$C$1 * 3600</f>
        <v>0</v>
      </c>
      <c r="D332" s="8">
        <f>LTM!$T333 / LTM!$C$1 * 3600</f>
        <v>5399.9999999999991</v>
      </c>
      <c r="E332" s="33">
        <f>LTM!$S333 / LTM!$C$1 * 3600</f>
        <v>110.20408163265306</v>
      </c>
      <c r="F332" s="8">
        <f>LTM!$AE333 / LTM!$C$1 * 3600</f>
        <v>5400</v>
      </c>
      <c r="G332" s="33">
        <f>LTM!$AD333 / LTM!$C$1 * 3600</f>
        <v>0</v>
      </c>
      <c r="H332" s="18">
        <f>LTM!$AL333 / LTM!$C$1 * 3600</f>
        <v>5400</v>
      </c>
      <c r="J332" s="50">
        <f>IF(OR(LTM!$B333 * 3600 / LTM!$C$1 &gt;= 'Input Data'!$C$12 * LOOKUP(LTM!$A333,'Input Data'!$B$58:$B$62,'Input Data'!$D$58:$D$62) - epsilon, LTM!$C333 - LTM!$C332 &lt; LTM!$B332 - epsilon), (LTM!$C333 - LTM!$C332) * 3600 / LTM!$C$1 / 'Input Data'!$C$14, 'Input Data'!$C$13 - (LTM!$C333 - LTM!$C332) * 3600 / LTM!$C$1 / 'Input Data'!$C$15)</f>
        <v>61.316666666669335</v>
      </c>
      <c r="K332" s="60">
        <f>IF($B332 + $C332 &gt;= LTM!$E332 * 3600 / LTM!$C$1 - epsilon, ($B332 + $C332) / 'Input Data'!$C$14, 'Input Data'!$C$13 - ($B332 + $C332) / 'Input Data'!$C$15)</f>
        <v>61.316666666669335</v>
      </c>
      <c r="L332" s="8">
        <f>IF(OR(LTM!$M333 * 3600 / LTM!$C$1 &gt;= 'Input Data'!$E$12 * LOOKUP(LTM!$A333,'Input Data'!$B$58:$B$62,'Input Data'!$F$58:$F$62) - epsilon,$B332 &lt; LTM!$M332 * 3600 / LTM!$C$1 - epsilon), $B332 / 'Input Data'!$E$14, 'Input Data'!$E$13 - $B332 / 'Input Data'!$E$15)</f>
        <v>122.63333333333867</v>
      </c>
      <c r="M332" s="33">
        <f>IF($D332 + $E332 &gt;= LTM!$P332 * 3600 / LTM!$C$1 - epsilon, ($D332 + $E332) / 'Input Data'!$E$14, 'Input Data'!$E$13 - ($D332 + $E332) / 'Input Data'!$E$15)</f>
        <v>744.23200859291092</v>
      </c>
      <c r="N332" s="8">
        <f>IF(OR(LTM!$X333 * 3600 / LTM!$C$1 &gt;= 'Input Data'!$G$12 * LOOKUP(LTM!$A333,'Input Data'!$B$58:$B$62,'Input Data'!$H$58:$H$62) - epsilon, $D332 &lt; LTM!$X332 * 3600 / LTM!$C$1 - epsilon), $D332 / 'Input Data'!$G$14, 'Input Data'!$G$13 - $D332 / 'Input Data'!$G$15)</f>
        <v>751.57894736842104</v>
      </c>
      <c r="O332" s="17">
        <f>IF($F332 + $G332 &gt;= LTM!$AA332 * 3600 / LTM!$C$1 - epsilon, ($F332 + $G332) / 'Input Data'!$G$14, 'Input Data'!$G$13 - ($F332 + $G332) / 'Input Data'!$G$15)</f>
        <v>751.57894736842104</v>
      </c>
      <c r="Q332" s="49">
        <f>IF(ABS($J332-$K332) &gt; epsilon, -((LTM!$C333 - LTM!$C332) * 3600 / LTM!$C$1-($B332+$C332))/($J332-$K332), 0)</f>
        <v>0</v>
      </c>
      <c r="R332" s="8">
        <f t="shared" si="10"/>
        <v>-2.9459587906422153</v>
      </c>
      <c r="S332" s="17">
        <f t="shared" si="11"/>
        <v>0</v>
      </c>
      <c r="U332" s="49">
        <f>MAX(U331 + Q331 * LTM!$C$1 / 3600, 0)</f>
        <v>0</v>
      </c>
      <c r="V332" s="11">
        <f>MAX(V331 + R331 * LTM!$C$1 / 3600 + IF(NOT(OR(LTM!$M333 * 3600 / LTM!$C$1 &gt;= 'Input Data'!$E$12 * LOOKUP(LTM!$A333,'Input Data'!$B$58:$B$62,'Input Data'!$F$58:$F$62) - epsilon,$B332 &lt; LTM!$M332 * 3600 / LTM!$C$1 - epsilon)), MIN(U331 + Q331 * LTM!$C$1 / 3600, 0), 0), 0)</f>
        <v>1.470297510591383E-2</v>
      </c>
      <c r="W332" s="18">
        <f>MAX(W331 + S331 * LTM!$C$1 / 3600 + IF(NOT(OR(LTM!$X333 * 3600 / LTM!$C$1 &gt;= 'Input Data'!$G$12 * LOOKUP(LTM!$A333,'Input Data'!$B$58:$B$62,'Input Data'!$H$58:$H$62) - epsilon, $D332 &lt; LTM!$X332 * 3600 / LTM!$C$1 - epsilon)), MIN(V331 + R331 * LTM!$C$1 / 3600, 0), 0), 0)</f>
        <v>0.49335522492120221</v>
      </c>
      <c r="Y332" s="50" t="e">
        <f>NA()</f>
        <v>#N/A</v>
      </c>
      <c r="Z332" s="55" t="e">
        <f>NA()</f>
        <v>#N/A</v>
      </c>
      <c r="AA332" s="8" t="e">
        <f>NA()</f>
        <v>#N/A</v>
      </c>
      <c r="AB332" s="17">
        <f>IF($U332 &gt; epsilon, $U332 + 'Input Data'!$G$11 + 'Input Data'!$E$11, IF($V332 &gt; epsilon, $V332 + 'Input Data'!$G$11, $W332)) * 5280</f>
        <v>2717.631708559225</v>
      </c>
    </row>
    <row r="333" spans="1:28" x14ac:dyDescent="0.3">
      <c r="A333" s="38">
        <f>IF(SUM($B332:$H334)=0,NA(),LTM!$A334)</f>
        <v>3290</v>
      </c>
      <c r="B333" s="7">
        <f>LTM!$I334 / LTM!$C$1 * 3600</f>
        <v>3679.0000000001601</v>
      </c>
      <c r="C333" s="8">
        <f>LTM!$H334 / LTM!$C$1 * 3600</f>
        <v>0</v>
      </c>
      <c r="D333" s="8">
        <f>LTM!$T334 / LTM!$C$1 * 3600</f>
        <v>5399.9999999999991</v>
      </c>
      <c r="E333" s="33">
        <f>LTM!$S334 / LTM!$C$1 * 3600</f>
        <v>110.20408163265306</v>
      </c>
      <c r="F333" s="8">
        <f>LTM!$AE334 / LTM!$C$1 * 3600</f>
        <v>5400</v>
      </c>
      <c r="G333" s="33">
        <f>LTM!$AD334 / LTM!$C$1 * 3600</f>
        <v>0</v>
      </c>
      <c r="H333" s="18">
        <f>LTM!$AL334 / LTM!$C$1 * 3600</f>
        <v>5400</v>
      </c>
      <c r="J333" s="50">
        <f>IF(OR(LTM!$B334 * 3600 / LTM!$C$1 &gt;= 'Input Data'!$C$12 * LOOKUP(LTM!$A334,'Input Data'!$B$58:$B$62,'Input Data'!$D$58:$D$62) - epsilon, LTM!$C334 - LTM!$C333 &lt; LTM!$B333 - epsilon), (LTM!$C334 - LTM!$C333) * 3600 / LTM!$C$1 / 'Input Data'!$C$14, 'Input Data'!$C$13 - (LTM!$C334 - LTM!$C333) * 3600 / LTM!$C$1 / 'Input Data'!$C$15)</f>
        <v>61.316666666669335</v>
      </c>
      <c r="K333" s="60">
        <f>IF($B333 + $C333 &gt;= LTM!$E333 * 3600 / LTM!$C$1 - epsilon, ($B333 + $C333) / 'Input Data'!$C$14, 'Input Data'!$C$13 - ($B333 + $C333) / 'Input Data'!$C$15)</f>
        <v>61.316666666669335</v>
      </c>
      <c r="L333" s="8">
        <f>IF(OR(LTM!$M334 * 3600 / LTM!$C$1 &gt;= 'Input Data'!$E$12 * LOOKUP(LTM!$A334,'Input Data'!$B$58:$B$62,'Input Data'!$F$58:$F$62) - epsilon,$B333 &lt; LTM!$M333 * 3600 / LTM!$C$1 - epsilon), $B333 / 'Input Data'!$E$14, 'Input Data'!$E$13 - $B333 / 'Input Data'!$E$15)</f>
        <v>122.63333333333867</v>
      </c>
      <c r="M333" s="33">
        <f>IF($D333 + $E333 &gt;= LTM!$P333 * 3600 / LTM!$C$1 - epsilon, ($D333 + $E333) / 'Input Data'!$E$14, 'Input Data'!$E$13 - ($D333 + $E333) / 'Input Data'!$E$15)</f>
        <v>744.23200859291092</v>
      </c>
      <c r="N333" s="8">
        <f>IF(OR(LTM!$X334 * 3600 / LTM!$C$1 &gt;= 'Input Data'!$G$12 * LOOKUP(LTM!$A334,'Input Data'!$B$58:$B$62,'Input Data'!$H$58:$H$62) - epsilon, $D333 &lt; LTM!$X333 * 3600 / LTM!$C$1 - epsilon), $D333 / 'Input Data'!$G$14, 'Input Data'!$G$13 - $D333 / 'Input Data'!$G$15)</f>
        <v>751.57894736842104</v>
      </c>
      <c r="O333" s="17">
        <f>IF($F333 + $G333 &gt;= LTM!$AA333 * 3600 / LTM!$C$1 - epsilon, ($F333 + $G333) / 'Input Data'!$G$14, 'Input Data'!$G$13 - ($F333 + $G333) / 'Input Data'!$G$15)</f>
        <v>751.57894736842104</v>
      </c>
      <c r="Q333" s="49">
        <f>IF(ABS($J333-$K333) &gt; epsilon, -((LTM!$C334 - LTM!$C333) * 3600 / LTM!$C$1-($B333+$C333))/($J333-$K333), 0)</f>
        <v>0</v>
      </c>
      <c r="R333" s="8">
        <f t="shared" si="10"/>
        <v>-2.9459587906422153</v>
      </c>
      <c r="S333" s="17">
        <f t="shared" si="11"/>
        <v>0</v>
      </c>
      <c r="U333" s="49">
        <f>MAX(U332 + Q332 * LTM!$C$1 / 3600, 0)</f>
        <v>0</v>
      </c>
      <c r="V333" s="11">
        <f>MAX(V332 + R332 * LTM!$C$1 / 3600 + IF(NOT(OR(LTM!$M334 * 3600 / LTM!$C$1 &gt;= 'Input Data'!$E$12 * LOOKUP(LTM!$A334,'Input Data'!$B$58:$B$62,'Input Data'!$F$58:$F$62) - epsilon,$B333 &lt; LTM!$M333 * 3600 / LTM!$C$1 - epsilon)), MIN(U332 + Q332 * LTM!$C$1 / 3600, 0), 0), 0)</f>
        <v>6.5197562430187872E-3</v>
      </c>
      <c r="W333" s="18">
        <f>MAX(W332 + S332 * LTM!$C$1 / 3600 + IF(NOT(OR(LTM!$X334 * 3600 / LTM!$C$1 &gt;= 'Input Data'!$G$12 * LOOKUP(LTM!$A334,'Input Data'!$B$58:$B$62,'Input Data'!$H$58:$H$62) - epsilon, $D333 &lt; LTM!$X333 * 3600 / LTM!$C$1 - epsilon)), MIN(V332 + R332 * LTM!$C$1 / 3600, 0), 0), 0)</f>
        <v>0.49335522492120221</v>
      </c>
      <c r="Y333" s="50" t="e">
        <f>NA()</f>
        <v>#N/A</v>
      </c>
      <c r="Z333" s="55" t="e">
        <f>NA()</f>
        <v>#N/A</v>
      </c>
      <c r="AA333" s="8" t="e">
        <f>NA()</f>
        <v>#N/A</v>
      </c>
      <c r="AB333" s="17">
        <f>IF($U333 &gt; epsilon, $U333 + 'Input Data'!$G$11 + 'Input Data'!$E$11, IF($V333 &gt; epsilon, $V333 + 'Input Data'!$G$11, $W333)) * 5280</f>
        <v>2674.4243129631395</v>
      </c>
    </row>
    <row r="334" spans="1:28" x14ac:dyDescent="0.3">
      <c r="A334" s="38">
        <f>IF(SUM($B333:$H335)=0,NA(),LTM!$A335)</f>
        <v>3300</v>
      </c>
      <c r="B334" s="7">
        <f>LTM!$I335 / LTM!$C$1 * 3600</f>
        <v>3679.0000000001601</v>
      </c>
      <c r="C334" s="8">
        <f>LTM!$H335 / LTM!$C$1 * 3600</f>
        <v>0</v>
      </c>
      <c r="D334" s="8">
        <f>LTM!$T335 / LTM!$C$1 * 3600</f>
        <v>5400</v>
      </c>
      <c r="E334" s="33">
        <f>LTM!$S335 / LTM!$C$1 * 3600</f>
        <v>110.20408163265304</v>
      </c>
      <c r="F334" s="8">
        <f>LTM!$AE335 / LTM!$C$1 * 3600</f>
        <v>5400</v>
      </c>
      <c r="G334" s="33">
        <f>LTM!$AD335 / LTM!$C$1 * 3600</f>
        <v>0</v>
      </c>
      <c r="H334" s="18">
        <f>LTM!$AL335 / LTM!$C$1 * 3600</f>
        <v>5400</v>
      </c>
      <c r="J334" s="50">
        <f>IF(OR(LTM!$B335 * 3600 / LTM!$C$1 &gt;= 'Input Data'!$C$12 * LOOKUP(LTM!$A335,'Input Data'!$B$58:$B$62,'Input Data'!$D$58:$D$62) - epsilon, LTM!$C335 - LTM!$C334 &lt; LTM!$B334 - epsilon), (LTM!$C335 - LTM!$C334) * 3600 / LTM!$C$1 / 'Input Data'!$C$14, 'Input Data'!$C$13 - (LTM!$C335 - LTM!$C334) * 3600 / LTM!$C$1 / 'Input Data'!$C$15)</f>
        <v>61.316666666669335</v>
      </c>
      <c r="K334" s="60">
        <f>IF($B334 + $C334 &gt;= LTM!$E334 * 3600 / LTM!$C$1 - epsilon, ($B334 + $C334) / 'Input Data'!$C$14, 'Input Data'!$C$13 - ($B334 + $C334) / 'Input Data'!$C$15)</f>
        <v>61.316666666669335</v>
      </c>
      <c r="L334" s="8">
        <f>IF(OR(LTM!$M335 * 3600 / LTM!$C$1 &gt;= 'Input Data'!$E$12 * LOOKUP(LTM!$A335,'Input Data'!$B$58:$B$62,'Input Data'!$F$58:$F$62) - epsilon,$B334 &lt; LTM!$M334 * 3600 / LTM!$C$1 - epsilon), $B334 / 'Input Data'!$E$14, 'Input Data'!$E$13 - $B334 / 'Input Data'!$E$15)</f>
        <v>122.63333333333867</v>
      </c>
      <c r="M334" s="33">
        <f>IF($D334 + $E334 &gt;= LTM!$P334 * 3600 / LTM!$C$1 - epsilon, ($D334 + $E334) / 'Input Data'!$E$14, 'Input Data'!$E$13 - ($D334 + $E334) / 'Input Data'!$E$15)</f>
        <v>744.2320085929108</v>
      </c>
      <c r="N334" s="8">
        <f>IF(OR(LTM!$X335 * 3600 / LTM!$C$1 &gt;= 'Input Data'!$G$12 * LOOKUP(LTM!$A335,'Input Data'!$B$58:$B$62,'Input Data'!$H$58:$H$62) - epsilon, $D334 &lt; LTM!$X334 * 3600 / LTM!$C$1 - epsilon), $D334 / 'Input Data'!$G$14, 'Input Data'!$G$13 - $D334 / 'Input Data'!$G$15)</f>
        <v>751.57894736842104</v>
      </c>
      <c r="O334" s="17">
        <f>IF($F334 + $G334 &gt;= LTM!$AA334 * 3600 / LTM!$C$1 - epsilon, ($F334 + $G334) / 'Input Data'!$G$14, 'Input Data'!$G$13 - ($F334 + $G334) / 'Input Data'!$G$15)</f>
        <v>751.57894736842104</v>
      </c>
      <c r="Q334" s="49">
        <f>IF(ABS($J334-$K334) &gt; epsilon, -((LTM!$C335 - LTM!$C334) * 3600 / LTM!$C$1-($B334+$C334))/($J334-$K334), 0)</f>
        <v>0</v>
      </c>
      <c r="R334" s="8">
        <f t="shared" si="10"/>
        <v>-2.9459587906422171</v>
      </c>
      <c r="S334" s="17">
        <f t="shared" si="11"/>
        <v>0</v>
      </c>
      <c r="U334" s="49">
        <f>MAX(U333 + Q333 * LTM!$C$1 / 3600, 0)</f>
        <v>0</v>
      </c>
      <c r="V334" s="11">
        <f>MAX(V333 + R333 * LTM!$C$1 / 3600 + IF(NOT(OR(LTM!$M335 * 3600 / LTM!$C$1 &gt;= 'Input Data'!$E$12 * LOOKUP(LTM!$A335,'Input Data'!$B$58:$B$62,'Input Data'!$F$58:$F$62) - epsilon,$B334 &lt; LTM!$M334 * 3600 / LTM!$C$1 - epsilon)), MIN(U333 + Q333 * LTM!$C$1 / 3600, 0), 0), 0)</f>
        <v>0</v>
      </c>
      <c r="W334" s="18">
        <f>MAX(W333 + S333 * LTM!$C$1 / 3600 + IF(NOT(OR(LTM!$X335 * 3600 / LTM!$C$1 &gt;= 'Input Data'!$G$12 * LOOKUP(LTM!$A335,'Input Data'!$B$58:$B$62,'Input Data'!$H$58:$H$62) - epsilon, $D334 &lt; LTM!$X334 * 3600 / LTM!$C$1 - epsilon)), MIN(V333 + R333 * LTM!$C$1 / 3600, 0), 0), 0)</f>
        <v>0.49169176230132594</v>
      </c>
      <c r="Y334" s="50" t="e">
        <f>NA()</f>
        <v>#N/A</v>
      </c>
      <c r="Z334" s="55" t="e">
        <f>NA()</f>
        <v>#N/A</v>
      </c>
      <c r="AA334" s="8" t="e">
        <f>NA()</f>
        <v>#N/A</v>
      </c>
      <c r="AB334" s="17">
        <f>IF($U334 &gt; epsilon, $U334 + 'Input Data'!$G$11 + 'Input Data'!$E$11, IF($V334 &gt; epsilon, $V334 + 'Input Data'!$G$11, $W334)) * 5280</f>
        <v>2596.132504951001</v>
      </c>
    </row>
    <row r="335" spans="1:28" x14ac:dyDescent="0.3">
      <c r="A335" s="38">
        <f>IF(SUM($B334:$H336)=0,NA(),LTM!$A336)</f>
        <v>3310</v>
      </c>
      <c r="B335" s="7">
        <f>LTM!$I336 / LTM!$C$1 * 3600</f>
        <v>3679.0000000001601</v>
      </c>
      <c r="C335" s="8">
        <f>LTM!$H336 / LTM!$C$1 * 3600</f>
        <v>0</v>
      </c>
      <c r="D335" s="8">
        <f>LTM!$T336 / LTM!$C$1 * 3600</f>
        <v>4758.3494736961475</v>
      </c>
      <c r="E335" s="33">
        <f>LTM!$S336 / LTM!$C$1 * 3600</f>
        <v>97.109172932574452</v>
      </c>
      <c r="F335" s="8">
        <f>LTM!$AE336 / LTM!$C$1 * 3600</f>
        <v>5400</v>
      </c>
      <c r="G335" s="33">
        <f>LTM!$AD336 / LTM!$C$1 * 3600</f>
        <v>0</v>
      </c>
      <c r="H335" s="18">
        <f>LTM!$AL336 / LTM!$C$1 * 3600</f>
        <v>5400</v>
      </c>
      <c r="J335" s="50">
        <f>IF(OR(LTM!$B336 * 3600 / LTM!$C$1 &gt;= 'Input Data'!$C$12 * LOOKUP(LTM!$A336,'Input Data'!$B$58:$B$62,'Input Data'!$D$58:$D$62) - epsilon, LTM!$C336 - LTM!$C335 &lt; LTM!$B335 - epsilon), (LTM!$C336 - LTM!$C335) * 3600 / LTM!$C$1 / 'Input Data'!$C$14, 'Input Data'!$C$13 - (LTM!$C336 - LTM!$C335) * 3600 / LTM!$C$1 / 'Input Data'!$C$15)</f>
        <v>61.316666666669335</v>
      </c>
      <c r="K335" s="60">
        <f>IF($B335 + $C335 &gt;= LTM!$E335 * 3600 / LTM!$C$1 - epsilon, ($B335 + $C335) / 'Input Data'!$C$14, 'Input Data'!$C$13 - ($B335 + $C335) / 'Input Data'!$C$15)</f>
        <v>61.316666666669335</v>
      </c>
      <c r="L335" s="8">
        <f>IF(OR(LTM!$M336 * 3600 / LTM!$C$1 &gt;= 'Input Data'!$E$12 * LOOKUP(LTM!$A336,'Input Data'!$B$58:$B$62,'Input Data'!$F$58:$F$62) - epsilon,$B335 &lt; LTM!$M335 * 3600 / LTM!$C$1 - epsilon), $B335 / 'Input Data'!$E$14, 'Input Data'!$E$13 - $B335 / 'Input Data'!$E$15)</f>
        <v>122.63333333333867</v>
      </c>
      <c r="M335" s="33">
        <f>IF($D335 + $E335 &gt;= LTM!$P335 * 3600 / LTM!$C$1 - epsilon, ($D335 + $E335) / 'Input Data'!$E$14, 'Input Data'!$E$13 - ($D335 + $E335) / 'Input Data'!$E$15)</f>
        <v>787.88170425983958</v>
      </c>
      <c r="N335" s="8">
        <f>IF(OR(LTM!$X336 * 3600 / LTM!$C$1 &gt;= 'Input Data'!$G$12 * LOOKUP(LTM!$A336,'Input Data'!$B$58:$B$62,'Input Data'!$H$58:$H$62) - epsilon, $D335 &lt; LTM!$X335 * 3600 / LTM!$C$1 - epsilon), $D335 / 'Input Data'!$G$14, 'Input Data'!$G$13 - $D335 / 'Input Data'!$G$15)</f>
        <v>158.61164912320493</v>
      </c>
      <c r="O335" s="17">
        <f>IF($F335 + $G335 &gt;= LTM!$AA335 * 3600 / LTM!$C$1 - epsilon, ($F335 + $G335) / 'Input Data'!$G$14, 'Input Data'!$G$13 - ($F335 + $G335) / 'Input Data'!$G$15)</f>
        <v>751.57894736842104</v>
      </c>
      <c r="Q335" s="49">
        <f>IF(ABS($J335-$K335) &gt; epsilon, -((LTM!$C336 - LTM!$C335) * 3600 / LTM!$C$1-($B335+$C335))/($J335-$K335), 0)</f>
        <v>0</v>
      </c>
      <c r="R335" s="8">
        <f t="shared" si="10"/>
        <v>-1.7684502481232551</v>
      </c>
      <c r="S335" s="17">
        <f t="shared" si="11"/>
        <v>-1.0821010335691461</v>
      </c>
      <c r="U335" s="49">
        <f>MAX(U334 + Q334 * LTM!$C$1 / 3600, 0)</f>
        <v>0</v>
      </c>
      <c r="V335" s="11">
        <f>MAX(V334 + R334 * LTM!$C$1 / 3600 + IF(NOT(OR(LTM!$M336 * 3600 / LTM!$C$1 &gt;= 'Input Data'!$E$12 * LOOKUP(LTM!$A336,'Input Data'!$B$58:$B$62,'Input Data'!$F$58:$F$62) - epsilon,$B335 &lt; LTM!$M335 * 3600 / LTM!$C$1 - epsilon)), MIN(U334 + Q334 * LTM!$C$1 / 3600, 0), 0), 0)</f>
        <v>0</v>
      </c>
      <c r="W335" s="18">
        <f>MAX(W334 + S334 * LTM!$C$1 / 3600 + IF(NOT(OR(LTM!$X336 * 3600 / LTM!$C$1 &gt;= 'Input Data'!$G$12 * LOOKUP(LTM!$A336,'Input Data'!$B$58:$B$62,'Input Data'!$H$58:$H$62) - epsilon, $D335 &lt; LTM!$X335 * 3600 / LTM!$C$1 - epsilon)), MIN(V334 + R334 * LTM!$C$1 / 3600, 0), 0), 0)</f>
        <v>0.49169176230132594</v>
      </c>
      <c r="Y335" s="50" t="e">
        <f>NA()</f>
        <v>#N/A</v>
      </c>
      <c r="Z335" s="55" t="e">
        <f>NA()</f>
        <v>#N/A</v>
      </c>
      <c r="AA335" s="8" t="e">
        <f>NA()</f>
        <v>#N/A</v>
      </c>
      <c r="AB335" s="17">
        <f>IF($U335 &gt; epsilon, $U335 + 'Input Data'!$G$11 + 'Input Data'!$E$11, IF($V335 &gt; epsilon, $V335 + 'Input Data'!$G$11, $W335)) * 5280</f>
        <v>2596.132504951001</v>
      </c>
    </row>
    <row r="336" spans="1:28" x14ac:dyDescent="0.3">
      <c r="A336" s="38">
        <f>IF(SUM($B335:$H337)=0,NA(),LTM!$A337)</f>
        <v>3320</v>
      </c>
      <c r="B336" s="7">
        <f>LTM!$I337 / LTM!$C$1 * 3600</f>
        <v>3679.0000000001601</v>
      </c>
      <c r="C336" s="8">
        <f>LTM!$H337 / LTM!$C$1 * 3600</f>
        <v>0</v>
      </c>
      <c r="D336" s="8">
        <f>LTM!$T337 / LTM!$C$1 * 3600</f>
        <v>3605.420000000157</v>
      </c>
      <c r="E336" s="33">
        <f>LTM!$S337 / LTM!$C$1 * 3600</f>
        <v>73.580000000003196</v>
      </c>
      <c r="F336" s="8">
        <f>LTM!$AE337 / LTM!$C$1 * 3600</f>
        <v>5400</v>
      </c>
      <c r="G336" s="33">
        <f>LTM!$AD337 / LTM!$C$1 * 3600</f>
        <v>0</v>
      </c>
      <c r="H336" s="18">
        <f>LTM!$AL337 / LTM!$C$1 * 3600</f>
        <v>5400</v>
      </c>
      <c r="J336" s="50">
        <f>IF(OR(LTM!$B337 * 3600 / LTM!$C$1 &gt;= 'Input Data'!$C$12 * LOOKUP(LTM!$A337,'Input Data'!$B$58:$B$62,'Input Data'!$D$58:$D$62) - epsilon, LTM!$C337 - LTM!$C336 &lt; LTM!$B336 - epsilon), (LTM!$C337 - LTM!$C336) * 3600 / LTM!$C$1 / 'Input Data'!$C$14, 'Input Data'!$C$13 - (LTM!$C337 - LTM!$C336) * 3600 / LTM!$C$1 / 'Input Data'!$C$15)</f>
        <v>61.316666666669335</v>
      </c>
      <c r="K336" s="60">
        <f>IF($B336 + $C336 &gt;= LTM!$E336 * 3600 / LTM!$C$1 - epsilon, ($B336 + $C336) / 'Input Data'!$C$14, 'Input Data'!$C$13 - ($B336 + $C336) / 'Input Data'!$C$15)</f>
        <v>61.316666666669335</v>
      </c>
      <c r="L336" s="8">
        <f>IF(OR(LTM!$M337 * 3600 / LTM!$C$1 &gt;= 'Input Data'!$E$12 * LOOKUP(LTM!$A337,'Input Data'!$B$58:$B$62,'Input Data'!$F$58:$F$62) - epsilon,$B336 &lt; LTM!$M336 * 3600 / LTM!$C$1 - epsilon), $B336 / 'Input Data'!$E$14, 'Input Data'!$E$13 - $B336 / 'Input Data'!$E$15)</f>
        <v>122.63333333333867</v>
      </c>
      <c r="M336" s="33">
        <f>IF($D336 + $E336 &gt;= LTM!$P336 * 3600 / LTM!$C$1 - epsilon, ($D336 + $E336) / 'Input Data'!$E$14, 'Input Data'!$E$13 - ($D336 + $E336) / 'Input Data'!$E$15)</f>
        <v>866.3122807017437</v>
      </c>
      <c r="N336" s="8">
        <f>IF(OR(LTM!$X337 * 3600 / LTM!$C$1 &gt;= 'Input Data'!$G$12 * LOOKUP(LTM!$A337,'Input Data'!$B$58:$B$62,'Input Data'!$H$58:$H$62) - epsilon, $D336 &lt; LTM!$X336 * 3600 / LTM!$C$1 - epsilon), $D336 / 'Input Data'!$G$14, 'Input Data'!$G$13 - $D336 / 'Input Data'!$G$15)</f>
        <v>120.1806666666719</v>
      </c>
      <c r="O336" s="17">
        <f>IF($F336 + $G336 &gt;= LTM!$AA336 * 3600 / LTM!$C$1 - epsilon, ($F336 + $G336) / 'Input Data'!$G$14, 'Input Data'!$G$13 - ($F336 + $G336) / 'Input Data'!$G$15)</f>
        <v>751.57894736842104</v>
      </c>
      <c r="Q336" s="49">
        <f>IF(ABS($J336-$K336) &gt; epsilon, -((LTM!$C337 - LTM!$C336) * 3600 / LTM!$C$1-($B336+$C336))/($J336-$K336), 0)</f>
        <v>0</v>
      </c>
      <c r="R336" s="8">
        <f t="shared" si="10"/>
        <v>0</v>
      </c>
      <c r="S336" s="17">
        <f t="shared" si="11"/>
        <v>-2.8422313694065013</v>
      </c>
      <c r="U336" s="49">
        <f>MAX(U335 + Q335 * LTM!$C$1 / 3600, 0)</f>
        <v>0</v>
      </c>
      <c r="V336" s="11">
        <f>MAX(V335 + R335 * LTM!$C$1 / 3600 + IF(NOT(OR(LTM!$M337 * 3600 / LTM!$C$1 &gt;= 'Input Data'!$E$12 * LOOKUP(LTM!$A337,'Input Data'!$B$58:$B$62,'Input Data'!$F$58:$F$62) - epsilon,$B336 &lt; LTM!$M336 * 3600 / LTM!$C$1 - epsilon)), MIN(U335 + Q335 * LTM!$C$1 / 3600, 0), 0), 0)</f>
        <v>0</v>
      </c>
      <c r="W336" s="18">
        <f>MAX(W335 + S335 * LTM!$C$1 / 3600 + IF(NOT(OR(LTM!$X337 * 3600 / LTM!$C$1 &gt;= 'Input Data'!$G$12 * LOOKUP(LTM!$A337,'Input Data'!$B$58:$B$62,'Input Data'!$H$58:$H$62) - epsilon, $D336 &lt; LTM!$X336 * 3600 / LTM!$C$1 - epsilon)), MIN(V335 + R335 * LTM!$C$1 / 3600, 0), 0), 0)</f>
        <v>0.4886859260969672</v>
      </c>
      <c r="Y336" s="50" t="e">
        <f>NA()</f>
        <v>#N/A</v>
      </c>
      <c r="Z336" s="55" t="e">
        <f>NA()</f>
        <v>#N/A</v>
      </c>
      <c r="AA336" s="8" t="e">
        <f>NA()</f>
        <v>#N/A</v>
      </c>
      <c r="AB336" s="17">
        <f>IF($U336 &gt; epsilon, $U336 + 'Input Data'!$G$11 + 'Input Data'!$E$11, IF($V336 &gt; epsilon, $V336 + 'Input Data'!$G$11, $W336)) * 5280</f>
        <v>2580.261689791987</v>
      </c>
    </row>
    <row r="337" spans="1:28" x14ac:dyDescent="0.3">
      <c r="A337" s="38">
        <f>IF(SUM($B336:$H338)=0,NA(),LTM!$A338)</f>
        <v>3330</v>
      </c>
      <c r="B337" s="7">
        <f>LTM!$I338 / LTM!$C$1 * 3600</f>
        <v>3679.0000000001601</v>
      </c>
      <c r="C337" s="8">
        <f>LTM!$H338 / LTM!$C$1 * 3600</f>
        <v>0</v>
      </c>
      <c r="D337" s="8">
        <f>LTM!$T338 / LTM!$C$1 * 3600</f>
        <v>3605.420000000157</v>
      </c>
      <c r="E337" s="33">
        <f>LTM!$S338 / LTM!$C$1 * 3600</f>
        <v>73.580000000003196</v>
      </c>
      <c r="F337" s="8">
        <f>LTM!$AE338 / LTM!$C$1 * 3600</f>
        <v>5400</v>
      </c>
      <c r="G337" s="33">
        <f>LTM!$AD338 / LTM!$C$1 * 3600</f>
        <v>0</v>
      </c>
      <c r="H337" s="18">
        <f>LTM!$AL338 / LTM!$C$1 * 3600</f>
        <v>5400</v>
      </c>
      <c r="J337" s="50">
        <f>IF(OR(LTM!$B338 * 3600 / LTM!$C$1 &gt;= 'Input Data'!$C$12 * LOOKUP(LTM!$A338,'Input Data'!$B$58:$B$62,'Input Data'!$D$58:$D$62) - epsilon, LTM!$C338 - LTM!$C337 &lt; LTM!$B337 - epsilon), (LTM!$C338 - LTM!$C337) * 3600 / LTM!$C$1 / 'Input Data'!$C$14, 'Input Data'!$C$13 - (LTM!$C338 - LTM!$C337) * 3600 / LTM!$C$1 / 'Input Data'!$C$15)</f>
        <v>61.316666666669335</v>
      </c>
      <c r="K337" s="60">
        <f>IF($B337 + $C337 &gt;= LTM!$E337 * 3600 / LTM!$C$1 - epsilon, ($B337 + $C337) / 'Input Data'!$C$14, 'Input Data'!$C$13 - ($B337 + $C337) / 'Input Data'!$C$15)</f>
        <v>61.316666666669335</v>
      </c>
      <c r="L337" s="8">
        <f>IF(OR(LTM!$M338 * 3600 / LTM!$C$1 &gt;= 'Input Data'!$E$12 * LOOKUP(LTM!$A338,'Input Data'!$B$58:$B$62,'Input Data'!$F$58:$F$62) - epsilon,$B337 &lt; LTM!$M337 * 3600 / LTM!$C$1 - epsilon), $B337 / 'Input Data'!$E$14, 'Input Data'!$E$13 - $B337 / 'Input Data'!$E$15)</f>
        <v>122.63333333333867</v>
      </c>
      <c r="M337" s="33">
        <f>IF($D337 + $E337 &gt;= LTM!$P337 * 3600 / LTM!$C$1 - epsilon, ($D337 + $E337) / 'Input Data'!$E$14, 'Input Data'!$E$13 - ($D337 + $E337) / 'Input Data'!$E$15)</f>
        <v>122.63333333333867</v>
      </c>
      <c r="N337" s="8">
        <f>IF(OR(LTM!$X338 * 3600 / LTM!$C$1 &gt;= 'Input Data'!$G$12 * LOOKUP(LTM!$A338,'Input Data'!$B$58:$B$62,'Input Data'!$H$58:$H$62) - epsilon, $D337 &lt; LTM!$X337 * 3600 / LTM!$C$1 - epsilon), $D337 / 'Input Data'!$G$14, 'Input Data'!$G$13 - $D337 / 'Input Data'!$G$15)</f>
        <v>120.1806666666719</v>
      </c>
      <c r="O337" s="17">
        <f>IF($F337 + $G337 &gt;= LTM!$AA337 * 3600 / LTM!$C$1 - epsilon, ($F337 + $G337) / 'Input Data'!$G$14, 'Input Data'!$G$13 - ($F337 + $G337) / 'Input Data'!$G$15)</f>
        <v>751.57894736842104</v>
      </c>
      <c r="Q337" s="49">
        <f>IF(ABS($J337-$K337) &gt; epsilon, -((LTM!$C338 - LTM!$C337) * 3600 / LTM!$C$1-($B337+$C337))/($J337-$K337), 0)</f>
        <v>0</v>
      </c>
      <c r="R337" s="8">
        <f t="shared" si="10"/>
        <v>0</v>
      </c>
      <c r="S337" s="17">
        <f t="shared" si="11"/>
        <v>-2.8422313694065013</v>
      </c>
      <c r="U337" s="49">
        <f>MAX(U336 + Q336 * LTM!$C$1 / 3600, 0)</f>
        <v>0</v>
      </c>
      <c r="V337" s="11">
        <f>MAX(V336 + R336 * LTM!$C$1 / 3600 + IF(NOT(OR(LTM!$M338 * 3600 / LTM!$C$1 &gt;= 'Input Data'!$E$12 * LOOKUP(LTM!$A338,'Input Data'!$B$58:$B$62,'Input Data'!$F$58:$F$62) - epsilon,$B337 &lt; LTM!$M337 * 3600 / LTM!$C$1 - epsilon)), MIN(U336 + Q336 * LTM!$C$1 / 3600, 0), 0), 0)</f>
        <v>0</v>
      </c>
      <c r="W337" s="18">
        <f>MAX(W336 + S336 * LTM!$C$1 / 3600 + IF(NOT(OR(LTM!$X338 * 3600 / LTM!$C$1 &gt;= 'Input Data'!$G$12 * LOOKUP(LTM!$A338,'Input Data'!$B$58:$B$62,'Input Data'!$H$58:$H$62) - epsilon, $D337 &lt; LTM!$X337 * 3600 / LTM!$C$1 - epsilon)), MIN(V336 + R336 * LTM!$C$1 / 3600, 0), 0), 0)</f>
        <v>0.48079083895972691</v>
      </c>
      <c r="Y337" s="50" t="e">
        <f>NA()</f>
        <v>#N/A</v>
      </c>
      <c r="Z337" s="55" t="e">
        <f>NA()</f>
        <v>#N/A</v>
      </c>
      <c r="AA337" s="8" t="e">
        <f>NA()</f>
        <v>#N/A</v>
      </c>
      <c r="AB337" s="17">
        <f>IF($U337 &gt; epsilon, $U337 + 'Input Data'!$G$11 + 'Input Data'!$E$11, IF($V337 &gt; epsilon, $V337 + 'Input Data'!$G$11, $W337)) * 5280</f>
        <v>2538.5756297073581</v>
      </c>
    </row>
    <row r="338" spans="1:28" x14ac:dyDescent="0.3">
      <c r="A338" s="38">
        <f>IF(SUM($B337:$H339)=0,NA(),LTM!$A339)</f>
        <v>3340</v>
      </c>
      <c r="B338" s="7">
        <f>LTM!$I339 / LTM!$C$1 * 3600</f>
        <v>3679.0000000001601</v>
      </c>
      <c r="C338" s="8">
        <f>LTM!$H339 / LTM!$C$1 * 3600</f>
        <v>0</v>
      </c>
      <c r="D338" s="8">
        <f>LTM!$T339 / LTM!$C$1 * 3600</f>
        <v>3605.420000000157</v>
      </c>
      <c r="E338" s="33">
        <f>LTM!$S339 / LTM!$C$1 * 3600</f>
        <v>73.580000000003196</v>
      </c>
      <c r="F338" s="8">
        <f>LTM!$AE339 / LTM!$C$1 * 3600</f>
        <v>5400</v>
      </c>
      <c r="G338" s="33">
        <f>LTM!$AD339 / LTM!$C$1 * 3600</f>
        <v>0</v>
      </c>
      <c r="H338" s="18">
        <f>LTM!$AL339 / LTM!$C$1 * 3600</f>
        <v>5400</v>
      </c>
      <c r="J338" s="50">
        <f>IF(OR(LTM!$B339 * 3600 / LTM!$C$1 &gt;= 'Input Data'!$C$12 * LOOKUP(LTM!$A339,'Input Data'!$B$58:$B$62,'Input Data'!$D$58:$D$62) - epsilon, LTM!$C339 - LTM!$C338 &lt; LTM!$B338 - epsilon), (LTM!$C339 - LTM!$C338) * 3600 / LTM!$C$1 / 'Input Data'!$C$14, 'Input Data'!$C$13 - (LTM!$C339 - LTM!$C338) * 3600 / LTM!$C$1 / 'Input Data'!$C$15)</f>
        <v>61.316666666669335</v>
      </c>
      <c r="K338" s="60">
        <f>IF($B338 + $C338 &gt;= LTM!$E338 * 3600 / LTM!$C$1 - epsilon, ($B338 + $C338) / 'Input Data'!$C$14, 'Input Data'!$C$13 - ($B338 + $C338) / 'Input Data'!$C$15)</f>
        <v>61.316666666669335</v>
      </c>
      <c r="L338" s="8">
        <f>IF(OR(LTM!$M339 * 3600 / LTM!$C$1 &gt;= 'Input Data'!$E$12 * LOOKUP(LTM!$A339,'Input Data'!$B$58:$B$62,'Input Data'!$F$58:$F$62) - epsilon,$B338 &lt; LTM!$M338 * 3600 / LTM!$C$1 - epsilon), $B338 / 'Input Data'!$E$14, 'Input Data'!$E$13 - $B338 / 'Input Data'!$E$15)</f>
        <v>122.63333333333867</v>
      </c>
      <c r="M338" s="33">
        <f>IF($D338 + $E338 &gt;= LTM!$P338 * 3600 / LTM!$C$1 - epsilon, ($D338 + $E338) / 'Input Data'!$E$14, 'Input Data'!$E$13 - ($D338 + $E338) / 'Input Data'!$E$15)</f>
        <v>122.63333333333867</v>
      </c>
      <c r="N338" s="8">
        <f>IF(OR(LTM!$X339 * 3600 / LTM!$C$1 &gt;= 'Input Data'!$G$12 * LOOKUP(LTM!$A339,'Input Data'!$B$58:$B$62,'Input Data'!$H$58:$H$62) - epsilon, $D338 &lt; LTM!$X338 * 3600 / LTM!$C$1 - epsilon), $D338 / 'Input Data'!$G$14, 'Input Data'!$G$13 - $D338 / 'Input Data'!$G$15)</f>
        <v>120.1806666666719</v>
      </c>
      <c r="O338" s="17">
        <f>IF($F338 + $G338 &gt;= LTM!$AA338 * 3600 / LTM!$C$1 - epsilon, ($F338 + $G338) / 'Input Data'!$G$14, 'Input Data'!$G$13 - ($F338 + $G338) / 'Input Data'!$G$15)</f>
        <v>751.57894736842104</v>
      </c>
      <c r="Q338" s="49">
        <f>IF(ABS($J338-$K338) &gt; epsilon, -((LTM!$C339 - LTM!$C338) * 3600 / LTM!$C$1-($B338+$C338))/($J338-$K338), 0)</f>
        <v>0</v>
      </c>
      <c r="R338" s="8">
        <f t="shared" si="10"/>
        <v>0</v>
      </c>
      <c r="S338" s="17">
        <f t="shared" si="11"/>
        <v>-2.8422313694065013</v>
      </c>
      <c r="U338" s="49">
        <f>MAX(U337 + Q337 * LTM!$C$1 / 3600, 0)</f>
        <v>0</v>
      </c>
      <c r="V338" s="11">
        <f>MAX(V337 + R337 * LTM!$C$1 / 3600 + IF(NOT(OR(LTM!$M339 * 3600 / LTM!$C$1 &gt;= 'Input Data'!$E$12 * LOOKUP(LTM!$A339,'Input Data'!$B$58:$B$62,'Input Data'!$F$58:$F$62) - epsilon,$B338 &lt; LTM!$M338 * 3600 / LTM!$C$1 - epsilon)), MIN(U337 + Q337 * LTM!$C$1 / 3600, 0), 0), 0)</f>
        <v>0</v>
      </c>
      <c r="W338" s="18">
        <f>MAX(W337 + S337 * LTM!$C$1 / 3600 + IF(NOT(OR(LTM!$X339 * 3600 / LTM!$C$1 &gt;= 'Input Data'!$G$12 * LOOKUP(LTM!$A339,'Input Data'!$B$58:$B$62,'Input Data'!$H$58:$H$62) - epsilon, $D338 &lt; LTM!$X338 * 3600 / LTM!$C$1 - epsilon)), MIN(V337 + R337 * LTM!$C$1 / 3600, 0), 0), 0)</f>
        <v>0.47289575182248661</v>
      </c>
      <c r="Y338" s="50" t="e">
        <f>NA()</f>
        <v>#N/A</v>
      </c>
      <c r="Z338" s="55" t="e">
        <f>NA()</f>
        <v>#N/A</v>
      </c>
      <c r="AA338" s="8" t="e">
        <f>NA()</f>
        <v>#N/A</v>
      </c>
      <c r="AB338" s="17">
        <f>IF($U338 &gt; epsilon, $U338 + 'Input Data'!$G$11 + 'Input Data'!$E$11, IF($V338 &gt; epsilon, $V338 + 'Input Data'!$G$11, $W338)) * 5280</f>
        <v>2496.8895696227291</v>
      </c>
    </row>
    <row r="339" spans="1:28" x14ac:dyDescent="0.3">
      <c r="A339" s="38">
        <f>IF(SUM($B338:$H340)=0,NA(),LTM!$A340)</f>
        <v>3350</v>
      </c>
      <c r="B339" s="7">
        <f>LTM!$I340 / LTM!$C$1 * 3600</f>
        <v>3679.0000000001601</v>
      </c>
      <c r="C339" s="8">
        <f>LTM!$H340 / LTM!$C$1 * 3600</f>
        <v>0</v>
      </c>
      <c r="D339" s="8">
        <f>LTM!$T340 / LTM!$C$1 * 3600</f>
        <v>3605.420000000157</v>
      </c>
      <c r="E339" s="33">
        <f>LTM!$S340 / LTM!$C$1 * 3600</f>
        <v>73.580000000003196</v>
      </c>
      <c r="F339" s="8">
        <f>LTM!$AE340 / LTM!$C$1 * 3600</f>
        <v>5400</v>
      </c>
      <c r="G339" s="33">
        <f>LTM!$AD340 / LTM!$C$1 * 3600</f>
        <v>0</v>
      </c>
      <c r="H339" s="18">
        <f>LTM!$AL340 / LTM!$C$1 * 3600</f>
        <v>5400</v>
      </c>
      <c r="J339" s="50">
        <f>IF(OR(LTM!$B340 * 3600 / LTM!$C$1 &gt;= 'Input Data'!$C$12 * LOOKUP(LTM!$A340,'Input Data'!$B$58:$B$62,'Input Data'!$D$58:$D$62) - epsilon, LTM!$C340 - LTM!$C339 &lt; LTM!$B339 - epsilon), (LTM!$C340 - LTM!$C339) * 3600 / LTM!$C$1 / 'Input Data'!$C$14, 'Input Data'!$C$13 - (LTM!$C340 - LTM!$C339) * 3600 / LTM!$C$1 / 'Input Data'!$C$15)</f>
        <v>61.316666666669335</v>
      </c>
      <c r="K339" s="60">
        <f>IF($B339 + $C339 &gt;= LTM!$E339 * 3600 / LTM!$C$1 - epsilon, ($B339 + $C339) / 'Input Data'!$C$14, 'Input Data'!$C$13 - ($B339 + $C339) / 'Input Data'!$C$15)</f>
        <v>61.316666666669335</v>
      </c>
      <c r="L339" s="8">
        <f>IF(OR(LTM!$M340 * 3600 / LTM!$C$1 &gt;= 'Input Data'!$E$12 * LOOKUP(LTM!$A340,'Input Data'!$B$58:$B$62,'Input Data'!$F$58:$F$62) - epsilon,$B339 &lt; LTM!$M339 * 3600 / LTM!$C$1 - epsilon), $B339 / 'Input Data'!$E$14, 'Input Data'!$E$13 - $B339 / 'Input Data'!$E$15)</f>
        <v>122.63333333333867</v>
      </c>
      <c r="M339" s="33">
        <f>IF($D339 + $E339 &gt;= LTM!$P339 * 3600 / LTM!$C$1 - epsilon, ($D339 + $E339) / 'Input Data'!$E$14, 'Input Data'!$E$13 - ($D339 + $E339) / 'Input Data'!$E$15)</f>
        <v>122.63333333333867</v>
      </c>
      <c r="N339" s="8">
        <f>IF(OR(LTM!$X340 * 3600 / LTM!$C$1 &gt;= 'Input Data'!$G$12 * LOOKUP(LTM!$A340,'Input Data'!$B$58:$B$62,'Input Data'!$H$58:$H$62) - epsilon, $D339 &lt; LTM!$X339 * 3600 / LTM!$C$1 - epsilon), $D339 / 'Input Data'!$G$14, 'Input Data'!$G$13 - $D339 / 'Input Data'!$G$15)</f>
        <v>120.1806666666719</v>
      </c>
      <c r="O339" s="17">
        <f>IF($F339 + $G339 &gt;= LTM!$AA339 * 3600 / LTM!$C$1 - epsilon, ($F339 + $G339) / 'Input Data'!$G$14, 'Input Data'!$G$13 - ($F339 + $G339) / 'Input Data'!$G$15)</f>
        <v>751.57894736842104</v>
      </c>
      <c r="Q339" s="49">
        <f>IF(ABS($J339-$K339) &gt; epsilon, -((LTM!$C340 - LTM!$C339) * 3600 / LTM!$C$1-($B339+$C339))/($J339-$K339), 0)</f>
        <v>0</v>
      </c>
      <c r="R339" s="8">
        <f t="shared" si="10"/>
        <v>0</v>
      </c>
      <c r="S339" s="17">
        <f t="shared" si="11"/>
        <v>-2.8422313694065013</v>
      </c>
      <c r="U339" s="49">
        <f>MAX(U338 + Q338 * LTM!$C$1 / 3600, 0)</f>
        <v>0</v>
      </c>
      <c r="V339" s="11">
        <f>MAX(V338 + R338 * LTM!$C$1 / 3600 + IF(NOT(OR(LTM!$M340 * 3600 / LTM!$C$1 &gt;= 'Input Data'!$E$12 * LOOKUP(LTM!$A340,'Input Data'!$B$58:$B$62,'Input Data'!$F$58:$F$62) - epsilon,$B339 &lt; LTM!$M339 * 3600 / LTM!$C$1 - epsilon)), MIN(U338 + Q338 * LTM!$C$1 / 3600, 0), 0), 0)</f>
        <v>0</v>
      </c>
      <c r="W339" s="18">
        <f>MAX(W338 + S338 * LTM!$C$1 / 3600 + IF(NOT(OR(LTM!$X340 * 3600 / LTM!$C$1 &gt;= 'Input Data'!$G$12 * LOOKUP(LTM!$A340,'Input Data'!$B$58:$B$62,'Input Data'!$H$58:$H$62) - epsilon, $D339 &lt; LTM!$X339 * 3600 / LTM!$C$1 - epsilon)), MIN(V338 + R338 * LTM!$C$1 / 3600, 0), 0), 0)</f>
        <v>0.46500066468524631</v>
      </c>
      <c r="Y339" s="50" t="e">
        <f>NA()</f>
        <v>#N/A</v>
      </c>
      <c r="Z339" s="55" t="e">
        <f>NA()</f>
        <v>#N/A</v>
      </c>
      <c r="AA339" s="8" t="e">
        <f>NA()</f>
        <v>#N/A</v>
      </c>
      <c r="AB339" s="17">
        <f>IF($U339 &gt; epsilon, $U339 + 'Input Data'!$G$11 + 'Input Data'!$E$11, IF($V339 &gt; epsilon, $V339 + 'Input Data'!$G$11, $W339)) * 5280</f>
        <v>2455.2035095381007</v>
      </c>
    </row>
    <row r="340" spans="1:28" x14ac:dyDescent="0.3">
      <c r="A340" s="38">
        <f>IF(SUM($B339:$H341)=0,NA(),LTM!$A341)</f>
        <v>3360</v>
      </c>
      <c r="B340" s="7">
        <f>LTM!$I341 / LTM!$C$1 * 3600</f>
        <v>3679.0000000001601</v>
      </c>
      <c r="C340" s="8">
        <f>LTM!$H341 / LTM!$C$1 * 3600</f>
        <v>0</v>
      </c>
      <c r="D340" s="8">
        <f>LTM!$T341 / LTM!$C$1 * 3600</f>
        <v>3605.420000000157</v>
      </c>
      <c r="E340" s="33">
        <f>LTM!$S341 / LTM!$C$1 * 3600</f>
        <v>73.580000000003196</v>
      </c>
      <c r="F340" s="8">
        <f>LTM!$AE341 / LTM!$C$1 * 3600</f>
        <v>5400</v>
      </c>
      <c r="G340" s="33">
        <f>LTM!$AD341 / LTM!$C$1 * 3600</f>
        <v>0</v>
      </c>
      <c r="H340" s="18">
        <f>LTM!$AL341 / LTM!$C$1 * 3600</f>
        <v>5400</v>
      </c>
      <c r="J340" s="50">
        <f>IF(OR(LTM!$B341 * 3600 / LTM!$C$1 &gt;= 'Input Data'!$C$12 * LOOKUP(LTM!$A341,'Input Data'!$B$58:$B$62,'Input Data'!$D$58:$D$62) - epsilon, LTM!$C341 - LTM!$C340 &lt; LTM!$B340 - epsilon), (LTM!$C341 - LTM!$C340) * 3600 / LTM!$C$1 / 'Input Data'!$C$14, 'Input Data'!$C$13 - (LTM!$C341 - LTM!$C340) * 3600 / LTM!$C$1 / 'Input Data'!$C$15)</f>
        <v>61.316666666669335</v>
      </c>
      <c r="K340" s="60">
        <f>IF($B340 + $C340 &gt;= LTM!$E340 * 3600 / LTM!$C$1 - epsilon, ($B340 + $C340) / 'Input Data'!$C$14, 'Input Data'!$C$13 - ($B340 + $C340) / 'Input Data'!$C$15)</f>
        <v>61.316666666669335</v>
      </c>
      <c r="L340" s="8">
        <f>IF(OR(LTM!$M341 * 3600 / LTM!$C$1 &gt;= 'Input Data'!$E$12 * LOOKUP(LTM!$A341,'Input Data'!$B$58:$B$62,'Input Data'!$F$58:$F$62) - epsilon,$B340 &lt; LTM!$M340 * 3600 / LTM!$C$1 - epsilon), $B340 / 'Input Data'!$E$14, 'Input Data'!$E$13 - $B340 / 'Input Data'!$E$15)</f>
        <v>122.63333333333867</v>
      </c>
      <c r="M340" s="33">
        <f>IF($D340 + $E340 &gt;= LTM!$P340 * 3600 / LTM!$C$1 - epsilon, ($D340 + $E340) / 'Input Data'!$E$14, 'Input Data'!$E$13 - ($D340 + $E340) / 'Input Data'!$E$15)</f>
        <v>122.63333333333867</v>
      </c>
      <c r="N340" s="8">
        <f>IF(OR(LTM!$X341 * 3600 / LTM!$C$1 &gt;= 'Input Data'!$G$12 * LOOKUP(LTM!$A341,'Input Data'!$B$58:$B$62,'Input Data'!$H$58:$H$62) - epsilon, $D340 &lt; LTM!$X340 * 3600 / LTM!$C$1 - epsilon), $D340 / 'Input Data'!$G$14, 'Input Data'!$G$13 - $D340 / 'Input Data'!$G$15)</f>
        <v>120.1806666666719</v>
      </c>
      <c r="O340" s="17">
        <f>IF($F340 + $G340 &gt;= LTM!$AA340 * 3600 / LTM!$C$1 - epsilon, ($F340 + $G340) / 'Input Data'!$G$14, 'Input Data'!$G$13 - ($F340 + $G340) / 'Input Data'!$G$15)</f>
        <v>751.57894736842104</v>
      </c>
      <c r="Q340" s="49">
        <f>IF(ABS($J340-$K340) &gt; epsilon, -((LTM!$C341 - LTM!$C340) * 3600 / LTM!$C$1-($B340+$C340))/($J340-$K340), 0)</f>
        <v>0</v>
      </c>
      <c r="R340" s="8">
        <f t="shared" si="10"/>
        <v>0</v>
      </c>
      <c r="S340" s="17">
        <f t="shared" si="11"/>
        <v>-2.8422313694065013</v>
      </c>
      <c r="U340" s="49">
        <f>MAX(U339 + Q339 * LTM!$C$1 / 3600, 0)</f>
        <v>0</v>
      </c>
      <c r="V340" s="11">
        <f>MAX(V339 + R339 * LTM!$C$1 / 3600 + IF(NOT(OR(LTM!$M341 * 3600 / LTM!$C$1 &gt;= 'Input Data'!$E$12 * LOOKUP(LTM!$A341,'Input Data'!$B$58:$B$62,'Input Data'!$F$58:$F$62) - epsilon,$B340 &lt; LTM!$M340 * 3600 / LTM!$C$1 - epsilon)), MIN(U339 + Q339 * LTM!$C$1 / 3600, 0), 0), 0)</f>
        <v>0</v>
      </c>
      <c r="W340" s="18">
        <f>MAX(W339 + S339 * LTM!$C$1 / 3600 + IF(NOT(OR(LTM!$X341 * 3600 / LTM!$C$1 &gt;= 'Input Data'!$G$12 * LOOKUP(LTM!$A341,'Input Data'!$B$58:$B$62,'Input Data'!$H$58:$H$62) - epsilon, $D340 &lt; LTM!$X340 * 3600 / LTM!$C$1 - epsilon)), MIN(V339 + R339 * LTM!$C$1 / 3600, 0), 0), 0)</f>
        <v>0.45710557754800601</v>
      </c>
      <c r="Y340" s="50" t="e">
        <f>NA()</f>
        <v>#N/A</v>
      </c>
      <c r="Z340" s="55" t="e">
        <f>NA()</f>
        <v>#N/A</v>
      </c>
      <c r="AA340" s="8" t="e">
        <f>NA()</f>
        <v>#N/A</v>
      </c>
      <c r="AB340" s="17">
        <f>IF($U340 &gt; epsilon, $U340 + 'Input Data'!$G$11 + 'Input Data'!$E$11, IF($V340 &gt; epsilon, $V340 + 'Input Data'!$G$11, $W340)) * 5280</f>
        <v>2413.5174494534717</v>
      </c>
    </row>
    <row r="341" spans="1:28" x14ac:dyDescent="0.3">
      <c r="A341" s="38">
        <f>IF(SUM($B340:$H342)=0,NA(),LTM!$A342)</f>
        <v>3370</v>
      </c>
      <c r="B341" s="7">
        <f>LTM!$I342 / LTM!$C$1 * 3600</f>
        <v>3679.0000000001601</v>
      </c>
      <c r="C341" s="8">
        <f>LTM!$H342 / LTM!$C$1 * 3600</f>
        <v>0</v>
      </c>
      <c r="D341" s="8">
        <f>LTM!$T342 / LTM!$C$1 * 3600</f>
        <v>3605.420000000157</v>
      </c>
      <c r="E341" s="33">
        <f>LTM!$S342 / LTM!$C$1 * 3600</f>
        <v>73.580000000003196</v>
      </c>
      <c r="F341" s="8">
        <f>LTM!$AE342 / LTM!$C$1 * 3600</f>
        <v>5400</v>
      </c>
      <c r="G341" s="33">
        <f>LTM!$AD342 / LTM!$C$1 * 3600</f>
        <v>0</v>
      </c>
      <c r="H341" s="18">
        <f>LTM!$AL342 / LTM!$C$1 * 3600</f>
        <v>5400</v>
      </c>
      <c r="J341" s="50">
        <f>IF(OR(LTM!$B342 * 3600 / LTM!$C$1 &gt;= 'Input Data'!$C$12 * LOOKUP(LTM!$A342,'Input Data'!$B$58:$B$62,'Input Data'!$D$58:$D$62) - epsilon, LTM!$C342 - LTM!$C341 &lt; LTM!$B341 - epsilon), (LTM!$C342 - LTM!$C341) * 3600 / LTM!$C$1 / 'Input Data'!$C$14, 'Input Data'!$C$13 - (LTM!$C342 - LTM!$C341) * 3600 / LTM!$C$1 / 'Input Data'!$C$15)</f>
        <v>61.316666666669335</v>
      </c>
      <c r="K341" s="60">
        <f>IF($B341 + $C341 &gt;= LTM!$E341 * 3600 / LTM!$C$1 - epsilon, ($B341 + $C341) / 'Input Data'!$C$14, 'Input Data'!$C$13 - ($B341 + $C341) / 'Input Data'!$C$15)</f>
        <v>61.316666666669335</v>
      </c>
      <c r="L341" s="8">
        <f>IF(OR(LTM!$M342 * 3600 / LTM!$C$1 &gt;= 'Input Data'!$E$12 * LOOKUP(LTM!$A342,'Input Data'!$B$58:$B$62,'Input Data'!$F$58:$F$62) - epsilon,$B341 &lt; LTM!$M341 * 3600 / LTM!$C$1 - epsilon), $B341 / 'Input Data'!$E$14, 'Input Data'!$E$13 - $B341 / 'Input Data'!$E$15)</f>
        <v>122.63333333333867</v>
      </c>
      <c r="M341" s="33">
        <f>IF($D341 + $E341 &gt;= LTM!$P341 * 3600 / LTM!$C$1 - epsilon, ($D341 + $E341) / 'Input Data'!$E$14, 'Input Data'!$E$13 - ($D341 + $E341) / 'Input Data'!$E$15)</f>
        <v>122.63333333333867</v>
      </c>
      <c r="N341" s="8">
        <f>IF(OR(LTM!$X342 * 3600 / LTM!$C$1 &gt;= 'Input Data'!$G$12 * LOOKUP(LTM!$A342,'Input Data'!$B$58:$B$62,'Input Data'!$H$58:$H$62) - epsilon, $D341 &lt; LTM!$X341 * 3600 / LTM!$C$1 - epsilon), $D341 / 'Input Data'!$G$14, 'Input Data'!$G$13 - $D341 / 'Input Data'!$G$15)</f>
        <v>120.1806666666719</v>
      </c>
      <c r="O341" s="17">
        <f>IF($F341 + $G341 &gt;= LTM!$AA341 * 3600 / LTM!$C$1 - epsilon, ($F341 + $G341) / 'Input Data'!$G$14, 'Input Data'!$G$13 - ($F341 + $G341) / 'Input Data'!$G$15)</f>
        <v>751.57894736842104</v>
      </c>
      <c r="Q341" s="49">
        <f>IF(ABS($J341-$K341) &gt; epsilon, -((LTM!$C342 - LTM!$C341) * 3600 / LTM!$C$1-($B341+$C341))/($J341-$K341), 0)</f>
        <v>0</v>
      </c>
      <c r="R341" s="8">
        <f t="shared" si="10"/>
        <v>0</v>
      </c>
      <c r="S341" s="17">
        <f t="shared" si="11"/>
        <v>-2.8422313694065013</v>
      </c>
      <c r="U341" s="49">
        <f>MAX(U340 + Q340 * LTM!$C$1 / 3600, 0)</f>
        <v>0</v>
      </c>
      <c r="V341" s="11">
        <f>MAX(V340 + R340 * LTM!$C$1 / 3600 + IF(NOT(OR(LTM!$M342 * 3600 / LTM!$C$1 &gt;= 'Input Data'!$E$12 * LOOKUP(LTM!$A342,'Input Data'!$B$58:$B$62,'Input Data'!$F$58:$F$62) - epsilon,$B341 &lt; LTM!$M341 * 3600 / LTM!$C$1 - epsilon)), MIN(U340 + Q340 * LTM!$C$1 / 3600, 0), 0), 0)</f>
        <v>0</v>
      </c>
      <c r="W341" s="18">
        <f>MAX(W340 + S340 * LTM!$C$1 / 3600 + IF(NOT(OR(LTM!$X342 * 3600 / LTM!$C$1 &gt;= 'Input Data'!$G$12 * LOOKUP(LTM!$A342,'Input Data'!$B$58:$B$62,'Input Data'!$H$58:$H$62) - epsilon, $D341 &lt; LTM!$X341 * 3600 / LTM!$C$1 - epsilon)), MIN(V340 + R340 * LTM!$C$1 / 3600, 0), 0), 0)</f>
        <v>0.44921049041076572</v>
      </c>
      <c r="Y341" s="50" t="e">
        <f>NA()</f>
        <v>#N/A</v>
      </c>
      <c r="Z341" s="55" t="e">
        <f>NA()</f>
        <v>#N/A</v>
      </c>
      <c r="AA341" s="8" t="e">
        <f>NA()</f>
        <v>#N/A</v>
      </c>
      <c r="AB341" s="17">
        <f>IF($U341 &gt; epsilon, $U341 + 'Input Data'!$G$11 + 'Input Data'!$E$11, IF($V341 &gt; epsilon, $V341 + 'Input Data'!$G$11, $W341)) * 5280</f>
        <v>2371.8313893688428</v>
      </c>
    </row>
    <row r="342" spans="1:28" x14ac:dyDescent="0.3">
      <c r="A342" s="38">
        <f>IF(SUM($B341:$H343)=0,NA(),LTM!$A343)</f>
        <v>3380</v>
      </c>
      <c r="B342" s="7">
        <f>LTM!$I343 / LTM!$C$1 * 3600</f>
        <v>3679.0000000001601</v>
      </c>
      <c r="C342" s="8">
        <f>LTM!$H343 / LTM!$C$1 * 3600</f>
        <v>0</v>
      </c>
      <c r="D342" s="8">
        <f>LTM!$T343 / LTM!$C$1 * 3600</f>
        <v>3605.420000000157</v>
      </c>
      <c r="E342" s="33">
        <f>LTM!$S343 / LTM!$C$1 * 3600</f>
        <v>73.580000000003196</v>
      </c>
      <c r="F342" s="8">
        <f>LTM!$AE343 / LTM!$C$1 * 3600</f>
        <v>5400</v>
      </c>
      <c r="G342" s="33">
        <f>LTM!$AD343 / LTM!$C$1 * 3600</f>
        <v>0</v>
      </c>
      <c r="H342" s="18">
        <f>LTM!$AL343 / LTM!$C$1 * 3600</f>
        <v>5400</v>
      </c>
      <c r="J342" s="50">
        <f>IF(OR(LTM!$B343 * 3600 / LTM!$C$1 &gt;= 'Input Data'!$C$12 * LOOKUP(LTM!$A343,'Input Data'!$B$58:$B$62,'Input Data'!$D$58:$D$62) - epsilon, LTM!$C343 - LTM!$C342 &lt; LTM!$B342 - epsilon), (LTM!$C343 - LTM!$C342) * 3600 / LTM!$C$1 / 'Input Data'!$C$14, 'Input Data'!$C$13 - (LTM!$C343 - LTM!$C342) * 3600 / LTM!$C$1 / 'Input Data'!$C$15)</f>
        <v>61.316666666669335</v>
      </c>
      <c r="K342" s="60">
        <f>IF($B342 + $C342 &gt;= LTM!$E342 * 3600 / LTM!$C$1 - epsilon, ($B342 + $C342) / 'Input Data'!$C$14, 'Input Data'!$C$13 - ($B342 + $C342) / 'Input Data'!$C$15)</f>
        <v>61.316666666669335</v>
      </c>
      <c r="L342" s="8">
        <f>IF(OR(LTM!$M343 * 3600 / LTM!$C$1 &gt;= 'Input Data'!$E$12 * LOOKUP(LTM!$A343,'Input Data'!$B$58:$B$62,'Input Data'!$F$58:$F$62) - epsilon,$B342 &lt; LTM!$M342 * 3600 / LTM!$C$1 - epsilon), $B342 / 'Input Data'!$E$14, 'Input Data'!$E$13 - $B342 / 'Input Data'!$E$15)</f>
        <v>122.63333333333867</v>
      </c>
      <c r="M342" s="33">
        <f>IF($D342 + $E342 &gt;= LTM!$P342 * 3600 / LTM!$C$1 - epsilon, ($D342 + $E342) / 'Input Data'!$E$14, 'Input Data'!$E$13 - ($D342 + $E342) / 'Input Data'!$E$15)</f>
        <v>122.63333333333867</v>
      </c>
      <c r="N342" s="8">
        <f>IF(OR(LTM!$X343 * 3600 / LTM!$C$1 &gt;= 'Input Data'!$G$12 * LOOKUP(LTM!$A343,'Input Data'!$B$58:$B$62,'Input Data'!$H$58:$H$62) - epsilon, $D342 &lt; LTM!$X342 * 3600 / LTM!$C$1 - epsilon), $D342 / 'Input Data'!$G$14, 'Input Data'!$G$13 - $D342 / 'Input Data'!$G$15)</f>
        <v>120.1806666666719</v>
      </c>
      <c r="O342" s="17">
        <f>IF($F342 + $G342 &gt;= LTM!$AA342 * 3600 / LTM!$C$1 - epsilon, ($F342 + $G342) / 'Input Data'!$G$14, 'Input Data'!$G$13 - ($F342 + $G342) / 'Input Data'!$G$15)</f>
        <v>751.57894736842104</v>
      </c>
      <c r="Q342" s="49">
        <f>IF(ABS($J342-$K342) &gt; epsilon, -((LTM!$C343 - LTM!$C342) * 3600 / LTM!$C$1-($B342+$C342))/($J342-$K342), 0)</f>
        <v>0</v>
      </c>
      <c r="R342" s="8">
        <f t="shared" si="10"/>
        <v>0</v>
      </c>
      <c r="S342" s="17">
        <f t="shared" si="11"/>
        <v>-2.8422313694065013</v>
      </c>
      <c r="U342" s="49">
        <f>MAX(U341 + Q341 * LTM!$C$1 / 3600, 0)</f>
        <v>0</v>
      </c>
      <c r="V342" s="11">
        <f>MAX(V341 + R341 * LTM!$C$1 / 3600 + IF(NOT(OR(LTM!$M343 * 3600 / LTM!$C$1 &gt;= 'Input Data'!$E$12 * LOOKUP(LTM!$A343,'Input Data'!$B$58:$B$62,'Input Data'!$F$58:$F$62) - epsilon,$B342 &lt; LTM!$M342 * 3600 / LTM!$C$1 - epsilon)), MIN(U341 + Q341 * LTM!$C$1 / 3600, 0), 0), 0)</f>
        <v>0</v>
      </c>
      <c r="W342" s="18">
        <f>MAX(W341 + S341 * LTM!$C$1 / 3600 + IF(NOT(OR(LTM!$X343 * 3600 / LTM!$C$1 &gt;= 'Input Data'!$G$12 * LOOKUP(LTM!$A343,'Input Data'!$B$58:$B$62,'Input Data'!$H$58:$H$62) - epsilon, $D342 &lt; LTM!$X342 * 3600 / LTM!$C$1 - epsilon)), MIN(V341 + R341 * LTM!$C$1 / 3600, 0), 0), 0)</f>
        <v>0.44131540327352542</v>
      </c>
      <c r="Y342" s="50" t="e">
        <f>NA()</f>
        <v>#N/A</v>
      </c>
      <c r="Z342" s="55" t="e">
        <f>NA()</f>
        <v>#N/A</v>
      </c>
      <c r="AA342" s="8" t="e">
        <f>NA()</f>
        <v>#N/A</v>
      </c>
      <c r="AB342" s="17">
        <f>IF($U342 &gt; epsilon, $U342 + 'Input Data'!$G$11 + 'Input Data'!$E$11, IF($V342 &gt; epsilon, $V342 + 'Input Data'!$G$11, $W342)) * 5280</f>
        <v>2330.1453292842143</v>
      </c>
    </row>
    <row r="343" spans="1:28" x14ac:dyDescent="0.3">
      <c r="A343" s="38">
        <f>IF(SUM($B342:$H344)=0,NA(),LTM!$A344)</f>
        <v>3390</v>
      </c>
      <c r="B343" s="7">
        <f>LTM!$I344 / LTM!$C$1 * 3600</f>
        <v>3679.0000000001601</v>
      </c>
      <c r="C343" s="8">
        <f>LTM!$H344 / LTM!$C$1 * 3600</f>
        <v>0</v>
      </c>
      <c r="D343" s="8">
        <f>LTM!$T344 / LTM!$C$1 * 3600</f>
        <v>3605.420000000157</v>
      </c>
      <c r="E343" s="33">
        <f>LTM!$S344 / LTM!$C$1 * 3600</f>
        <v>73.580000000003196</v>
      </c>
      <c r="F343" s="8">
        <f>LTM!$AE344 / LTM!$C$1 * 3600</f>
        <v>5400</v>
      </c>
      <c r="G343" s="33">
        <f>LTM!$AD344 / LTM!$C$1 * 3600</f>
        <v>0</v>
      </c>
      <c r="H343" s="18">
        <f>LTM!$AL344 / LTM!$C$1 * 3600</f>
        <v>5400</v>
      </c>
      <c r="J343" s="50">
        <f>IF(OR(LTM!$B344 * 3600 / LTM!$C$1 &gt;= 'Input Data'!$C$12 * LOOKUP(LTM!$A344,'Input Data'!$B$58:$B$62,'Input Data'!$D$58:$D$62) - epsilon, LTM!$C344 - LTM!$C343 &lt; LTM!$B343 - epsilon), (LTM!$C344 - LTM!$C343) * 3600 / LTM!$C$1 / 'Input Data'!$C$14, 'Input Data'!$C$13 - (LTM!$C344 - LTM!$C343) * 3600 / LTM!$C$1 / 'Input Data'!$C$15)</f>
        <v>61.316666666669335</v>
      </c>
      <c r="K343" s="60">
        <f>IF($B343 + $C343 &gt;= LTM!$E343 * 3600 / LTM!$C$1 - epsilon, ($B343 + $C343) / 'Input Data'!$C$14, 'Input Data'!$C$13 - ($B343 + $C343) / 'Input Data'!$C$15)</f>
        <v>61.316666666669335</v>
      </c>
      <c r="L343" s="8">
        <f>IF(OR(LTM!$M344 * 3600 / LTM!$C$1 &gt;= 'Input Data'!$E$12 * LOOKUP(LTM!$A344,'Input Data'!$B$58:$B$62,'Input Data'!$F$58:$F$62) - epsilon,$B343 &lt; LTM!$M343 * 3600 / LTM!$C$1 - epsilon), $B343 / 'Input Data'!$E$14, 'Input Data'!$E$13 - $B343 / 'Input Data'!$E$15)</f>
        <v>122.63333333333867</v>
      </c>
      <c r="M343" s="33">
        <f>IF($D343 + $E343 &gt;= LTM!$P343 * 3600 / LTM!$C$1 - epsilon, ($D343 + $E343) / 'Input Data'!$E$14, 'Input Data'!$E$13 - ($D343 + $E343) / 'Input Data'!$E$15)</f>
        <v>122.63333333333867</v>
      </c>
      <c r="N343" s="8">
        <f>IF(OR(LTM!$X344 * 3600 / LTM!$C$1 &gt;= 'Input Data'!$G$12 * LOOKUP(LTM!$A344,'Input Data'!$B$58:$B$62,'Input Data'!$H$58:$H$62) - epsilon, $D343 &lt; LTM!$X343 * 3600 / LTM!$C$1 - epsilon), $D343 / 'Input Data'!$G$14, 'Input Data'!$G$13 - $D343 / 'Input Data'!$G$15)</f>
        <v>120.1806666666719</v>
      </c>
      <c r="O343" s="17">
        <f>IF($F343 + $G343 &gt;= LTM!$AA343 * 3600 / LTM!$C$1 - epsilon, ($F343 + $G343) / 'Input Data'!$G$14, 'Input Data'!$G$13 - ($F343 + $G343) / 'Input Data'!$G$15)</f>
        <v>751.57894736842104</v>
      </c>
      <c r="Q343" s="49">
        <f>IF(ABS($J343-$K343) &gt; epsilon, -((LTM!$C344 - LTM!$C343) * 3600 / LTM!$C$1-($B343+$C343))/($J343-$K343), 0)</f>
        <v>0</v>
      </c>
      <c r="R343" s="8">
        <f t="shared" si="10"/>
        <v>0</v>
      </c>
      <c r="S343" s="17">
        <f t="shared" si="11"/>
        <v>-2.8422313694065013</v>
      </c>
      <c r="U343" s="49">
        <f>MAX(U342 + Q342 * LTM!$C$1 / 3600, 0)</f>
        <v>0</v>
      </c>
      <c r="V343" s="11">
        <f>MAX(V342 + R342 * LTM!$C$1 / 3600 + IF(NOT(OR(LTM!$M344 * 3600 / LTM!$C$1 &gt;= 'Input Data'!$E$12 * LOOKUP(LTM!$A344,'Input Data'!$B$58:$B$62,'Input Data'!$F$58:$F$62) - epsilon,$B343 &lt; LTM!$M343 * 3600 / LTM!$C$1 - epsilon)), MIN(U342 + Q342 * LTM!$C$1 / 3600, 0), 0), 0)</f>
        <v>0</v>
      </c>
      <c r="W343" s="18">
        <f>MAX(W342 + S342 * LTM!$C$1 / 3600 + IF(NOT(OR(LTM!$X344 * 3600 / LTM!$C$1 &gt;= 'Input Data'!$G$12 * LOOKUP(LTM!$A344,'Input Data'!$B$58:$B$62,'Input Data'!$H$58:$H$62) - epsilon, $D343 &lt; LTM!$X343 * 3600 / LTM!$C$1 - epsilon)), MIN(V342 + R342 * LTM!$C$1 / 3600, 0), 0), 0)</f>
        <v>0.43342031613628512</v>
      </c>
      <c r="Y343" s="50" t="e">
        <f>NA()</f>
        <v>#N/A</v>
      </c>
      <c r="Z343" s="55" t="e">
        <f>NA()</f>
        <v>#N/A</v>
      </c>
      <c r="AA343" s="8" t="e">
        <f>NA()</f>
        <v>#N/A</v>
      </c>
      <c r="AB343" s="17">
        <f>IF($U343 &gt; epsilon, $U343 + 'Input Data'!$G$11 + 'Input Data'!$E$11, IF($V343 &gt; epsilon, $V343 + 'Input Data'!$G$11, $W343)) * 5280</f>
        <v>2288.4592691995854</v>
      </c>
    </row>
    <row r="344" spans="1:28" x14ac:dyDescent="0.3">
      <c r="A344" s="38">
        <f>IF(SUM($B343:$H345)=0,NA(),LTM!$A345)</f>
        <v>3400</v>
      </c>
      <c r="B344" s="7">
        <f>LTM!$I345 / LTM!$C$1 * 3600</f>
        <v>3679.0000000001601</v>
      </c>
      <c r="C344" s="8">
        <f>LTM!$H345 / LTM!$C$1 * 3600</f>
        <v>0</v>
      </c>
      <c r="D344" s="8">
        <f>LTM!$T345 / LTM!$C$1 * 3600</f>
        <v>3605.420000000157</v>
      </c>
      <c r="E344" s="33">
        <f>LTM!$S345 / LTM!$C$1 * 3600</f>
        <v>73.580000000003196</v>
      </c>
      <c r="F344" s="8">
        <f>LTM!$AE345 / LTM!$C$1 * 3600</f>
        <v>5400</v>
      </c>
      <c r="G344" s="33">
        <f>LTM!$AD345 / LTM!$C$1 * 3600</f>
        <v>0</v>
      </c>
      <c r="H344" s="18">
        <f>LTM!$AL345 / LTM!$C$1 * 3600</f>
        <v>5400</v>
      </c>
      <c r="J344" s="50">
        <f>IF(OR(LTM!$B345 * 3600 / LTM!$C$1 &gt;= 'Input Data'!$C$12 * LOOKUP(LTM!$A345,'Input Data'!$B$58:$B$62,'Input Data'!$D$58:$D$62) - epsilon, LTM!$C345 - LTM!$C344 &lt; LTM!$B344 - epsilon), (LTM!$C345 - LTM!$C344) * 3600 / LTM!$C$1 / 'Input Data'!$C$14, 'Input Data'!$C$13 - (LTM!$C345 - LTM!$C344) * 3600 / LTM!$C$1 / 'Input Data'!$C$15)</f>
        <v>61.316666666669335</v>
      </c>
      <c r="K344" s="60">
        <f>IF($B344 + $C344 &gt;= LTM!$E344 * 3600 / LTM!$C$1 - epsilon, ($B344 + $C344) / 'Input Data'!$C$14, 'Input Data'!$C$13 - ($B344 + $C344) / 'Input Data'!$C$15)</f>
        <v>61.316666666669335</v>
      </c>
      <c r="L344" s="8">
        <f>IF(OR(LTM!$M345 * 3600 / LTM!$C$1 &gt;= 'Input Data'!$E$12 * LOOKUP(LTM!$A345,'Input Data'!$B$58:$B$62,'Input Data'!$F$58:$F$62) - epsilon,$B344 &lt; LTM!$M344 * 3600 / LTM!$C$1 - epsilon), $B344 / 'Input Data'!$E$14, 'Input Data'!$E$13 - $B344 / 'Input Data'!$E$15)</f>
        <v>122.63333333333867</v>
      </c>
      <c r="M344" s="33">
        <f>IF($D344 + $E344 &gt;= LTM!$P344 * 3600 / LTM!$C$1 - epsilon, ($D344 + $E344) / 'Input Data'!$E$14, 'Input Data'!$E$13 - ($D344 + $E344) / 'Input Data'!$E$15)</f>
        <v>122.63333333333867</v>
      </c>
      <c r="N344" s="8">
        <f>IF(OR(LTM!$X345 * 3600 / LTM!$C$1 &gt;= 'Input Data'!$G$12 * LOOKUP(LTM!$A345,'Input Data'!$B$58:$B$62,'Input Data'!$H$58:$H$62) - epsilon, $D344 &lt; LTM!$X344 * 3600 / LTM!$C$1 - epsilon), $D344 / 'Input Data'!$G$14, 'Input Data'!$G$13 - $D344 / 'Input Data'!$G$15)</f>
        <v>120.1806666666719</v>
      </c>
      <c r="O344" s="17">
        <f>IF($F344 + $G344 &gt;= LTM!$AA344 * 3600 / LTM!$C$1 - epsilon, ($F344 + $G344) / 'Input Data'!$G$14, 'Input Data'!$G$13 - ($F344 + $G344) / 'Input Data'!$G$15)</f>
        <v>751.57894736842104</v>
      </c>
      <c r="Q344" s="49">
        <f>IF(ABS($J344-$K344) &gt; epsilon, -((LTM!$C345 - LTM!$C344) * 3600 / LTM!$C$1-($B344+$C344))/($J344-$K344), 0)</f>
        <v>0</v>
      </c>
      <c r="R344" s="8">
        <f t="shared" si="10"/>
        <v>0</v>
      </c>
      <c r="S344" s="17">
        <f t="shared" si="11"/>
        <v>-2.8422313694065013</v>
      </c>
      <c r="U344" s="49">
        <f>MAX(U343 + Q343 * LTM!$C$1 / 3600, 0)</f>
        <v>0</v>
      </c>
      <c r="V344" s="11">
        <f>MAX(V343 + R343 * LTM!$C$1 / 3600 + IF(NOT(OR(LTM!$M345 * 3600 / LTM!$C$1 &gt;= 'Input Data'!$E$12 * LOOKUP(LTM!$A345,'Input Data'!$B$58:$B$62,'Input Data'!$F$58:$F$62) - epsilon,$B344 &lt; LTM!$M344 * 3600 / LTM!$C$1 - epsilon)), MIN(U343 + Q343 * LTM!$C$1 / 3600, 0), 0), 0)</f>
        <v>0</v>
      </c>
      <c r="W344" s="18">
        <f>MAX(W343 + S343 * LTM!$C$1 / 3600 + IF(NOT(OR(LTM!$X345 * 3600 / LTM!$C$1 &gt;= 'Input Data'!$G$12 * LOOKUP(LTM!$A345,'Input Data'!$B$58:$B$62,'Input Data'!$H$58:$H$62) - epsilon, $D344 &lt; LTM!$X344 * 3600 / LTM!$C$1 - epsilon)), MIN(V343 + R343 * LTM!$C$1 / 3600, 0), 0), 0)</f>
        <v>0.42552522899904482</v>
      </c>
      <c r="Y344" s="50" t="e">
        <f>NA()</f>
        <v>#N/A</v>
      </c>
      <c r="Z344" s="55" t="e">
        <f>NA()</f>
        <v>#N/A</v>
      </c>
      <c r="AA344" s="8" t="e">
        <f>NA()</f>
        <v>#N/A</v>
      </c>
      <c r="AB344" s="17">
        <f>IF($U344 &gt; epsilon, $U344 + 'Input Data'!$G$11 + 'Input Data'!$E$11, IF($V344 &gt; epsilon, $V344 + 'Input Data'!$G$11, $W344)) * 5280</f>
        <v>2246.7732091149569</v>
      </c>
    </row>
    <row r="345" spans="1:28" x14ac:dyDescent="0.3">
      <c r="A345" s="38">
        <f>IF(SUM($B344:$H346)=0,NA(),LTM!$A346)</f>
        <v>3410</v>
      </c>
      <c r="B345" s="7">
        <f>LTM!$I346 / LTM!$C$1 * 3600</f>
        <v>3679.0000000001601</v>
      </c>
      <c r="C345" s="8">
        <f>LTM!$H346 / LTM!$C$1 * 3600</f>
        <v>0</v>
      </c>
      <c r="D345" s="8">
        <f>LTM!$T346 / LTM!$C$1 * 3600</f>
        <v>3605.420000000157</v>
      </c>
      <c r="E345" s="33">
        <f>LTM!$S346 / LTM!$C$1 * 3600</f>
        <v>73.580000000003196</v>
      </c>
      <c r="F345" s="8">
        <f>LTM!$AE346 / LTM!$C$1 * 3600</f>
        <v>5400</v>
      </c>
      <c r="G345" s="33">
        <f>LTM!$AD346 / LTM!$C$1 * 3600</f>
        <v>0</v>
      </c>
      <c r="H345" s="18">
        <f>LTM!$AL346 / LTM!$C$1 * 3600</f>
        <v>5400</v>
      </c>
      <c r="J345" s="50">
        <f>IF(OR(LTM!$B346 * 3600 / LTM!$C$1 &gt;= 'Input Data'!$C$12 * LOOKUP(LTM!$A346,'Input Data'!$B$58:$B$62,'Input Data'!$D$58:$D$62) - epsilon, LTM!$C346 - LTM!$C345 &lt; LTM!$B345 - epsilon), (LTM!$C346 - LTM!$C345) * 3600 / LTM!$C$1 / 'Input Data'!$C$14, 'Input Data'!$C$13 - (LTM!$C346 - LTM!$C345) * 3600 / LTM!$C$1 / 'Input Data'!$C$15)</f>
        <v>61.316666666669335</v>
      </c>
      <c r="K345" s="60">
        <f>IF($B345 + $C345 &gt;= LTM!$E345 * 3600 / LTM!$C$1 - epsilon, ($B345 + $C345) / 'Input Data'!$C$14, 'Input Data'!$C$13 - ($B345 + $C345) / 'Input Data'!$C$15)</f>
        <v>61.316666666669335</v>
      </c>
      <c r="L345" s="8">
        <f>IF(OR(LTM!$M346 * 3600 / LTM!$C$1 &gt;= 'Input Data'!$E$12 * LOOKUP(LTM!$A346,'Input Data'!$B$58:$B$62,'Input Data'!$F$58:$F$62) - epsilon,$B345 &lt; LTM!$M345 * 3600 / LTM!$C$1 - epsilon), $B345 / 'Input Data'!$E$14, 'Input Data'!$E$13 - $B345 / 'Input Data'!$E$15)</f>
        <v>122.63333333333867</v>
      </c>
      <c r="M345" s="33">
        <f>IF($D345 + $E345 &gt;= LTM!$P345 * 3600 / LTM!$C$1 - epsilon, ($D345 + $E345) / 'Input Data'!$E$14, 'Input Data'!$E$13 - ($D345 + $E345) / 'Input Data'!$E$15)</f>
        <v>122.63333333333867</v>
      </c>
      <c r="N345" s="8">
        <f>IF(OR(LTM!$X346 * 3600 / LTM!$C$1 &gt;= 'Input Data'!$G$12 * LOOKUP(LTM!$A346,'Input Data'!$B$58:$B$62,'Input Data'!$H$58:$H$62) - epsilon, $D345 &lt; LTM!$X345 * 3600 / LTM!$C$1 - epsilon), $D345 / 'Input Data'!$G$14, 'Input Data'!$G$13 - $D345 / 'Input Data'!$G$15)</f>
        <v>120.1806666666719</v>
      </c>
      <c r="O345" s="17">
        <f>IF($F345 + $G345 &gt;= LTM!$AA345 * 3600 / LTM!$C$1 - epsilon, ($F345 + $G345) / 'Input Data'!$G$14, 'Input Data'!$G$13 - ($F345 + $G345) / 'Input Data'!$G$15)</f>
        <v>751.57894736842104</v>
      </c>
      <c r="Q345" s="49">
        <f>IF(ABS($J345-$K345) &gt; epsilon, -((LTM!$C346 - LTM!$C345) * 3600 / LTM!$C$1-($B345+$C345))/($J345-$K345), 0)</f>
        <v>0</v>
      </c>
      <c r="R345" s="8">
        <f t="shared" si="10"/>
        <v>0</v>
      </c>
      <c r="S345" s="17">
        <f t="shared" si="11"/>
        <v>-2.8422313694065013</v>
      </c>
      <c r="U345" s="49">
        <f>MAX(U344 + Q344 * LTM!$C$1 / 3600, 0)</f>
        <v>0</v>
      </c>
      <c r="V345" s="11">
        <f>MAX(V344 + R344 * LTM!$C$1 / 3600 + IF(NOT(OR(LTM!$M346 * 3600 / LTM!$C$1 &gt;= 'Input Data'!$E$12 * LOOKUP(LTM!$A346,'Input Data'!$B$58:$B$62,'Input Data'!$F$58:$F$62) - epsilon,$B345 &lt; LTM!$M345 * 3600 / LTM!$C$1 - epsilon)), MIN(U344 + Q344 * LTM!$C$1 / 3600, 0), 0), 0)</f>
        <v>0</v>
      </c>
      <c r="W345" s="18">
        <f>MAX(W344 + S344 * LTM!$C$1 / 3600 + IF(NOT(OR(LTM!$X346 * 3600 / LTM!$C$1 &gt;= 'Input Data'!$G$12 * LOOKUP(LTM!$A346,'Input Data'!$B$58:$B$62,'Input Data'!$H$58:$H$62) - epsilon, $D345 &lt; LTM!$X345 * 3600 / LTM!$C$1 - epsilon)), MIN(V344 + R344 * LTM!$C$1 / 3600, 0), 0), 0)</f>
        <v>0.41763014186180453</v>
      </c>
      <c r="Y345" s="50" t="e">
        <f>NA()</f>
        <v>#N/A</v>
      </c>
      <c r="Z345" s="55" t="e">
        <f>NA()</f>
        <v>#N/A</v>
      </c>
      <c r="AA345" s="8" t="e">
        <f>NA()</f>
        <v>#N/A</v>
      </c>
      <c r="AB345" s="17">
        <f>IF($U345 &gt; epsilon, $U345 + 'Input Data'!$G$11 + 'Input Data'!$E$11, IF($V345 &gt; epsilon, $V345 + 'Input Data'!$G$11, $W345)) * 5280</f>
        <v>2205.087149030328</v>
      </c>
    </row>
    <row r="346" spans="1:28" x14ac:dyDescent="0.3">
      <c r="A346" s="38">
        <f>IF(SUM($B345:$H347)=0,NA(),LTM!$A347)</f>
        <v>3420</v>
      </c>
      <c r="B346" s="7">
        <f>LTM!$I347 / LTM!$C$1 * 3600</f>
        <v>3679.0000000001601</v>
      </c>
      <c r="C346" s="8">
        <f>LTM!$H347 / LTM!$C$1 * 3600</f>
        <v>0</v>
      </c>
      <c r="D346" s="8">
        <f>LTM!$T347 / LTM!$C$1 * 3600</f>
        <v>3605.420000000157</v>
      </c>
      <c r="E346" s="33">
        <f>LTM!$S347 / LTM!$C$1 * 3600</f>
        <v>73.580000000003196</v>
      </c>
      <c r="F346" s="8">
        <f>LTM!$AE347 / LTM!$C$1 * 3600</f>
        <v>5400</v>
      </c>
      <c r="G346" s="33">
        <f>LTM!$AD347 / LTM!$C$1 * 3600</f>
        <v>0</v>
      </c>
      <c r="H346" s="18">
        <f>LTM!$AL347 / LTM!$C$1 * 3600</f>
        <v>5400</v>
      </c>
      <c r="J346" s="50">
        <f>IF(OR(LTM!$B347 * 3600 / LTM!$C$1 &gt;= 'Input Data'!$C$12 * LOOKUP(LTM!$A347,'Input Data'!$B$58:$B$62,'Input Data'!$D$58:$D$62) - epsilon, LTM!$C347 - LTM!$C346 &lt; LTM!$B346 - epsilon), (LTM!$C347 - LTM!$C346) * 3600 / LTM!$C$1 / 'Input Data'!$C$14, 'Input Data'!$C$13 - (LTM!$C347 - LTM!$C346) * 3600 / LTM!$C$1 / 'Input Data'!$C$15)</f>
        <v>61.316666666669335</v>
      </c>
      <c r="K346" s="60">
        <f>IF($B346 + $C346 &gt;= LTM!$E346 * 3600 / LTM!$C$1 - epsilon, ($B346 + $C346) / 'Input Data'!$C$14, 'Input Data'!$C$13 - ($B346 + $C346) / 'Input Data'!$C$15)</f>
        <v>61.316666666669335</v>
      </c>
      <c r="L346" s="8">
        <f>IF(OR(LTM!$M347 * 3600 / LTM!$C$1 &gt;= 'Input Data'!$E$12 * LOOKUP(LTM!$A347,'Input Data'!$B$58:$B$62,'Input Data'!$F$58:$F$62) - epsilon,$B346 &lt; LTM!$M346 * 3600 / LTM!$C$1 - epsilon), $B346 / 'Input Data'!$E$14, 'Input Data'!$E$13 - $B346 / 'Input Data'!$E$15)</f>
        <v>122.63333333333867</v>
      </c>
      <c r="M346" s="33">
        <f>IF($D346 + $E346 &gt;= LTM!$P346 * 3600 / LTM!$C$1 - epsilon, ($D346 + $E346) / 'Input Data'!$E$14, 'Input Data'!$E$13 - ($D346 + $E346) / 'Input Data'!$E$15)</f>
        <v>122.63333333333867</v>
      </c>
      <c r="N346" s="8">
        <f>IF(OR(LTM!$X347 * 3600 / LTM!$C$1 &gt;= 'Input Data'!$G$12 * LOOKUP(LTM!$A347,'Input Data'!$B$58:$B$62,'Input Data'!$H$58:$H$62) - epsilon, $D346 &lt; LTM!$X346 * 3600 / LTM!$C$1 - epsilon), $D346 / 'Input Data'!$G$14, 'Input Data'!$G$13 - $D346 / 'Input Data'!$G$15)</f>
        <v>120.1806666666719</v>
      </c>
      <c r="O346" s="17">
        <f>IF($F346 + $G346 &gt;= LTM!$AA346 * 3600 / LTM!$C$1 - epsilon, ($F346 + $G346) / 'Input Data'!$G$14, 'Input Data'!$G$13 - ($F346 + $G346) / 'Input Data'!$G$15)</f>
        <v>751.57894736842104</v>
      </c>
      <c r="Q346" s="49">
        <f>IF(ABS($J346-$K346) &gt; epsilon, -((LTM!$C347 - LTM!$C346) * 3600 / LTM!$C$1-($B346+$C346))/($J346-$K346), 0)</f>
        <v>0</v>
      </c>
      <c r="R346" s="8">
        <f t="shared" si="10"/>
        <v>0</v>
      </c>
      <c r="S346" s="17">
        <f t="shared" si="11"/>
        <v>-2.8422313694065013</v>
      </c>
      <c r="U346" s="49">
        <f>MAX(U345 + Q345 * LTM!$C$1 / 3600, 0)</f>
        <v>0</v>
      </c>
      <c r="V346" s="11">
        <f>MAX(V345 + R345 * LTM!$C$1 / 3600 + IF(NOT(OR(LTM!$M347 * 3600 / LTM!$C$1 &gt;= 'Input Data'!$E$12 * LOOKUP(LTM!$A347,'Input Data'!$B$58:$B$62,'Input Data'!$F$58:$F$62) - epsilon,$B346 &lt; LTM!$M346 * 3600 / LTM!$C$1 - epsilon)), MIN(U345 + Q345 * LTM!$C$1 / 3600, 0), 0), 0)</f>
        <v>0</v>
      </c>
      <c r="W346" s="18">
        <f>MAX(W345 + S345 * LTM!$C$1 / 3600 + IF(NOT(OR(LTM!$X347 * 3600 / LTM!$C$1 &gt;= 'Input Data'!$G$12 * LOOKUP(LTM!$A347,'Input Data'!$B$58:$B$62,'Input Data'!$H$58:$H$62) - epsilon, $D346 &lt; LTM!$X346 * 3600 / LTM!$C$1 - epsilon)), MIN(V345 + R345 * LTM!$C$1 / 3600, 0), 0), 0)</f>
        <v>0.40973505472456423</v>
      </c>
      <c r="Y346" s="50" t="e">
        <f>NA()</f>
        <v>#N/A</v>
      </c>
      <c r="Z346" s="55" t="e">
        <f>NA()</f>
        <v>#N/A</v>
      </c>
      <c r="AA346" s="8" t="e">
        <f>NA()</f>
        <v>#N/A</v>
      </c>
      <c r="AB346" s="17">
        <f>IF($U346 &gt; epsilon, $U346 + 'Input Data'!$G$11 + 'Input Data'!$E$11, IF($V346 &gt; epsilon, $V346 + 'Input Data'!$G$11, $W346)) * 5280</f>
        <v>2163.401088945699</v>
      </c>
    </row>
    <row r="347" spans="1:28" x14ac:dyDescent="0.3">
      <c r="A347" s="38">
        <f>IF(SUM($B346:$H348)=0,NA(),LTM!$A348)</f>
        <v>3430</v>
      </c>
      <c r="B347" s="7">
        <f>LTM!$I348 / LTM!$C$1 * 3600</f>
        <v>3679.0000000001601</v>
      </c>
      <c r="C347" s="8">
        <f>LTM!$H348 / LTM!$C$1 * 3600</f>
        <v>0</v>
      </c>
      <c r="D347" s="8">
        <f>LTM!$T348 / LTM!$C$1 * 3600</f>
        <v>3605.420000000157</v>
      </c>
      <c r="E347" s="33">
        <f>LTM!$S348 / LTM!$C$1 * 3600</f>
        <v>73.580000000003196</v>
      </c>
      <c r="F347" s="8">
        <f>LTM!$AE348 / LTM!$C$1 * 3600</f>
        <v>5400</v>
      </c>
      <c r="G347" s="33">
        <f>LTM!$AD348 / LTM!$C$1 * 3600</f>
        <v>0</v>
      </c>
      <c r="H347" s="18">
        <f>LTM!$AL348 / LTM!$C$1 * 3600</f>
        <v>5400</v>
      </c>
      <c r="J347" s="50">
        <f>IF(OR(LTM!$B348 * 3600 / LTM!$C$1 &gt;= 'Input Data'!$C$12 * LOOKUP(LTM!$A348,'Input Data'!$B$58:$B$62,'Input Data'!$D$58:$D$62) - epsilon, LTM!$C348 - LTM!$C347 &lt; LTM!$B347 - epsilon), (LTM!$C348 - LTM!$C347) * 3600 / LTM!$C$1 / 'Input Data'!$C$14, 'Input Data'!$C$13 - (LTM!$C348 - LTM!$C347) * 3600 / LTM!$C$1 / 'Input Data'!$C$15)</f>
        <v>61.316666666669335</v>
      </c>
      <c r="K347" s="60">
        <f>IF($B347 + $C347 &gt;= LTM!$E347 * 3600 / LTM!$C$1 - epsilon, ($B347 + $C347) / 'Input Data'!$C$14, 'Input Data'!$C$13 - ($B347 + $C347) / 'Input Data'!$C$15)</f>
        <v>61.316666666669335</v>
      </c>
      <c r="L347" s="8">
        <f>IF(OR(LTM!$M348 * 3600 / LTM!$C$1 &gt;= 'Input Data'!$E$12 * LOOKUP(LTM!$A348,'Input Data'!$B$58:$B$62,'Input Data'!$F$58:$F$62) - epsilon,$B347 &lt; LTM!$M347 * 3600 / LTM!$C$1 - epsilon), $B347 / 'Input Data'!$E$14, 'Input Data'!$E$13 - $B347 / 'Input Data'!$E$15)</f>
        <v>122.63333333333867</v>
      </c>
      <c r="M347" s="33">
        <f>IF($D347 + $E347 &gt;= LTM!$P347 * 3600 / LTM!$C$1 - epsilon, ($D347 + $E347) / 'Input Data'!$E$14, 'Input Data'!$E$13 - ($D347 + $E347) / 'Input Data'!$E$15)</f>
        <v>122.63333333333867</v>
      </c>
      <c r="N347" s="8">
        <f>IF(OR(LTM!$X348 * 3600 / LTM!$C$1 &gt;= 'Input Data'!$G$12 * LOOKUP(LTM!$A348,'Input Data'!$B$58:$B$62,'Input Data'!$H$58:$H$62) - epsilon, $D347 &lt; LTM!$X347 * 3600 / LTM!$C$1 - epsilon), $D347 / 'Input Data'!$G$14, 'Input Data'!$G$13 - $D347 / 'Input Data'!$G$15)</f>
        <v>120.1806666666719</v>
      </c>
      <c r="O347" s="17">
        <f>IF($F347 + $G347 &gt;= LTM!$AA347 * 3600 / LTM!$C$1 - epsilon, ($F347 + $G347) / 'Input Data'!$G$14, 'Input Data'!$G$13 - ($F347 + $G347) / 'Input Data'!$G$15)</f>
        <v>751.57894736842104</v>
      </c>
      <c r="Q347" s="49">
        <f>IF(ABS($J347-$K347) &gt; epsilon, -((LTM!$C348 - LTM!$C347) * 3600 / LTM!$C$1-($B347+$C347))/($J347-$K347), 0)</f>
        <v>0</v>
      </c>
      <c r="R347" s="8">
        <f t="shared" si="10"/>
        <v>0</v>
      </c>
      <c r="S347" s="17">
        <f t="shared" si="11"/>
        <v>-2.8422313694065013</v>
      </c>
      <c r="U347" s="49">
        <f>MAX(U346 + Q346 * LTM!$C$1 / 3600, 0)</f>
        <v>0</v>
      </c>
      <c r="V347" s="11">
        <f>MAX(V346 + R346 * LTM!$C$1 / 3600 + IF(NOT(OR(LTM!$M348 * 3600 / LTM!$C$1 &gt;= 'Input Data'!$E$12 * LOOKUP(LTM!$A348,'Input Data'!$B$58:$B$62,'Input Data'!$F$58:$F$62) - epsilon,$B347 &lt; LTM!$M347 * 3600 / LTM!$C$1 - epsilon)), MIN(U346 + Q346 * LTM!$C$1 / 3600, 0), 0), 0)</f>
        <v>0</v>
      </c>
      <c r="W347" s="18">
        <f>MAX(W346 + S346 * LTM!$C$1 / 3600 + IF(NOT(OR(LTM!$X348 * 3600 / LTM!$C$1 &gt;= 'Input Data'!$G$12 * LOOKUP(LTM!$A348,'Input Data'!$B$58:$B$62,'Input Data'!$H$58:$H$62) - epsilon, $D347 &lt; LTM!$X347 * 3600 / LTM!$C$1 - epsilon)), MIN(V346 + R346 * LTM!$C$1 / 3600, 0), 0), 0)</f>
        <v>0.40183996758732393</v>
      </c>
      <c r="Y347" s="50" t="e">
        <f>NA()</f>
        <v>#N/A</v>
      </c>
      <c r="Z347" s="55" t="e">
        <f>NA()</f>
        <v>#N/A</v>
      </c>
      <c r="AA347" s="8" t="e">
        <f>NA()</f>
        <v>#N/A</v>
      </c>
      <c r="AB347" s="17">
        <f>IF($U347 &gt; epsilon, $U347 + 'Input Data'!$G$11 + 'Input Data'!$E$11, IF($V347 &gt; epsilon, $V347 + 'Input Data'!$G$11, $W347)) * 5280</f>
        <v>2121.7150288610706</v>
      </c>
    </row>
    <row r="348" spans="1:28" x14ac:dyDescent="0.3">
      <c r="A348" s="38">
        <f>IF(SUM($B347:$H349)=0,NA(),LTM!$A349)</f>
        <v>3440</v>
      </c>
      <c r="B348" s="7">
        <f>LTM!$I349 / LTM!$C$1 * 3600</f>
        <v>3679.0000000001601</v>
      </c>
      <c r="C348" s="8">
        <f>LTM!$H349 / LTM!$C$1 * 3600</f>
        <v>0</v>
      </c>
      <c r="D348" s="8">
        <f>LTM!$T349 / LTM!$C$1 * 3600</f>
        <v>3605.420000000157</v>
      </c>
      <c r="E348" s="33">
        <f>LTM!$S349 / LTM!$C$1 * 3600</f>
        <v>73.580000000003196</v>
      </c>
      <c r="F348" s="8">
        <f>LTM!$AE349 / LTM!$C$1 * 3600</f>
        <v>5400</v>
      </c>
      <c r="G348" s="33">
        <f>LTM!$AD349 / LTM!$C$1 * 3600</f>
        <v>0</v>
      </c>
      <c r="H348" s="18">
        <f>LTM!$AL349 / LTM!$C$1 * 3600</f>
        <v>5400</v>
      </c>
      <c r="J348" s="50">
        <f>IF(OR(LTM!$B349 * 3600 / LTM!$C$1 &gt;= 'Input Data'!$C$12 * LOOKUP(LTM!$A349,'Input Data'!$B$58:$B$62,'Input Data'!$D$58:$D$62) - epsilon, LTM!$C349 - LTM!$C348 &lt; LTM!$B348 - epsilon), (LTM!$C349 - LTM!$C348) * 3600 / LTM!$C$1 / 'Input Data'!$C$14, 'Input Data'!$C$13 - (LTM!$C349 - LTM!$C348) * 3600 / LTM!$C$1 / 'Input Data'!$C$15)</f>
        <v>61.316666666669335</v>
      </c>
      <c r="K348" s="60">
        <f>IF($B348 + $C348 &gt;= LTM!$E348 * 3600 / LTM!$C$1 - epsilon, ($B348 + $C348) / 'Input Data'!$C$14, 'Input Data'!$C$13 - ($B348 + $C348) / 'Input Data'!$C$15)</f>
        <v>61.316666666669335</v>
      </c>
      <c r="L348" s="8">
        <f>IF(OR(LTM!$M349 * 3600 / LTM!$C$1 &gt;= 'Input Data'!$E$12 * LOOKUP(LTM!$A349,'Input Data'!$B$58:$B$62,'Input Data'!$F$58:$F$62) - epsilon,$B348 &lt; LTM!$M348 * 3600 / LTM!$C$1 - epsilon), $B348 / 'Input Data'!$E$14, 'Input Data'!$E$13 - $B348 / 'Input Data'!$E$15)</f>
        <v>122.63333333333867</v>
      </c>
      <c r="M348" s="33">
        <f>IF($D348 + $E348 &gt;= LTM!$P348 * 3600 / LTM!$C$1 - epsilon, ($D348 + $E348) / 'Input Data'!$E$14, 'Input Data'!$E$13 - ($D348 + $E348) / 'Input Data'!$E$15)</f>
        <v>122.63333333333867</v>
      </c>
      <c r="N348" s="8">
        <f>IF(OR(LTM!$X349 * 3600 / LTM!$C$1 &gt;= 'Input Data'!$G$12 * LOOKUP(LTM!$A349,'Input Data'!$B$58:$B$62,'Input Data'!$H$58:$H$62) - epsilon, $D348 &lt; LTM!$X348 * 3600 / LTM!$C$1 - epsilon), $D348 / 'Input Data'!$G$14, 'Input Data'!$G$13 - $D348 / 'Input Data'!$G$15)</f>
        <v>120.1806666666719</v>
      </c>
      <c r="O348" s="17">
        <f>IF($F348 + $G348 &gt;= LTM!$AA348 * 3600 / LTM!$C$1 - epsilon, ($F348 + $G348) / 'Input Data'!$G$14, 'Input Data'!$G$13 - ($F348 + $G348) / 'Input Data'!$G$15)</f>
        <v>751.57894736842104</v>
      </c>
      <c r="Q348" s="49">
        <f>IF(ABS($J348-$K348) &gt; epsilon, -((LTM!$C349 - LTM!$C348) * 3600 / LTM!$C$1-($B348+$C348))/($J348-$K348), 0)</f>
        <v>0</v>
      </c>
      <c r="R348" s="8">
        <f t="shared" si="10"/>
        <v>0</v>
      </c>
      <c r="S348" s="17">
        <f t="shared" si="11"/>
        <v>-2.8422313694065013</v>
      </c>
      <c r="U348" s="49">
        <f>MAX(U347 + Q347 * LTM!$C$1 / 3600, 0)</f>
        <v>0</v>
      </c>
      <c r="V348" s="11">
        <f>MAX(V347 + R347 * LTM!$C$1 / 3600 + IF(NOT(OR(LTM!$M349 * 3600 / LTM!$C$1 &gt;= 'Input Data'!$E$12 * LOOKUP(LTM!$A349,'Input Data'!$B$58:$B$62,'Input Data'!$F$58:$F$62) - epsilon,$B348 &lt; LTM!$M348 * 3600 / LTM!$C$1 - epsilon)), MIN(U347 + Q347 * LTM!$C$1 / 3600, 0), 0), 0)</f>
        <v>0</v>
      </c>
      <c r="W348" s="18">
        <f>MAX(W347 + S347 * LTM!$C$1 / 3600 + IF(NOT(OR(LTM!$X349 * 3600 / LTM!$C$1 &gt;= 'Input Data'!$G$12 * LOOKUP(LTM!$A349,'Input Data'!$B$58:$B$62,'Input Data'!$H$58:$H$62) - epsilon, $D348 &lt; LTM!$X348 * 3600 / LTM!$C$1 - epsilon)), MIN(V347 + R347 * LTM!$C$1 / 3600, 0), 0), 0)</f>
        <v>0.39394488045008363</v>
      </c>
      <c r="Y348" s="50" t="e">
        <f>NA()</f>
        <v>#N/A</v>
      </c>
      <c r="Z348" s="55" t="e">
        <f>NA()</f>
        <v>#N/A</v>
      </c>
      <c r="AA348" s="8" t="e">
        <f>NA()</f>
        <v>#N/A</v>
      </c>
      <c r="AB348" s="17">
        <f>IF($U348 &gt; epsilon, $U348 + 'Input Data'!$G$11 + 'Input Data'!$E$11, IF($V348 &gt; epsilon, $V348 + 'Input Data'!$G$11, $W348)) * 5280</f>
        <v>2080.0289687764416</v>
      </c>
    </row>
    <row r="349" spans="1:28" x14ac:dyDescent="0.3">
      <c r="A349" s="38">
        <f>IF(SUM($B348:$H350)=0,NA(),LTM!$A350)</f>
        <v>3450</v>
      </c>
      <c r="B349" s="7">
        <f>LTM!$I350 / LTM!$C$1 * 3600</f>
        <v>3679.0000000001601</v>
      </c>
      <c r="C349" s="8">
        <f>LTM!$H350 / LTM!$C$1 * 3600</f>
        <v>0</v>
      </c>
      <c r="D349" s="8">
        <f>LTM!$T350 / LTM!$C$1 * 3600</f>
        <v>3605.420000000157</v>
      </c>
      <c r="E349" s="33">
        <f>LTM!$S350 / LTM!$C$1 * 3600</f>
        <v>73.580000000003196</v>
      </c>
      <c r="F349" s="8">
        <f>LTM!$AE350 / LTM!$C$1 * 3600</f>
        <v>5400</v>
      </c>
      <c r="G349" s="33">
        <f>LTM!$AD350 / LTM!$C$1 * 3600</f>
        <v>0</v>
      </c>
      <c r="H349" s="18">
        <f>LTM!$AL350 / LTM!$C$1 * 3600</f>
        <v>5400</v>
      </c>
      <c r="J349" s="50">
        <f>IF(OR(LTM!$B350 * 3600 / LTM!$C$1 &gt;= 'Input Data'!$C$12 * LOOKUP(LTM!$A350,'Input Data'!$B$58:$B$62,'Input Data'!$D$58:$D$62) - epsilon, LTM!$C350 - LTM!$C349 &lt; LTM!$B349 - epsilon), (LTM!$C350 - LTM!$C349) * 3600 / LTM!$C$1 / 'Input Data'!$C$14, 'Input Data'!$C$13 - (LTM!$C350 - LTM!$C349) * 3600 / LTM!$C$1 / 'Input Data'!$C$15)</f>
        <v>61.316666666669335</v>
      </c>
      <c r="K349" s="60">
        <f>IF($B349 + $C349 &gt;= LTM!$E349 * 3600 / LTM!$C$1 - epsilon, ($B349 + $C349) / 'Input Data'!$C$14, 'Input Data'!$C$13 - ($B349 + $C349) / 'Input Data'!$C$15)</f>
        <v>61.316666666669335</v>
      </c>
      <c r="L349" s="8">
        <f>IF(OR(LTM!$M350 * 3600 / LTM!$C$1 &gt;= 'Input Data'!$E$12 * LOOKUP(LTM!$A350,'Input Data'!$B$58:$B$62,'Input Data'!$F$58:$F$62) - epsilon,$B349 &lt; LTM!$M349 * 3600 / LTM!$C$1 - epsilon), $B349 / 'Input Data'!$E$14, 'Input Data'!$E$13 - $B349 / 'Input Data'!$E$15)</f>
        <v>122.63333333333867</v>
      </c>
      <c r="M349" s="33">
        <f>IF($D349 + $E349 &gt;= LTM!$P349 * 3600 / LTM!$C$1 - epsilon, ($D349 + $E349) / 'Input Data'!$E$14, 'Input Data'!$E$13 - ($D349 + $E349) / 'Input Data'!$E$15)</f>
        <v>122.63333333333867</v>
      </c>
      <c r="N349" s="8">
        <f>IF(OR(LTM!$X350 * 3600 / LTM!$C$1 &gt;= 'Input Data'!$G$12 * LOOKUP(LTM!$A350,'Input Data'!$B$58:$B$62,'Input Data'!$H$58:$H$62) - epsilon, $D349 &lt; LTM!$X349 * 3600 / LTM!$C$1 - epsilon), $D349 / 'Input Data'!$G$14, 'Input Data'!$G$13 - $D349 / 'Input Data'!$G$15)</f>
        <v>120.1806666666719</v>
      </c>
      <c r="O349" s="17">
        <f>IF($F349 + $G349 &gt;= LTM!$AA349 * 3600 / LTM!$C$1 - epsilon, ($F349 + $G349) / 'Input Data'!$G$14, 'Input Data'!$G$13 - ($F349 + $G349) / 'Input Data'!$G$15)</f>
        <v>751.57894736842104</v>
      </c>
      <c r="Q349" s="49">
        <f>IF(ABS($J349-$K349) &gt; epsilon, -((LTM!$C350 - LTM!$C349) * 3600 / LTM!$C$1-($B349+$C349))/($J349-$K349), 0)</f>
        <v>0</v>
      </c>
      <c r="R349" s="8">
        <f t="shared" si="10"/>
        <v>0</v>
      </c>
      <c r="S349" s="17">
        <f t="shared" si="11"/>
        <v>-2.8422313694065013</v>
      </c>
      <c r="U349" s="49">
        <f>MAX(U348 + Q348 * LTM!$C$1 / 3600, 0)</f>
        <v>0</v>
      </c>
      <c r="V349" s="11">
        <f>MAX(V348 + R348 * LTM!$C$1 / 3600 + IF(NOT(OR(LTM!$M350 * 3600 / LTM!$C$1 &gt;= 'Input Data'!$E$12 * LOOKUP(LTM!$A350,'Input Data'!$B$58:$B$62,'Input Data'!$F$58:$F$62) - epsilon,$B349 &lt; LTM!$M349 * 3600 / LTM!$C$1 - epsilon)), MIN(U348 + Q348 * LTM!$C$1 / 3600, 0), 0), 0)</f>
        <v>0</v>
      </c>
      <c r="W349" s="18">
        <f>MAX(W348 + S348 * LTM!$C$1 / 3600 + IF(NOT(OR(LTM!$X350 * 3600 / LTM!$C$1 &gt;= 'Input Data'!$G$12 * LOOKUP(LTM!$A350,'Input Data'!$B$58:$B$62,'Input Data'!$H$58:$H$62) - epsilon, $D349 &lt; LTM!$X349 * 3600 / LTM!$C$1 - epsilon)), MIN(V348 + R348 * LTM!$C$1 / 3600, 0), 0), 0)</f>
        <v>0.38604979331284334</v>
      </c>
      <c r="Y349" s="50" t="e">
        <f>NA()</f>
        <v>#N/A</v>
      </c>
      <c r="Z349" s="55" t="e">
        <f>NA()</f>
        <v>#N/A</v>
      </c>
      <c r="AA349" s="8" t="e">
        <f>NA()</f>
        <v>#N/A</v>
      </c>
      <c r="AB349" s="17">
        <f>IF($U349 &gt; epsilon, $U349 + 'Input Data'!$G$11 + 'Input Data'!$E$11, IF($V349 &gt; epsilon, $V349 + 'Input Data'!$G$11, $W349)) * 5280</f>
        <v>2038.3429086918129</v>
      </c>
    </row>
    <row r="350" spans="1:28" x14ac:dyDescent="0.3">
      <c r="A350" s="38">
        <f>IF(SUM($B349:$H351)=0,NA(),LTM!$A351)</f>
        <v>3460</v>
      </c>
      <c r="B350" s="7">
        <f>LTM!$I351 / LTM!$C$1 * 3600</f>
        <v>3679.0000000001601</v>
      </c>
      <c r="C350" s="8">
        <f>LTM!$H351 / LTM!$C$1 * 3600</f>
        <v>0</v>
      </c>
      <c r="D350" s="8">
        <f>LTM!$T351 / LTM!$C$1 * 3600</f>
        <v>3605.420000000157</v>
      </c>
      <c r="E350" s="33">
        <f>LTM!$S351 / LTM!$C$1 * 3600</f>
        <v>73.580000000003196</v>
      </c>
      <c r="F350" s="8">
        <f>LTM!$AE351 / LTM!$C$1 * 3600</f>
        <v>5400</v>
      </c>
      <c r="G350" s="33">
        <f>LTM!$AD351 / LTM!$C$1 * 3600</f>
        <v>0</v>
      </c>
      <c r="H350" s="18">
        <f>LTM!$AL351 / LTM!$C$1 * 3600</f>
        <v>5400</v>
      </c>
      <c r="J350" s="50">
        <f>IF(OR(LTM!$B351 * 3600 / LTM!$C$1 &gt;= 'Input Data'!$C$12 * LOOKUP(LTM!$A351,'Input Data'!$B$58:$B$62,'Input Data'!$D$58:$D$62) - epsilon, LTM!$C351 - LTM!$C350 &lt; LTM!$B350 - epsilon), (LTM!$C351 - LTM!$C350) * 3600 / LTM!$C$1 / 'Input Data'!$C$14, 'Input Data'!$C$13 - (LTM!$C351 - LTM!$C350) * 3600 / LTM!$C$1 / 'Input Data'!$C$15)</f>
        <v>61.316666666669335</v>
      </c>
      <c r="K350" s="60">
        <f>IF($B350 + $C350 &gt;= LTM!$E350 * 3600 / LTM!$C$1 - epsilon, ($B350 + $C350) / 'Input Data'!$C$14, 'Input Data'!$C$13 - ($B350 + $C350) / 'Input Data'!$C$15)</f>
        <v>61.316666666669335</v>
      </c>
      <c r="L350" s="8">
        <f>IF(OR(LTM!$M351 * 3600 / LTM!$C$1 &gt;= 'Input Data'!$E$12 * LOOKUP(LTM!$A351,'Input Data'!$B$58:$B$62,'Input Data'!$F$58:$F$62) - epsilon,$B350 &lt; LTM!$M350 * 3600 / LTM!$C$1 - epsilon), $B350 / 'Input Data'!$E$14, 'Input Data'!$E$13 - $B350 / 'Input Data'!$E$15)</f>
        <v>122.63333333333867</v>
      </c>
      <c r="M350" s="33">
        <f>IF($D350 + $E350 &gt;= LTM!$P350 * 3600 / LTM!$C$1 - epsilon, ($D350 + $E350) / 'Input Data'!$E$14, 'Input Data'!$E$13 - ($D350 + $E350) / 'Input Data'!$E$15)</f>
        <v>122.63333333333867</v>
      </c>
      <c r="N350" s="8">
        <f>IF(OR(LTM!$X351 * 3600 / LTM!$C$1 &gt;= 'Input Data'!$G$12 * LOOKUP(LTM!$A351,'Input Data'!$B$58:$B$62,'Input Data'!$H$58:$H$62) - epsilon, $D350 &lt; LTM!$X350 * 3600 / LTM!$C$1 - epsilon), $D350 / 'Input Data'!$G$14, 'Input Data'!$G$13 - $D350 / 'Input Data'!$G$15)</f>
        <v>120.1806666666719</v>
      </c>
      <c r="O350" s="17">
        <f>IF($F350 + $G350 &gt;= LTM!$AA350 * 3600 / LTM!$C$1 - epsilon, ($F350 + $G350) / 'Input Data'!$G$14, 'Input Data'!$G$13 - ($F350 + $G350) / 'Input Data'!$G$15)</f>
        <v>751.57894736842104</v>
      </c>
      <c r="Q350" s="49">
        <f>IF(ABS($J350-$K350) &gt; epsilon, -((LTM!$C351 - LTM!$C350) * 3600 / LTM!$C$1-($B350+$C350))/($J350-$K350), 0)</f>
        <v>0</v>
      </c>
      <c r="R350" s="8">
        <f t="shared" si="10"/>
        <v>0</v>
      </c>
      <c r="S350" s="17">
        <f t="shared" si="11"/>
        <v>-2.8422313694065013</v>
      </c>
      <c r="U350" s="49">
        <f>MAX(U349 + Q349 * LTM!$C$1 / 3600, 0)</f>
        <v>0</v>
      </c>
      <c r="V350" s="11">
        <f>MAX(V349 + R349 * LTM!$C$1 / 3600 + IF(NOT(OR(LTM!$M351 * 3600 / LTM!$C$1 &gt;= 'Input Data'!$E$12 * LOOKUP(LTM!$A351,'Input Data'!$B$58:$B$62,'Input Data'!$F$58:$F$62) - epsilon,$B350 &lt; LTM!$M350 * 3600 / LTM!$C$1 - epsilon)), MIN(U349 + Q349 * LTM!$C$1 / 3600, 0), 0), 0)</f>
        <v>0</v>
      </c>
      <c r="W350" s="18">
        <f>MAX(W349 + S349 * LTM!$C$1 / 3600 + IF(NOT(OR(LTM!$X351 * 3600 / LTM!$C$1 &gt;= 'Input Data'!$G$12 * LOOKUP(LTM!$A351,'Input Data'!$B$58:$B$62,'Input Data'!$H$58:$H$62) - epsilon, $D350 &lt; LTM!$X350 * 3600 / LTM!$C$1 - epsilon)), MIN(V349 + R349 * LTM!$C$1 / 3600, 0), 0), 0)</f>
        <v>0.37815470617560304</v>
      </c>
      <c r="Y350" s="50" t="e">
        <f>NA()</f>
        <v>#N/A</v>
      </c>
      <c r="Z350" s="55" t="e">
        <f>NA()</f>
        <v>#N/A</v>
      </c>
      <c r="AA350" s="8" t="e">
        <f>NA()</f>
        <v>#N/A</v>
      </c>
      <c r="AB350" s="17">
        <f>IF($U350 &gt; epsilon, $U350 + 'Input Data'!$G$11 + 'Input Data'!$E$11, IF($V350 &gt; epsilon, $V350 + 'Input Data'!$G$11, $W350)) * 5280</f>
        <v>1996.656848607184</v>
      </c>
    </row>
    <row r="351" spans="1:28" x14ac:dyDescent="0.3">
      <c r="A351" s="38">
        <f>IF(SUM($B350:$H352)=0,NA(),LTM!$A352)</f>
        <v>3470</v>
      </c>
      <c r="B351" s="7">
        <f>LTM!$I352 / LTM!$C$1 * 3600</f>
        <v>3679.0000000001601</v>
      </c>
      <c r="C351" s="8">
        <f>LTM!$H352 / LTM!$C$1 * 3600</f>
        <v>0</v>
      </c>
      <c r="D351" s="8">
        <f>LTM!$T352 / LTM!$C$1 * 3600</f>
        <v>3605.420000000157</v>
      </c>
      <c r="E351" s="33">
        <f>LTM!$S352 / LTM!$C$1 * 3600</f>
        <v>73.580000000003196</v>
      </c>
      <c r="F351" s="8">
        <f>LTM!$AE352 / LTM!$C$1 * 3600</f>
        <v>5400</v>
      </c>
      <c r="G351" s="33">
        <f>LTM!$AD352 / LTM!$C$1 * 3600</f>
        <v>0</v>
      </c>
      <c r="H351" s="18">
        <f>LTM!$AL352 / LTM!$C$1 * 3600</f>
        <v>5400</v>
      </c>
      <c r="J351" s="50">
        <f>IF(OR(LTM!$B352 * 3600 / LTM!$C$1 &gt;= 'Input Data'!$C$12 * LOOKUP(LTM!$A352,'Input Data'!$B$58:$B$62,'Input Data'!$D$58:$D$62) - epsilon, LTM!$C352 - LTM!$C351 &lt; LTM!$B351 - epsilon), (LTM!$C352 - LTM!$C351) * 3600 / LTM!$C$1 / 'Input Data'!$C$14, 'Input Data'!$C$13 - (LTM!$C352 - LTM!$C351) * 3600 / LTM!$C$1 / 'Input Data'!$C$15)</f>
        <v>61.316666666669335</v>
      </c>
      <c r="K351" s="60">
        <f>IF($B351 + $C351 &gt;= LTM!$E351 * 3600 / LTM!$C$1 - epsilon, ($B351 + $C351) / 'Input Data'!$C$14, 'Input Data'!$C$13 - ($B351 + $C351) / 'Input Data'!$C$15)</f>
        <v>61.316666666669335</v>
      </c>
      <c r="L351" s="8">
        <f>IF(OR(LTM!$M352 * 3600 / LTM!$C$1 &gt;= 'Input Data'!$E$12 * LOOKUP(LTM!$A352,'Input Data'!$B$58:$B$62,'Input Data'!$F$58:$F$62) - epsilon,$B351 &lt; LTM!$M351 * 3600 / LTM!$C$1 - epsilon), $B351 / 'Input Data'!$E$14, 'Input Data'!$E$13 - $B351 / 'Input Data'!$E$15)</f>
        <v>122.63333333333867</v>
      </c>
      <c r="M351" s="33">
        <f>IF($D351 + $E351 &gt;= LTM!$P351 * 3600 / LTM!$C$1 - epsilon, ($D351 + $E351) / 'Input Data'!$E$14, 'Input Data'!$E$13 - ($D351 + $E351) / 'Input Data'!$E$15)</f>
        <v>122.63333333333867</v>
      </c>
      <c r="N351" s="8">
        <f>IF(OR(LTM!$X352 * 3600 / LTM!$C$1 &gt;= 'Input Data'!$G$12 * LOOKUP(LTM!$A352,'Input Data'!$B$58:$B$62,'Input Data'!$H$58:$H$62) - epsilon, $D351 &lt; LTM!$X351 * 3600 / LTM!$C$1 - epsilon), $D351 / 'Input Data'!$G$14, 'Input Data'!$G$13 - $D351 / 'Input Data'!$G$15)</f>
        <v>120.1806666666719</v>
      </c>
      <c r="O351" s="17">
        <f>IF($F351 + $G351 &gt;= LTM!$AA351 * 3600 / LTM!$C$1 - epsilon, ($F351 + $G351) / 'Input Data'!$G$14, 'Input Data'!$G$13 - ($F351 + $G351) / 'Input Data'!$G$15)</f>
        <v>751.57894736842104</v>
      </c>
      <c r="Q351" s="49">
        <f>IF(ABS($J351-$K351) &gt; epsilon, -((LTM!$C352 - LTM!$C351) * 3600 / LTM!$C$1-($B351+$C351))/($J351-$K351), 0)</f>
        <v>0</v>
      </c>
      <c r="R351" s="8">
        <f t="shared" si="10"/>
        <v>0</v>
      </c>
      <c r="S351" s="17">
        <f t="shared" si="11"/>
        <v>-2.8422313694065013</v>
      </c>
      <c r="U351" s="49">
        <f>MAX(U350 + Q350 * LTM!$C$1 / 3600, 0)</f>
        <v>0</v>
      </c>
      <c r="V351" s="11">
        <f>MAX(V350 + R350 * LTM!$C$1 / 3600 + IF(NOT(OR(LTM!$M352 * 3600 / LTM!$C$1 &gt;= 'Input Data'!$E$12 * LOOKUP(LTM!$A352,'Input Data'!$B$58:$B$62,'Input Data'!$F$58:$F$62) - epsilon,$B351 &lt; LTM!$M351 * 3600 / LTM!$C$1 - epsilon)), MIN(U350 + Q350 * LTM!$C$1 / 3600, 0), 0), 0)</f>
        <v>0</v>
      </c>
      <c r="W351" s="18">
        <f>MAX(W350 + S350 * LTM!$C$1 / 3600 + IF(NOT(OR(LTM!$X352 * 3600 / LTM!$C$1 &gt;= 'Input Data'!$G$12 * LOOKUP(LTM!$A352,'Input Data'!$B$58:$B$62,'Input Data'!$H$58:$H$62) - epsilon, $D351 &lt; LTM!$X351 * 3600 / LTM!$C$1 - epsilon)), MIN(V350 + R350 * LTM!$C$1 / 3600, 0), 0), 0)</f>
        <v>0.37025961903836274</v>
      </c>
      <c r="Y351" s="50" t="e">
        <f>NA()</f>
        <v>#N/A</v>
      </c>
      <c r="Z351" s="55" t="e">
        <f>NA()</f>
        <v>#N/A</v>
      </c>
      <c r="AA351" s="8" t="e">
        <f>NA()</f>
        <v>#N/A</v>
      </c>
      <c r="AB351" s="17">
        <f>IF($U351 &gt; epsilon, $U351 + 'Input Data'!$G$11 + 'Input Data'!$E$11, IF($V351 &gt; epsilon, $V351 + 'Input Data'!$G$11, $W351)) * 5280</f>
        <v>1954.9707885225553</v>
      </c>
    </row>
    <row r="352" spans="1:28" x14ac:dyDescent="0.3">
      <c r="A352" s="38">
        <f>IF(SUM($B351:$H353)=0,NA(),LTM!$A353)</f>
        <v>3480</v>
      </c>
      <c r="B352" s="7">
        <f>LTM!$I353 / LTM!$C$1 * 3600</f>
        <v>3679.0000000001601</v>
      </c>
      <c r="C352" s="8">
        <f>LTM!$H353 / LTM!$C$1 * 3600</f>
        <v>0</v>
      </c>
      <c r="D352" s="8">
        <f>LTM!$T353 / LTM!$C$1 * 3600</f>
        <v>3605.420000000157</v>
      </c>
      <c r="E352" s="33">
        <f>LTM!$S353 / LTM!$C$1 * 3600</f>
        <v>73.580000000003196</v>
      </c>
      <c r="F352" s="8">
        <f>LTM!$AE353 / LTM!$C$1 * 3600</f>
        <v>5400</v>
      </c>
      <c r="G352" s="33">
        <f>LTM!$AD353 / LTM!$C$1 * 3600</f>
        <v>0</v>
      </c>
      <c r="H352" s="18">
        <f>LTM!$AL353 / LTM!$C$1 * 3600</f>
        <v>5400</v>
      </c>
      <c r="J352" s="50">
        <f>IF(OR(LTM!$B353 * 3600 / LTM!$C$1 &gt;= 'Input Data'!$C$12 * LOOKUP(LTM!$A353,'Input Data'!$B$58:$B$62,'Input Data'!$D$58:$D$62) - epsilon, LTM!$C353 - LTM!$C352 &lt; LTM!$B352 - epsilon), (LTM!$C353 - LTM!$C352) * 3600 / LTM!$C$1 / 'Input Data'!$C$14, 'Input Data'!$C$13 - (LTM!$C353 - LTM!$C352) * 3600 / LTM!$C$1 / 'Input Data'!$C$15)</f>
        <v>61.316666666669335</v>
      </c>
      <c r="K352" s="60">
        <f>IF($B352 + $C352 &gt;= LTM!$E352 * 3600 / LTM!$C$1 - epsilon, ($B352 + $C352) / 'Input Data'!$C$14, 'Input Data'!$C$13 - ($B352 + $C352) / 'Input Data'!$C$15)</f>
        <v>61.316666666669335</v>
      </c>
      <c r="L352" s="8">
        <f>IF(OR(LTM!$M353 * 3600 / LTM!$C$1 &gt;= 'Input Data'!$E$12 * LOOKUP(LTM!$A353,'Input Data'!$B$58:$B$62,'Input Data'!$F$58:$F$62) - epsilon,$B352 &lt; LTM!$M352 * 3600 / LTM!$C$1 - epsilon), $B352 / 'Input Data'!$E$14, 'Input Data'!$E$13 - $B352 / 'Input Data'!$E$15)</f>
        <v>122.63333333333867</v>
      </c>
      <c r="M352" s="33">
        <f>IF($D352 + $E352 &gt;= LTM!$P352 * 3600 / LTM!$C$1 - epsilon, ($D352 + $E352) / 'Input Data'!$E$14, 'Input Data'!$E$13 - ($D352 + $E352) / 'Input Data'!$E$15)</f>
        <v>122.63333333333867</v>
      </c>
      <c r="N352" s="8">
        <f>IF(OR(LTM!$X353 * 3600 / LTM!$C$1 &gt;= 'Input Data'!$G$12 * LOOKUP(LTM!$A353,'Input Data'!$B$58:$B$62,'Input Data'!$H$58:$H$62) - epsilon, $D352 &lt; LTM!$X352 * 3600 / LTM!$C$1 - epsilon), $D352 / 'Input Data'!$G$14, 'Input Data'!$G$13 - $D352 / 'Input Data'!$G$15)</f>
        <v>120.1806666666719</v>
      </c>
      <c r="O352" s="17">
        <f>IF($F352 + $G352 &gt;= LTM!$AA352 * 3600 / LTM!$C$1 - epsilon, ($F352 + $G352) / 'Input Data'!$G$14, 'Input Data'!$G$13 - ($F352 + $G352) / 'Input Data'!$G$15)</f>
        <v>751.57894736842104</v>
      </c>
      <c r="Q352" s="49">
        <f>IF(ABS($J352-$K352) &gt; epsilon, -((LTM!$C353 - LTM!$C352) * 3600 / LTM!$C$1-($B352+$C352))/($J352-$K352), 0)</f>
        <v>0</v>
      </c>
      <c r="R352" s="8">
        <f t="shared" si="10"/>
        <v>0</v>
      </c>
      <c r="S352" s="17">
        <f t="shared" si="11"/>
        <v>-2.8422313694065013</v>
      </c>
      <c r="U352" s="49">
        <f>MAX(U351 + Q351 * LTM!$C$1 / 3600, 0)</f>
        <v>0</v>
      </c>
      <c r="V352" s="11">
        <f>MAX(V351 + R351 * LTM!$C$1 / 3600 + IF(NOT(OR(LTM!$M353 * 3600 / LTM!$C$1 &gt;= 'Input Data'!$E$12 * LOOKUP(LTM!$A353,'Input Data'!$B$58:$B$62,'Input Data'!$F$58:$F$62) - epsilon,$B352 &lt; LTM!$M352 * 3600 / LTM!$C$1 - epsilon)), MIN(U351 + Q351 * LTM!$C$1 / 3600, 0), 0), 0)</f>
        <v>0</v>
      </c>
      <c r="W352" s="18">
        <f>MAX(W351 + S351 * LTM!$C$1 / 3600 + IF(NOT(OR(LTM!$X353 * 3600 / LTM!$C$1 &gt;= 'Input Data'!$G$12 * LOOKUP(LTM!$A353,'Input Data'!$B$58:$B$62,'Input Data'!$H$58:$H$62) - epsilon, $D352 &lt; LTM!$X352 * 3600 / LTM!$C$1 - epsilon)), MIN(V351 + R351 * LTM!$C$1 / 3600, 0), 0), 0)</f>
        <v>0.36236453190112244</v>
      </c>
      <c r="Y352" s="50" t="e">
        <f>NA()</f>
        <v>#N/A</v>
      </c>
      <c r="Z352" s="55" t="e">
        <f>NA()</f>
        <v>#N/A</v>
      </c>
      <c r="AA352" s="8" t="e">
        <f>NA()</f>
        <v>#N/A</v>
      </c>
      <c r="AB352" s="17">
        <f>IF($U352 &gt; epsilon, $U352 + 'Input Data'!$G$11 + 'Input Data'!$E$11, IF($V352 &gt; epsilon, $V352 + 'Input Data'!$G$11, $W352)) * 5280</f>
        <v>1913.2847284379266</v>
      </c>
    </row>
    <row r="353" spans="1:28" x14ac:dyDescent="0.3">
      <c r="A353" s="38">
        <f>IF(SUM($B352:$H354)=0,NA(),LTM!$A354)</f>
        <v>3490</v>
      </c>
      <c r="B353" s="7">
        <f>LTM!$I354 / LTM!$C$1 * 3600</f>
        <v>3679.0000000001601</v>
      </c>
      <c r="C353" s="8">
        <f>LTM!$H354 / LTM!$C$1 * 3600</f>
        <v>0</v>
      </c>
      <c r="D353" s="8">
        <f>LTM!$T354 / LTM!$C$1 * 3600</f>
        <v>3605.420000000157</v>
      </c>
      <c r="E353" s="33">
        <f>LTM!$S354 / LTM!$C$1 * 3600</f>
        <v>73.580000000003196</v>
      </c>
      <c r="F353" s="8">
        <f>LTM!$AE354 / LTM!$C$1 * 3600</f>
        <v>5400</v>
      </c>
      <c r="G353" s="33">
        <f>LTM!$AD354 / LTM!$C$1 * 3600</f>
        <v>0</v>
      </c>
      <c r="H353" s="18">
        <f>LTM!$AL354 / LTM!$C$1 * 3600</f>
        <v>5400</v>
      </c>
      <c r="J353" s="50">
        <f>IF(OR(LTM!$B354 * 3600 / LTM!$C$1 &gt;= 'Input Data'!$C$12 * LOOKUP(LTM!$A354,'Input Data'!$B$58:$B$62,'Input Data'!$D$58:$D$62) - epsilon, LTM!$C354 - LTM!$C353 &lt; LTM!$B353 - epsilon), (LTM!$C354 - LTM!$C353) * 3600 / LTM!$C$1 / 'Input Data'!$C$14, 'Input Data'!$C$13 - (LTM!$C354 - LTM!$C353) * 3600 / LTM!$C$1 / 'Input Data'!$C$15)</f>
        <v>61.316666666669335</v>
      </c>
      <c r="K353" s="60">
        <f>IF($B353 + $C353 &gt;= LTM!$E353 * 3600 / LTM!$C$1 - epsilon, ($B353 + $C353) / 'Input Data'!$C$14, 'Input Data'!$C$13 - ($B353 + $C353) / 'Input Data'!$C$15)</f>
        <v>61.316666666669335</v>
      </c>
      <c r="L353" s="8">
        <f>IF(OR(LTM!$M354 * 3600 / LTM!$C$1 &gt;= 'Input Data'!$E$12 * LOOKUP(LTM!$A354,'Input Data'!$B$58:$B$62,'Input Data'!$F$58:$F$62) - epsilon,$B353 &lt; LTM!$M353 * 3600 / LTM!$C$1 - epsilon), $B353 / 'Input Data'!$E$14, 'Input Data'!$E$13 - $B353 / 'Input Data'!$E$15)</f>
        <v>122.63333333333867</v>
      </c>
      <c r="M353" s="33">
        <f>IF($D353 + $E353 &gt;= LTM!$P353 * 3600 / LTM!$C$1 - epsilon, ($D353 + $E353) / 'Input Data'!$E$14, 'Input Data'!$E$13 - ($D353 + $E353) / 'Input Data'!$E$15)</f>
        <v>122.63333333333867</v>
      </c>
      <c r="N353" s="8">
        <f>IF(OR(LTM!$X354 * 3600 / LTM!$C$1 &gt;= 'Input Data'!$G$12 * LOOKUP(LTM!$A354,'Input Data'!$B$58:$B$62,'Input Data'!$H$58:$H$62) - epsilon, $D353 &lt; LTM!$X353 * 3600 / LTM!$C$1 - epsilon), $D353 / 'Input Data'!$G$14, 'Input Data'!$G$13 - $D353 / 'Input Data'!$G$15)</f>
        <v>120.1806666666719</v>
      </c>
      <c r="O353" s="17">
        <f>IF($F353 + $G353 &gt;= LTM!$AA353 * 3600 / LTM!$C$1 - epsilon, ($F353 + $G353) / 'Input Data'!$G$14, 'Input Data'!$G$13 - ($F353 + $G353) / 'Input Data'!$G$15)</f>
        <v>751.57894736842104</v>
      </c>
      <c r="Q353" s="49">
        <f>IF(ABS($J353-$K353) &gt; epsilon, -((LTM!$C354 - LTM!$C353) * 3600 / LTM!$C$1-($B353+$C353))/($J353-$K353), 0)</f>
        <v>0</v>
      </c>
      <c r="R353" s="8">
        <f t="shared" si="10"/>
        <v>0</v>
      </c>
      <c r="S353" s="17">
        <f t="shared" si="11"/>
        <v>-2.8422313694065013</v>
      </c>
      <c r="U353" s="49">
        <f>MAX(U352 + Q352 * LTM!$C$1 / 3600, 0)</f>
        <v>0</v>
      </c>
      <c r="V353" s="11">
        <f>MAX(V352 + R352 * LTM!$C$1 / 3600 + IF(NOT(OR(LTM!$M354 * 3600 / LTM!$C$1 &gt;= 'Input Data'!$E$12 * LOOKUP(LTM!$A354,'Input Data'!$B$58:$B$62,'Input Data'!$F$58:$F$62) - epsilon,$B353 &lt; LTM!$M353 * 3600 / LTM!$C$1 - epsilon)), MIN(U352 + Q352 * LTM!$C$1 / 3600, 0), 0), 0)</f>
        <v>0</v>
      </c>
      <c r="W353" s="18">
        <f>MAX(W352 + S352 * LTM!$C$1 / 3600 + IF(NOT(OR(LTM!$X354 * 3600 / LTM!$C$1 &gt;= 'Input Data'!$G$12 * LOOKUP(LTM!$A354,'Input Data'!$B$58:$B$62,'Input Data'!$H$58:$H$62) - epsilon, $D353 &lt; LTM!$X353 * 3600 / LTM!$C$1 - epsilon)), MIN(V352 + R352 * LTM!$C$1 / 3600, 0), 0), 0)</f>
        <v>0.35446944476388215</v>
      </c>
      <c r="Y353" s="50" t="e">
        <f>NA()</f>
        <v>#N/A</v>
      </c>
      <c r="Z353" s="55" t="e">
        <f>NA()</f>
        <v>#N/A</v>
      </c>
      <c r="AA353" s="8" t="e">
        <f>NA()</f>
        <v>#N/A</v>
      </c>
      <c r="AB353" s="17">
        <f>IF($U353 &gt; epsilon, $U353 + 'Input Data'!$G$11 + 'Input Data'!$E$11, IF($V353 &gt; epsilon, $V353 + 'Input Data'!$G$11, $W353)) * 5280</f>
        <v>1871.5986683532976</v>
      </c>
    </row>
    <row r="354" spans="1:28" x14ac:dyDescent="0.3">
      <c r="A354" s="38">
        <f>IF(SUM($B353:$H355)=0,NA(),LTM!$A355)</f>
        <v>3500</v>
      </c>
      <c r="B354" s="7">
        <f>LTM!$I355 / LTM!$C$1 * 3600</f>
        <v>3679.0000000001601</v>
      </c>
      <c r="C354" s="8">
        <f>LTM!$H355 / LTM!$C$1 * 3600</f>
        <v>0</v>
      </c>
      <c r="D354" s="8">
        <f>LTM!$T355 / LTM!$C$1 * 3600</f>
        <v>3605.420000000157</v>
      </c>
      <c r="E354" s="33">
        <f>LTM!$S355 / LTM!$C$1 * 3600</f>
        <v>73.580000000003196</v>
      </c>
      <c r="F354" s="8">
        <f>LTM!$AE355 / LTM!$C$1 * 3600</f>
        <v>5400</v>
      </c>
      <c r="G354" s="33">
        <f>LTM!$AD355 / LTM!$C$1 * 3600</f>
        <v>0</v>
      </c>
      <c r="H354" s="18">
        <f>LTM!$AL355 / LTM!$C$1 * 3600</f>
        <v>5400</v>
      </c>
      <c r="J354" s="50">
        <f>IF(OR(LTM!$B355 * 3600 / LTM!$C$1 &gt;= 'Input Data'!$C$12 * LOOKUP(LTM!$A355,'Input Data'!$B$58:$B$62,'Input Data'!$D$58:$D$62) - epsilon, LTM!$C355 - LTM!$C354 &lt; LTM!$B354 - epsilon), (LTM!$C355 - LTM!$C354) * 3600 / LTM!$C$1 / 'Input Data'!$C$14, 'Input Data'!$C$13 - (LTM!$C355 - LTM!$C354) * 3600 / LTM!$C$1 / 'Input Data'!$C$15)</f>
        <v>61.316666666669335</v>
      </c>
      <c r="K354" s="60">
        <f>IF($B354 + $C354 &gt;= LTM!$E354 * 3600 / LTM!$C$1 - epsilon, ($B354 + $C354) / 'Input Data'!$C$14, 'Input Data'!$C$13 - ($B354 + $C354) / 'Input Data'!$C$15)</f>
        <v>61.316666666669335</v>
      </c>
      <c r="L354" s="8">
        <f>IF(OR(LTM!$M355 * 3600 / LTM!$C$1 &gt;= 'Input Data'!$E$12 * LOOKUP(LTM!$A355,'Input Data'!$B$58:$B$62,'Input Data'!$F$58:$F$62) - epsilon,$B354 &lt; LTM!$M354 * 3600 / LTM!$C$1 - epsilon), $B354 / 'Input Data'!$E$14, 'Input Data'!$E$13 - $B354 / 'Input Data'!$E$15)</f>
        <v>122.63333333333867</v>
      </c>
      <c r="M354" s="33">
        <f>IF($D354 + $E354 &gt;= LTM!$P354 * 3600 / LTM!$C$1 - epsilon, ($D354 + $E354) / 'Input Data'!$E$14, 'Input Data'!$E$13 - ($D354 + $E354) / 'Input Data'!$E$15)</f>
        <v>122.63333333333867</v>
      </c>
      <c r="N354" s="8">
        <f>IF(OR(LTM!$X355 * 3600 / LTM!$C$1 &gt;= 'Input Data'!$G$12 * LOOKUP(LTM!$A355,'Input Data'!$B$58:$B$62,'Input Data'!$H$58:$H$62) - epsilon, $D354 &lt; LTM!$X354 * 3600 / LTM!$C$1 - epsilon), $D354 / 'Input Data'!$G$14, 'Input Data'!$G$13 - $D354 / 'Input Data'!$G$15)</f>
        <v>120.1806666666719</v>
      </c>
      <c r="O354" s="17">
        <f>IF($F354 + $G354 &gt;= LTM!$AA354 * 3600 / LTM!$C$1 - epsilon, ($F354 + $G354) / 'Input Data'!$G$14, 'Input Data'!$G$13 - ($F354 + $G354) / 'Input Data'!$G$15)</f>
        <v>751.57894736842104</v>
      </c>
      <c r="Q354" s="49">
        <f>IF(ABS($J354-$K354) &gt; epsilon, -((LTM!$C355 - LTM!$C354) * 3600 / LTM!$C$1-($B354+$C354))/($J354-$K354), 0)</f>
        <v>0</v>
      </c>
      <c r="R354" s="8">
        <f t="shared" si="10"/>
        <v>0</v>
      </c>
      <c r="S354" s="17">
        <f t="shared" si="11"/>
        <v>-2.8422313694065013</v>
      </c>
      <c r="U354" s="49">
        <f>MAX(U353 + Q353 * LTM!$C$1 / 3600, 0)</f>
        <v>0</v>
      </c>
      <c r="V354" s="11">
        <f>MAX(V353 + R353 * LTM!$C$1 / 3600 + IF(NOT(OR(LTM!$M355 * 3600 / LTM!$C$1 &gt;= 'Input Data'!$E$12 * LOOKUP(LTM!$A355,'Input Data'!$B$58:$B$62,'Input Data'!$F$58:$F$62) - epsilon,$B354 &lt; LTM!$M354 * 3600 / LTM!$C$1 - epsilon)), MIN(U353 + Q353 * LTM!$C$1 / 3600, 0), 0), 0)</f>
        <v>0</v>
      </c>
      <c r="W354" s="18">
        <f>MAX(W353 + S353 * LTM!$C$1 / 3600 + IF(NOT(OR(LTM!$X355 * 3600 / LTM!$C$1 &gt;= 'Input Data'!$G$12 * LOOKUP(LTM!$A355,'Input Data'!$B$58:$B$62,'Input Data'!$H$58:$H$62) - epsilon, $D354 &lt; LTM!$X354 * 3600 / LTM!$C$1 - epsilon)), MIN(V353 + R353 * LTM!$C$1 / 3600, 0), 0), 0)</f>
        <v>0.34657435762664185</v>
      </c>
      <c r="Y354" s="50" t="e">
        <f>NA()</f>
        <v>#N/A</v>
      </c>
      <c r="Z354" s="55" t="e">
        <f>NA()</f>
        <v>#N/A</v>
      </c>
      <c r="AA354" s="8" t="e">
        <f>NA()</f>
        <v>#N/A</v>
      </c>
      <c r="AB354" s="17">
        <f>IF($U354 &gt; epsilon, $U354 + 'Input Data'!$G$11 + 'Input Data'!$E$11, IF($V354 &gt; epsilon, $V354 + 'Input Data'!$G$11, $W354)) * 5280</f>
        <v>1829.9126082686689</v>
      </c>
    </row>
    <row r="355" spans="1:28" x14ac:dyDescent="0.3">
      <c r="A355" s="38">
        <f>IF(SUM($B354:$H356)=0,NA(),LTM!$A356)</f>
        <v>3510</v>
      </c>
      <c r="B355" s="7">
        <f>LTM!$I356 / LTM!$C$1 * 3600</f>
        <v>3679.0000000001601</v>
      </c>
      <c r="C355" s="8">
        <f>LTM!$H356 / LTM!$C$1 * 3600</f>
        <v>0</v>
      </c>
      <c r="D355" s="8">
        <f>LTM!$T356 / LTM!$C$1 * 3600</f>
        <v>3605.420000000157</v>
      </c>
      <c r="E355" s="33">
        <f>LTM!$S356 / LTM!$C$1 * 3600</f>
        <v>73.580000000003196</v>
      </c>
      <c r="F355" s="8">
        <f>LTM!$AE356 / LTM!$C$1 * 3600</f>
        <v>5400</v>
      </c>
      <c r="G355" s="33">
        <f>LTM!$AD356 / LTM!$C$1 * 3600</f>
        <v>0</v>
      </c>
      <c r="H355" s="18">
        <f>LTM!$AL356 / LTM!$C$1 * 3600</f>
        <v>5400</v>
      </c>
      <c r="J355" s="50">
        <f>IF(OR(LTM!$B356 * 3600 / LTM!$C$1 &gt;= 'Input Data'!$C$12 * LOOKUP(LTM!$A356,'Input Data'!$B$58:$B$62,'Input Data'!$D$58:$D$62) - epsilon, LTM!$C356 - LTM!$C355 &lt; LTM!$B355 - epsilon), (LTM!$C356 - LTM!$C355) * 3600 / LTM!$C$1 / 'Input Data'!$C$14, 'Input Data'!$C$13 - (LTM!$C356 - LTM!$C355) * 3600 / LTM!$C$1 / 'Input Data'!$C$15)</f>
        <v>61.316666666669335</v>
      </c>
      <c r="K355" s="60">
        <f>IF($B355 + $C355 &gt;= LTM!$E355 * 3600 / LTM!$C$1 - epsilon, ($B355 + $C355) / 'Input Data'!$C$14, 'Input Data'!$C$13 - ($B355 + $C355) / 'Input Data'!$C$15)</f>
        <v>61.316666666669335</v>
      </c>
      <c r="L355" s="8">
        <f>IF(OR(LTM!$M356 * 3600 / LTM!$C$1 &gt;= 'Input Data'!$E$12 * LOOKUP(LTM!$A356,'Input Data'!$B$58:$B$62,'Input Data'!$F$58:$F$62) - epsilon,$B355 &lt; LTM!$M355 * 3600 / LTM!$C$1 - epsilon), $B355 / 'Input Data'!$E$14, 'Input Data'!$E$13 - $B355 / 'Input Data'!$E$15)</f>
        <v>122.63333333333867</v>
      </c>
      <c r="M355" s="33">
        <f>IF($D355 + $E355 &gt;= LTM!$P355 * 3600 / LTM!$C$1 - epsilon, ($D355 + $E355) / 'Input Data'!$E$14, 'Input Data'!$E$13 - ($D355 + $E355) / 'Input Data'!$E$15)</f>
        <v>122.63333333333867</v>
      </c>
      <c r="N355" s="8">
        <f>IF(OR(LTM!$X356 * 3600 / LTM!$C$1 &gt;= 'Input Data'!$G$12 * LOOKUP(LTM!$A356,'Input Data'!$B$58:$B$62,'Input Data'!$H$58:$H$62) - epsilon, $D355 &lt; LTM!$X355 * 3600 / LTM!$C$1 - epsilon), $D355 / 'Input Data'!$G$14, 'Input Data'!$G$13 - $D355 / 'Input Data'!$G$15)</f>
        <v>120.1806666666719</v>
      </c>
      <c r="O355" s="17">
        <f>IF($F355 + $G355 &gt;= LTM!$AA355 * 3600 / LTM!$C$1 - epsilon, ($F355 + $G355) / 'Input Data'!$G$14, 'Input Data'!$G$13 - ($F355 + $G355) / 'Input Data'!$G$15)</f>
        <v>751.57894736842104</v>
      </c>
      <c r="Q355" s="49">
        <f>IF(ABS($J355-$K355) &gt; epsilon, -((LTM!$C356 - LTM!$C355) * 3600 / LTM!$C$1-($B355+$C355))/($J355-$K355), 0)</f>
        <v>0</v>
      </c>
      <c r="R355" s="8">
        <f t="shared" si="10"/>
        <v>0</v>
      </c>
      <c r="S355" s="17">
        <f t="shared" si="11"/>
        <v>-2.8422313694065013</v>
      </c>
      <c r="U355" s="49">
        <f>MAX(U354 + Q354 * LTM!$C$1 / 3600, 0)</f>
        <v>0</v>
      </c>
      <c r="V355" s="11">
        <f>MAX(V354 + R354 * LTM!$C$1 / 3600 + IF(NOT(OR(LTM!$M356 * 3600 / LTM!$C$1 &gt;= 'Input Data'!$E$12 * LOOKUP(LTM!$A356,'Input Data'!$B$58:$B$62,'Input Data'!$F$58:$F$62) - epsilon,$B355 &lt; LTM!$M355 * 3600 / LTM!$C$1 - epsilon)), MIN(U354 + Q354 * LTM!$C$1 / 3600, 0), 0), 0)</f>
        <v>0</v>
      </c>
      <c r="W355" s="18">
        <f>MAX(W354 + S354 * LTM!$C$1 / 3600 + IF(NOT(OR(LTM!$X356 * 3600 / LTM!$C$1 &gt;= 'Input Data'!$G$12 * LOOKUP(LTM!$A356,'Input Data'!$B$58:$B$62,'Input Data'!$H$58:$H$62) - epsilon, $D355 &lt; LTM!$X355 * 3600 / LTM!$C$1 - epsilon)), MIN(V354 + R354 * LTM!$C$1 / 3600, 0), 0), 0)</f>
        <v>0.33867927048940155</v>
      </c>
      <c r="Y355" s="50" t="e">
        <f>NA()</f>
        <v>#N/A</v>
      </c>
      <c r="Z355" s="55" t="e">
        <f>NA()</f>
        <v>#N/A</v>
      </c>
      <c r="AA355" s="8" t="e">
        <f>NA()</f>
        <v>#N/A</v>
      </c>
      <c r="AB355" s="17">
        <f>IF($U355 &gt; epsilon, $U355 + 'Input Data'!$G$11 + 'Input Data'!$E$11, IF($V355 &gt; epsilon, $V355 + 'Input Data'!$G$11, $W355)) * 5280</f>
        <v>1788.2265481840402</v>
      </c>
    </row>
    <row r="356" spans="1:28" x14ac:dyDescent="0.3">
      <c r="A356" s="38">
        <f>IF(SUM($B355:$H357)=0,NA(),LTM!$A357)</f>
        <v>3520</v>
      </c>
      <c r="B356" s="7">
        <f>LTM!$I357 / LTM!$C$1 * 3600</f>
        <v>3679.0000000001601</v>
      </c>
      <c r="C356" s="8">
        <f>LTM!$H357 / LTM!$C$1 * 3600</f>
        <v>0</v>
      </c>
      <c r="D356" s="8">
        <f>LTM!$T357 / LTM!$C$1 * 3600</f>
        <v>3605.420000000157</v>
      </c>
      <c r="E356" s="33">
        <f>LTM!$S357 / LTM!$C$1 * 3600</f>
        <v>73.580000000003196</v>
      </c>
      <c r="F356" s="8">
        <f>LTM!$AE357 / LTM!$C$1 * 3600</f>
        <v>5400</v>
      </c>
      <c r="G356" s="33">
        <f>LTM!$AD357 / LTM!$C$1 * 3600</f>
        <v>0</v>
      </c>
      <c r="H356" s="18">
        <f>LTM!$AL357 / LTM!$C$1 * 3600</f>
        <v>5400</v>
      </c>
      <c r="J356" s="50">
        <f>IF(OR(LTM!$B357 * 3600 / LTM!$C$1 &gt;= 'Input Data'!$C$12 * LOOKUP(LTM!$A357,'Input Data'!$B$58:$B$62,'Input Data'!$D$58:$D$62) - epsilon, LTM!$C357 - LTM!$C356 &lt; LTM!$B356 - epsilon), (LTM!$C357 - LTM!$C356) * 3600 / LTM!$C$1 / 'Input Data'!$C$14, 'Input Data'!$C$13 - (LTM!$C357 - LTM!$C356) * 3600 / LTM!$C$1 / 'Input Data'!$C$15)</f>
        <v>61.316666666669335</v>
      </c>
      <c r="K356" s="60">
        <f>IF($B356 + $C356 &gt;= LTM!$E356 * 3600 / LTM!$C$1 - epsilon, ($B356 + $C356) / 'Input Data'!$C$14, 'Input Data'!$C$13 - ($B356 + $C356) / 'Input Data'!$C$15)</f>
        <v>61.316666666669335</v>
      </c>
      <c r="L356" s="8">
        <f>IF(OR(LTM!$M357 * 3600 / LTM!$C$1 &gt;= 'Input Data'!$E$12 * LOOKUP(LTM!$A357,'Input Data'!$B$58:$B$62,'Input Data'!$F$58:$F$62) - epsilon,$B356 &lt; LTM!$M356 * 3600 / LTM!$C$1 - epsilon), $B356 / 'Input Data'!$E$14, 'Input Data'!$E$13 - $B356 / 'Input Data'!$E$15)</f>
        <v>122.63333333333867</v>
      </c>
      <c r="M356" s="33">
        <f>IF($D356 + $E356 &gt;= LTM!$P356 * 3600 / LTM!$C$1 - epsilon, ($D356 + $E356) / 'Input Data'!$E$14, 'Input Data'!$E$13 - ($D356 + $E356) / 'Input Data'!$E$15)</f>
        <v>122.63333333333867</v>
      </c>
      <c r="N356" s="8">
        <f>IF(OR(LTM!$X357 * 3600 / LTM!$C$1 &gt;= 'Input Data'!$G$12 * LOOKUP(LTM!$A357,'Input Data'!$B$58:$B$62,'Input Data'!$H$58:$H$62) - epsilon, $D356 &lt; LTM!$X356 * 3600 / LTM!$C$1 - epsilon), $D356 / 'Input Data'!$G$14, 'Input Data'!$G$13 - $D356 / 'Input Data'!$G$15)</f>
        <v>120.1806666666719</v>
      </c>
      <c r="O356" s="17">
        <f>IF($F356 + $G356 &gt;= LTM!$AA356 * 3600 / LTM!$C$1 - epsilon, ($F356 + $G356) / 'Input Data'!$G$14, 'Input Data'!$G$13 - ($F356 + $G356) / 'Input Data'!$G$15)</f>
        <v>751.57894736842104</v>
      </c>
      <c r="Q356" s="49">
        <f>IF(ABS($J356-$K356) &gt; epsilon, -((LTM!$C357 - LTM!$C356) * 3600 / LTM!$C$1-($B356+$C356))/($J356-$K356), 0)</f>
        <v>0</v>
      </c>
      <c r="R356" s="8">
        <f t="shared" si="10"/>
        <v>0</v>
      </c>
      <c r="S356" s="17">
        <f t="shared" si="11"/>
        <v>-2.8422313694065013</v>
      </c>
      <c r="U356" s="49">
        <f>MAX(U355 + Q355 * LTM!$C$1 / 3600, 0)</f>
        <v>0</v>
      </c>
      <c r="V356" s="11">
        <f>MAX(V355 + R355 * LTM!$C$1 / 3600 + IF(NOT(OR(LTM!$M357 * 3600 / LTM!$C$1 &gt;= 'Input Data'!$E$12 * LOOKUP(LTM!$A357,'Input Data'!$B$58:$B$62,'Input Data'!$F$58:$F$62) - epsilon,$B356 &lt; LTM!$M356 * 3600 / LTM!$C$1 - epsilon)), MIN(U355 + Q355 * LTM!$C$1 / 3600, 0), 0), 0)</f>
        <v>0</v>
      </c>
      <c r="W356" s="18">
        <f>MAX(W355 + S355 * LTM!$C$1 / 3600 + IF(NOT(OR(LTM!$X357 * 3600 / LTM!$C$1 &gt;= 'Input Data'!$G$12 * LOOKUP(LTM!$A357,'Input Data'!$B$58:$B$62,'Input Data'!$H$58:$H$62) - epsilon, $D356 &lt; LTM!$X356 * 3600 / LTM!$C$1 - epsilon)), MIN(V355 + R355 * LTM!$C$1 / 3600, 0), 0), 0)</f>
        <v>0.33078418335216125</v>
      </c>
      <c r="Y356" s="50" t="e">
        <f>NA()</f>
        <v>#N/A</v>
      </c>
      <c r="Z356" s="55" t="e">
        <f>NA()</f>
        <v>#N/A</v>
      </c>
      <c r="AA356" s="8" t="e">
        <f>NA()</f>
        <v>#N/A</v>
      </c>
      <c r="AB356" s="17">
        <f>IF($U356 &gt; epsilon, $U356 + 'Input Data'!$G$11 + 'Input Data'!$E$11, IF($V356 &gt; epsilon, $V356 + 'Input Data'!$G$11, $W356)) * 5280</f>
        <v>1746.5404880994115</v>
      </c>
    </row>
    <row r="357" spans="1:28" x14ac:dyDescent="0.3">
      <c r="A357" s="38">
        <f>IF(SUM($B356:$H358)=0,NA(),LTM!$A358)</f>
        <v>3530</v>
      </c>
      <c r="B357" s="7">
        <f>LTM!$I358 / LTM!$C$1 * 3600</f>
        <v>3679.0000000001601</v>
      </c>
      <c r="C357" s="8">
        <f>LTM!$H358 / LTM!$C$1 * 3600</f>
        <v>0</v>
      </c>
      <c r="D357" s="8">
        <f>LTM!$T358 / LTM!$C$1 * 3600</f>
        <v>3605.420000000157</v>
      </c>
      <c r="E357" s="33">
        <f>LTM!$S358 / LTM!$C$1 * 3600</f>
        <v>73.580000000003196</v>
      </c>
      <c r="F357" s="8">
        <f>LTM!$AE358 / LTM!$C$1 * 3600</f>
        <v>5400</v>
      </c>
      <c r="G357" s="33">
        <f>LTM!$AD358 / LTM!$C$1 * 3600</f>
        <v>0</v>
      </c>
      <c r="H357" s="18">
        <f>LTM!$AL358 / LTM!$C$1 * 3600</f>
        <v>5400</v>
      </c>
      <c r="J357" s="50">
        <f>IF(OR(LTM!$B358 * 3600 / LTM!$C$1 &gt;= 'Input Data'!$C$12 * LOOKUP(LTM!$A358,'Input Data'!$B$58:$B$62,'Input Data'!$D$58:$D$62) - epsilon, LTM!$C358 - LTM!$C357 &lt; LTM!$B357 - epsilon), (LTM!$C358 - LTM!$C357) * 3600 / LTM!$C$1 / 'Input Data'!$C$14, 'Input Data'!$C$13 - (LTM!$C358 - LTM!$C357) * 3600 / LTM!$C$1 / 'Input Data'!$C$15)</f>
        <v>61.316666666669335</v>
      </c>
      <c r="K357" s="60">
        <f>IF($B357 + $C357 &gt;= LTM!$E357 * 3600 / LTM!$C$1 - epsilon, ($B357 + $C357) / 'Input Data'!$C$14, 'Input Data'!$C$13 - ($B357 + $C357) / 'Input Data'!$C$15)</f>
        <v>61.316666666669335</v>
      </c>
      <c r="L357" s="8">
        <f>IF(OR(LTM!$M358 * 3600 / LTM!$C$1 &gt;= 'Input Data'!$E$12 * LOOKUP(LTM!$A358,'Input Data'!$B$58:$B$62,'Input Data'!$F$58:$F$62) - epsilon,$B357 &lt; LTM!$M357 * 3600 / LTM!$C$1 - epsilon), $B357 / 'Input Data'!$E$14, 'Input Data'!$E$13 - $B357 / 'Input Data'!$E$15)</f>
        <v>122.63333333333867</v>
      </c>
      <c r="M357" s="33">
        <f>IF($D357 + $E357 &gt;= LTM!$P357 * 3600 / LTM!$C$1 - epsilon, ($D357 + $E357) / 'Input Data'!$E$14, 'Input Data'!$E$13 - ($D357 + $E357) / 'Input Data'!$E$15)</f>
        <v>122.63333333333867</v>
      </c>
      <c r="N357" s="8">
        <f>IF(OR(LTM!$X358 * 3600 / LTM!$C$1 &gt;= 'Input Data'!$G$12 * LOOKUP(LTM!$A358,'Input Data'!$B$58:$B$62,'Input Data'!$H$58:$H$62) - epsilon, $D357 &lt; LTM!$X357 * 3600 / LTM!$C$1 - epsilon), $D357 / 'Input Data'!$G$14, 'Input Data'!$G$13 - $D357 / 'Input Data'!$G$15)</f>
        <v>120.1806666666719</v>
      </c>
      <c r="O357" s="17">
        <f>IF($F357 + $G357 &gt;= LTM!$AA357 * 3600 / LTM!$C$1 - epsilon, ($F357 + $G357) / 'Input Data'!$G$14, 'Input Data'!$G$13 - ($F357 + $G357) / 'Input Data'!$G$15)</f>
        <v>751.57894736842104</v>
      </c>
      <c r="Q357" s="49">
        <f>IF(ABS($J357-$K357) &gt; epsilon, -((LTM!$C358 - LTM!$C357) * 3600 / LTM!$C$1-($B357+$C357))/($J357-$K357), 0)</f>
        <v>0</v>
      </c>
      <c r="R357" s="8">
        <f t="shared" si="10"/>
        <v>0</v>
      </c>
      <c r="S357" s="17">
        <f t="shared" si="11"/>
        <v>-2.8422313694065013</v>
      </c>
      <c r="U357" s="49">
        <f>MAX(U356 + Q356 * LTM!$C$1 / 3600, 0)</f>
        <v>0</v>
      </c>
      <c r="V357" s="11">
        <f>MAX(V356 + R356 * LTM!$C$1 / 3600 + IF(NOT(OR(LTM!$M358 * 3600 / LTM!$C$1 &gt;= 'Input Data'!$E$12 * LOOKUP(LTM!$A358,'Input Data'!$B$58:$B$62,'Input Data'!$F$58:$F$62) - epsilon,$B357 &lt; LTM!$M357 * 3600 / LTM!$C$1 - epsilon)), MIN(U356 + Q356 * LTM!$C$1 / 3600, 0), 0), 0)</f>
        <v>0</v>
      </c>
      <c r="W357" s="18">
        <f>MAX(W356 + S356 * LTM!$C$1 / 3600 + IF(NOT(OR(LTM!$X358 * 3600 / LTM!$C$1 &gt;= 'Input Data'!$G$12 * LOOKUP(LTM!$A358,'Input Data'!$B$58:$B$62,'Input Data'!$H$58:$H$62) - epsilon, $D357 &lt; LTM!$X357 * 3600 / LTM!$C$1 - epsilon)), MIN(V356 + R356 * LTM!$C$1 / 3600, 0), 0), 0)</f>
        <v>0.32288909621492096</v>
      </c>
      <c r="Y357" s="50" t="e">
        <f>NA()</f>
        <v>#N/A</v>
      </c>
      <c r="Z357" s="55" t="e">
        <f>NA()</f>
        <v>#N/A</v>
      </c>
      <c r="AA357" s="8" t="e">
        <f>NA()</f>
        <v>#N/A</v>
      </c>
      <c r="AB357" s="17">
        <f>IF($U357 &gt; epsilon, $U357 + 'Input Data'!$G$11 + 'Input Data'!$E$11, IF($V357 &gt; epsilon, $V357 + 'Input Data'!$G$11, $W357)) * 5280</f>
        <v>1704.8544280147826</v>
      </c>
    </row>
    <row r="358" spans="1:28" x14ac:dyDescent="0.3">
      <c r="A358" s="38">
        <f>IF(SUM($B357:$H359)=0,NA(),LTM!$A359)</f>
        <v>3540</v>
      </c>
      <c r="B358" s="7">
        <f>LTM!$I359 / LTM!$C$1 * 3600</f>
        <v>3679.0000000001601</v>
      </c>
      <c r="C358" s="8">
        <f>LTM!$H359 / LTM!$C$1 * 3600</f>
        <v>0</v>
      </c>
      <c r="D358" s="8">
        <f>LTM!$T359 / LTM!$C$1 * 3600</f>
        <v>3605.420000000157</v>
      </c>
      <c r="E358" s="33">
        <f>LTM!$S359 / LTM!$C$1 * 3600</f>
        <v>73.580000000003196</v>
      </c>
      <c r="F358" s="8">
        <f>LTM!$AE359 / LTM!$C$1 * 3600</f>
        <v>5400</v>
      </c>
      <c r="G358" s="33">
        <f>LTM!$AD359 / LTM!$C$1 * 3600</f>
        <v>0</v>
      </c>
      <c r="H358" s="18">
        <f>LTM!$AL359 / LTM!$C$1 * 3600</f>
        <v>5400</v>
      </c>
      <c r="J358" s="50">
        <f>IF(OR(LTM!$B359 * 3600 / LTM!$C$1 &gt;= 'Input Data'!$C$12 * LOOKUP(LTM!$A359,'Input Data'!$B$58:$B$62,'Input Data'!$D$58:$D$62) - epsilon, LTM!$C359 - LTM!$C358 &lt; LTM!$B358 - epsilon), (LTM!$C359 - LTM!$C358) * 3600 / LTM!$C$1 / 'Input Data'!$C$14, 'Input Data'!$C$13 - (LTM!$C359 - LTM!$C358) * 3600 / LTM!$C$1 / 'Input Data'!$C$15)</f>
        <v>61.316666666669335</v>
      </c>
      <c r="K358" s="60">
        <f>IF($B358 + $C358 &gt;= LTM!$E358 * 3600 / LTM!$C$1 - epsilon, ($B358 + $C358) / 'Input Data'!$C$14, 'Input Data'!$C$13 - ($B358 + $C358) / 'Input Data'!$C$15)</f>
        <v>61.316666666669335</v>
      </c>
      <c r="L358" s="8">
        <f>IF(OR(LTM!$M359 * 3600 / LTM!$C$1 &gt;= 'Input Data'!$E$12 * LOOKUP(LTM!$A359,'Input Data'!$B$58:$B$62,'Input Data'!$F$58:$F$62) - epsilon,$B358 &lt; LTM!$M358 * 3600 / LTM!$C$1 - epsilon), $B358 / 'Input Data'!$E$14, 'Input Data'!$E$13 - $B358 / 'Input Data'!$E$15)</f>
        <v>122.63333333333867</v>
      </c>
      <c r="M358" s="33">
        <f>IF($D358 + $E358 &gt;= LTM!$P358 * 3600 / LTM!$C$1 - epsilon, ($D358 + $E358) / 'Input Data'!$E$14, 'Input Data'!$E$13 - ($D358 + $E358) / 'Input Data'!$E$15)</f>
        <v>122.63333333333867</v>
      </c>
      <c r="N358" s="8">
        <f>IF(OR(LTM!$X359 * 3600 / LTM!$C$1 &gt;= 'Input Data'!$G$12 * LOOKUP(LTM!$A359,'Input Data'!$B$58:$B$62,'Input Data'!$H$58:$H$62) - epsilon, $D358 &lt; LTM!$X358 * 3600 / LTM!$C$1 - epsilon), $D358 / 'Input Data'!$G$14, 'Input Data'!$G$13 - $D358 / 'Input Data'!$G$15)</f>
        <v>120.1806666666719</v>
      </c>
      <c r="O358" s="17">
        <f>IF($F358 + $G358 &gt;= LTM!$AA358 * 3600 / LTM!$C$1 - epsilon, ($F358 + $G358) / 'Input Data'!$G$14, 'Input Data'!$G$13 - ($F358 + $G358) / 'Input Data'!$G$15)</f>
        <v>751.57894736842104</v>
      </c>
      <c r="Q358" s="49">
        <f>IF(ABS($J358-$K358) &gt; epsilon, -((LTM!$C359 - LTM!$C358) * 3600 / LTM!$C$1-($B358+$C358))/($J358-$K358), 0)</f>
        <v>0</v>
      </c>
      <c r="R358" s="8">
        <f t="shared" si="10"/>
        <v>0</v>
      </c>
      <c r="S358" s="17">
        <f t="shared" si="11"/>
        <v>-2.8422313694065013</v>
      </c>
      <c r="U358" s="49">
        <f>MAX(U357 + Q357 * LTM!$C$1 / 3600, 0)</f>
        <v>0</v>
      </c>
      <c r="V358" s="11">
        <f>MAX(V357 + R357 * LTM!$C$1 / 3600 + IF(NOT(OR(LTM!$M359 * 3600 / LTM!$C$1 &gt;= 'Input Data'!$E$12 * LOOKUP(LTM!$A359,'Input Data'!$B$58:$B$62,'Input Data'!$F$58:$F$62) - epsilon,$B358 &lt; LTM!$M358 * 3600 / LTM!$C$1 - epsilon)), MIN(U357 + Q357 * LTM!$C$1 / 3600, 0), 0), 0)</f>
        <v>0</v>
      </c>
      <c r="W358" s="18">
        <f>MAX(W357 + S357 * LTM!$C$1 / 3600 + IF(NOT(OR(LTM!$X359 * 3600 / LTM!$C$1 &gt;= 'Input Data'!$G$12 * LOOKUP(LTM!$A359,'Input Data'!$B$58:$B$62,'Input Data'!$H$58:$H$62) - epsilon, $D358 &lt; LTM!$X358 * 3600 / LTM!$C$1 - epsilon)), MIN(V357 + R357 * LTM!$C$1 / 3600, 0), 0), 0)</f>
        <v>0.31499400907768066</v>
      </c>
      <c r="Y358" s="50" t="e">
        <f>NA()</f>
        <v>#N/A</v>
      </c>
      <c r="Z358" s="55" t="e">
        <f>NA()</f>
        <v>#N/A</v>
      </c>
      <c r="AA358" s="8" t="e">
        <f>NA()</f>
        <v>#N/A</v>
      </c>
      <c r="AB358" s="17">
        <f>IF($U358 &gt; epsilon, $U358 + 'Input Data'!$G$11 + 'Input Data'!$E$11, IF($V358 &gt; epsilon, $V358 + 'Input Data'!$G$11, $W358)) * 5280</f>
        <v>1663.1683679301539</v>
      </c>
    </row>
    <row r="359" spans="1:28" x14ac:dyDescent="0.3">
      <c r="A359" s="38">
        <f>IF(SUM($B358:$H360)=0,NA(),LTM!$A360)</f>
        <v>3550</v>
      </c>
      <c r="B359" s="7">
        <f>LTM!$I360 / LTM!$C$1 * 3600</f>
        <v>3679.0000000001601</v>
      </c>
      <c r="C359" s="8">
        <f>LTM!$H360 / LTM!$C$1 * 3600</f>
        <v>0</v>
      </c>
      <c r="D359" s="8">
        <f>LTM!$T360 / LTM!$C$1 * 3600</f>
        <v>3605.420000000157</v>
      </c>
      <c r="E359" s="33">
        <f>LTM!$S360 / LTM!$C$1 * 3600</f>
        <v>73.580000000003196</v>
      </c>
      <c r="F359" s="8">
        <f>LTM!$AE360 / LTM!$C$1 * 3600</f>
        <v>5400</v>
      </c>
      <c r="G359" s="33">
        <f>LTM!$AD360 / LTM!$C$1 * 3600</f>
        <v>0</v>
      </c>
      <c r="H359" s="18">
        <f>LTM!$AL360 / LTM!$C$1 * 3600</f>
        <v>5400</v>
      </c>
      <c r="J359" s="50">
        <f>IF(OR(LTM!$B360 * 3600 / LTM!$C$1 &gt;= 'Input Data'!$C$12 * LOOKUP(LTM!$A360,'Input Data'!$B$58:$B$62,'Input Data'!$D$58:$D$62) - epsilon, LTM!$C360 - LTM!$C359 &lt; LTM!$B359 - epsilon), (LTM!$C360 - LTM!$C359) * 3600 / LTM!$C$1 / 'Input Data'!$C$14, 'Input Data'!$C$13 - (LTM!$C360 - LTM!$C359) * 3600 / LTM!$C$1 / 'Input Data'!$C$15)</f>
        <v>61.316666666669335</v>
      </c>
      <c r="K359" s="60">
        <f>IF($B359 + $C359 &gt;= LTM!$E359 * 3600 / LTM!$C$1 - epsilon, ($B359 + $C359) / 'Input Data'!$C$14, 'Input Data'!$C$13 - ($B359 + $C359) / 'Input Data'!$C$15)</f>
        <v>61.316666666669335</v>
      </c>
      <c r="L359" s="8">
        <f>IF(OR(LTM!$M360 * 3600 / LTM!$C$1 &gt;= 'Input Data'!$E$12 * LOOKUP(LTM!$A360,'Input Data'!$B$58:$B$62,'Input Data'!$F$58:$F$62) - epsilon,$B359 &lt; LTM!$M359 * 3600 / LTM!$C$1 - epsilon), $B359 / 'Input Data'!$E$14, 'Input Data'!$E$13 - $B359 / 'Input Data'!$E$15)</f>
        <v>122.63333333333867</v>
      </c>
      <c r="M359" s="33">
        <f>IF($D359 + $E359 &gt;= LTM!$P359 * 3600 / LTM!$C$1 - epsilon, ($D359 + $E359) / 'Input Data'!$E$14, 'Input Data'!$E$13 - ($D359 + $E359) / 'Input Data'!$E$15)</f>
        <v>122.63333333333867</v>
      </c>
      <c r="N359" s="8">
        <f>IF(OR(LTM!$X360 * 3600 / LTM!$C$1 &gt;= 'Input Data'!$G$12 * LOOKUP(LTM!$A360,'Input Data'!$B$58:$B$62,'Input Data'!$H$58:$H$62) - epsilon, $D359 &lt; LTM!$X359 * 3600 / LTM!$C$1 - epsilon), $D359 / 'Input Data'!$G$14, 'Input Data'!$G$13 - $D359 / 'Input Data'!$G$15)</f>
        <v>120.1806666666719</v>
      </c>
      <c r="O359" s="17">
        <f>IF($F359 + $G359 &gt;= LTM!$AA359 * 3600 / LTM!$C$1 - epsilon, ($F359 + $G359) / 'Input Data'!$G$14, 'Input Data'!$G$13 - ($F359 + $G359) / 'Input Data'!$G$15)</f>
        <v>751.57894736842104</v>
      </c>
      <c r="Q359" s="49">
        <f>IF(ABS($J359-$K359) &gt; epsilon, -((LTM!$C360 - LTM!$C359) * 3600 / LTM!$C$1-($B359+$C359))/($J359-$K359), 0)</f>
        <v>0</v>
      </c>
      <c r="R359" s="8">
        <f t="shared" si="10"/>
        <v>0</v>
      </c>
      <c r="S359" s="17">
        <f t="shared" si="11"/>
        <v>-2.8422313694065013</v>
      </c>
      <c r="U359" s="49">
        <f>MAX(U358 + Q358 * LTM!$C$1 / 3600, 0)</f>
        <v>0</v>
      </c>
      <c r="V359" s="11">
        <f>MAX(V358 + R358 * LTM!$C$1 / 3600 + IF(NOT(OR(LTM!$M360 * 3600 / LTM!$C$1 &gt;= 'Input Data'!$E$12 * LOOKUP(LTM!$A360,'Input Data'!$B$58:$B$62,'Input Data'!$F$58:$F$62) - epsilon,$B359 &lt; LTM!$M359 * 3600 / LTM!$C$1 - epsilon)), MIN(U358 + Q358 * LTM!$C$1 / 3600, 0), 0), 0)</f>
        <v>0</v>
      </c>
      <c r="W359" s="18">
        <f>MAX(W358 + S358 * LTM!$C$1 / 3600 + IF(NOT(OR(LTM!$X360 * 3600 / LTM!$C$1 &gt;= 'Input Data'!$G$12 * LOOKUP(LTM!$A360,'Input Data'!$B$58:$B$62,'Input Data'!$H$58:$H$62) - epsilon, $D359 &lt; LTM!$X359 * 3600 / LTM!$C$1 - epsilon)), MIN(V358 + R358 * LTM!$C$1 / 3600, 0), 0), 0)</f>
        <v>0.30709892194044036</v>
      </c>
      <c r="Y359" s="50" t="e">
        <f>NA()</f>
        <v>#N/A</v>
      </c>
      <c r="Z359" s="55" t="e">
        <f>NA()</f>
        <v>#N/A</v>
      </c>
      <c r="AA359" s="8" t="e">
        <f>NA()</f>
        <v>#N/A</v>
      </c>
      <c r="AB359" s="17">
        <f>IF($U359 &gt; epsilon, $U359 + 'Input Data'!$G$11 + 'Input Data'!$E$11, IF($V359 &gt; epsilon, $V359 + 'Input Data'!$G$11, $W359)) * 5280</f>
        <v>1621.4823078455252</v>
      </c>
    </row>
    <row r="360" spans="1:28" x14ac:dyDescent="0.3">
      <c r="A360" s="38">
        <f>IF(SUM($B359:$H361)=0,NA(),LTM!$A361)</f>
        <v>3560</v>
      </c>
      <c r="B360" s="7">
        <f>LTM!$I361 / LTM!$C$1 * 3600</f>
        <v>3679.0000000001601</v>
      </c>
      <c r="C360" s="8">
        <f>LTM!$H361 / LTM!$C$1 * 3600</f>
        <v>0</v>
      </c>
      <c r="D360" s="8">
        <f>LTM!$T361 / LTM!$C$1 * 3600</f>
        <v>3605.420000000157</v>
      </c>
      <c r="E360" s="33">
        <f>LTM!$S361 / LTM!$C$1 * 3600</f>
        <v>73.580000000003196</v>
      </c>
      <c r="F360" s="8">
        <f>LTM!$AE361 / LTM!$C$1 * 3600</f>
        <v>5400</v>
      </c>
      <c r="G360" s="33">
        <f>LTM!$AD361 / LTM!$C$1 * 3600</f>
        <v>0</v>
      </c>
      <c r="H360" s="18">
        <f>LTM!$AL361 / LTM!$C$1 * 3600</f>
        <v>5400</v>
      </c>
      <c r="J360" s="50">
        <f>IF(OR(LTM!$B361 * 3600 / LTM!$C$1 &gt;= 'Input Data'!$C$12 * LOOKUP(LTM!$A361,'Input Data'!$B$58:$B$62,'Input Data'!$D$58:$D$62) - epsilon, LTM!$C361 - LTM!$C360 &lt; LTM!$B360 - epsilon), (LTM!$C361 - LTM!$C360) * 3600 / LTM!$C$1 / 'Input Data'!$C$14, 'Input Data'!$C$13 - (LTM!$C361 - LTM!$C360) * 3600 / LTM!$C$1 / 'Input Data'!$C$15)</f>
        <v>61.316666666669335</v>
      </c>
      <c r="K360" s="60">
        <f>IF($B360 + $C360 &gt;= LTM!$E360 * 3600 / LTM!$C$1 - epsilon, ($B360 + $C360) / 'Input Data'!$C$14, 'Input Data'!$C$13 - ($B360 + $C360) / 'Input Data'!$C$15)</f>
        <v>61.316666666669335</v>
      </c>
      <c r="L360" s="8">
        <f>IF(OR(LTM!$M361 * 3600 / LTM!$C$1 &gt;= 'Input Data'!$E$12 * LOOKUP(LTM!$A361,'Input Data'!$B$58:$B$62,'Input Data'!$F$58:$F$62) - epsilon,$B360 &lt; LTM!$M360 * 3600 / LTM!$C$1 - epsilon), $B360 / 'Input Data'!$E$14, 'Input Data'!$E$13 - $B360 / 'Input Data'!$E$15)</f>
        <v>122.63333333333867</v>
      </c>
      <c r="M360" s="33">
        <f>IF($D360 + $E360 &gt;= LTM!$P360 * 3600 / LTM!$C$1 - epsilon, ($D360 + $E360) / 'Input Data'!$E$14, 'Input Data'!$E$13 - ($D360 + $E360) / 'Input Data'!$E$15)</f>
        <v>122.63333333333867</v>
      </c>
      <c r="N360" s="8">
        <f>IF(OR(LTM!$X361 * 3600 / LTM!$C$1 &gt;= 'Input Data'!$G$12 * LOOKUP(LTM!$A361,'Input Data'!$B$58:$B$62,'Input Data'!$H$58:$H$62) - epsilon, $D360 &lt; LTM!$X360 * 3600 / LTM!$C$1 - epsilon), $D360 / 'Input Data'!$G$14, 'Input Data'!$G$13 - $D360 / 'Input Data'!$G$15)</f>
        <v>120.1806666666719</v>
      </c>
      <c r="O360" s="17">
        <f>IF($F360 + $G360 &gt;= LTM!$AA360 * 3600 / LTM!$C$1 - epsilon, ($F360 + $G360) / 'Input Data'!$G$14, 'Input Data'!$G$13 - ($F360 + $G360) / 'Input Data'!$G$15)</f>
        <v>751.57894736842104</v>
      </c>
      <c r="Q360" s="49">
        <f>IF(ABS($J360-$K360) &gt; epsilon, -((LTM!$C361 - LTM!$C360) * 3600 / LTM!$C$1-($B360+$C360))/($J360-$K360), 0)</f>
        <v>0</v>
      </c>
      <c r="R360" s="8">
        <f t="shared" si="10"/>
        <v>0</v>
      </c>
      <c r="S360" s="17">
        <f t="shared" si="11"/>
        <v>-2.8422313694065013</v>
      </c>
      <c r="U360" s="49">
        <f>MAX(U359 + Q359 * LTM!$C$1 / 3600, 0)</f>
        <v>0</v>
      </c>
      <c r="V360" s="11">
        <f>MAX(V359 + R359 * LTM!$C$1 / 3600 + IF(NOT(OR(LTM!$M361 * 3600 / LTM!$C$1 &gt;= 'Input Data'!$E$12 * LOOKUP(LTM!$A361,'Input Data'!$B$58:$B$62,'Input Data'!$F$58:$F$62) - epsilon,$B360 &lt; LTM!$M360 * 3600 / LTM!$C$1 - epsilon)), MIN(U359 + Q359 * LTM!$C$1 / 3600, 0), 0), 0)</f>
        <v>0</v>
      </c>
      <c r="W360" s="18">
        <f>MAX(W359 + S359 * LTM!$C$1 / 3600 + IF(NOT(OR(LTM!$X361 * 3600 / LTM!$C$1 &gt;= 'Input Data'!$G$12 * LOOKUP(LTM!$A361,'Input Data'!$B$58:$B$62,'Input Data'!$H$58:$H$62) - epsilon, $D360 &lt; LTM!$X360 * 3600 / LTM!$C$1 - epsilon)), MIN(V359 + R359 * LTM!$C$1 / 3600, 0), 0), 0)</f>
        <v>0.29920383480320006</v>
      </c>
      <c r="Y360" s="50" t="e">
        <f>NA()</f>
        <v>#N/A</v>
      </c>
      <c r="Z360" s="55" t="e">
        <f>NA()</f>
        <v>#N/A</v>
      </c>
      <c r="AA360" s="8" t="e">
        <f>NA()</f>
        <v>#N/A</v>
      </c>
      <c r="AB360" s="17">
        <f>IF($U360 &gt; epsilon, $U360 + 'Input Data'!$G$11 + 'Input Data'!$E$11, IF($V360 &gt; epsilon, $V360 + 'Input Data'!$G$11, $W360)) * 5280</f>
        <v>1579.7962477608964</v>
      </c>
    </row>
    <row r="361" spans="1:28" x14ac:dyDescent="0.3">
      <c r="A361" s="38">
        <f>IF(SUM($B360:$H362)=0,NA(),LTM!$A362)</f>
        <v>3570</v>
      </c>
      <c r="B361" s="7">
        <f>LTM!$I362 / LTM!$C$1 * 3600</f>
        <v>3679.0000000001601</v>
      </c>
      <c r="C361" s="8">
        <f>LTM!$H362 / LTM!$C$1 * 3600</f>
        <v>0</v>
      </c>
      <c r="D361" s="8">
        <f>LTM!$T362 / LTM!$C$1 * 3600</f>
        <v>3605.420000000157</v>
      </c>
      <c r="E361" s="33">
        <f>LTM!$S362 / LTM!$C$1 * 3600</f>
        <v>73.580000000003196</v>
      </c>
      <c r="F361" s="8">
        <f>LTM!$AE362 / LTM!$C$1 * 3600</f>
        <v>5400</v>
      </c>
      <c r="G361" s="33">
        <f>LTM!$AD362 / LTM!$C$1 * 3600</f>
        <v>0</v>
      </c>
      <c r="H361" s="18">
        <f>LTM!$AL362 / LTM!$C$1 * 3600</f>
        <v>5400</v>
      </c>
      <c r="J361" s="50">
        <f>IF(OR(LTM!$B362 * 3600 / LTM!$C$1 &gt;= 'Input Data'!$C$12 * LOOKUP(LTM!$A362,'Input Data'!$B$58:$B$62,'Input Data'!$D$58:$D$62) - epsilon, LTM!$C362 - LTM!$C361 &lt; LTM!$B361 - epsilon), (LTM!$C362 - LTM!$C361) * 3600 / LTM!$C$1 / 'Input Data'!$C$14, 'Input Data'!$C$13 - (LTM!$C362 - LTM!$C361) * 3600 / LTM!$C$1 / 'Input Data'!$C$15)</f>
        <v>61.316666666669335</v>
      </c>
      <c r="K361" s="60">
        <f>IF($B361 + $C361 &gt;= LTM!$E361 * 3600 / LTM!$C$1 - epsilon, ($B361 + $C361) / 'Input Data'!$C$14, 'Input Data'!$C$13 - ($B361 + $C361) / 'Input Data'!$C$15)</f>
        <v>61.316666666669335</v>
      </c>
      <c r="L361" s="8">
        <f>IF(OR(LTM!$M362 * 3600 / LTM!$C$1 &gt;= 'Input Data'!$E$12 * LOOKUP(LTM!$A362,'Input Data'!$B$58:$B$62,'Input Data'!$F$58:$F$62) - epsilon,$B361 &lt; LTM!$M361 * 3600 / LTM!$C$1 - epsilon), $B361 / 'Input Data'!$E$14, 'Input Data'!$E$13 - $B361 / 'Input Data'!$E$15)</f>
        <v>122.63333333333867</v>
      </c>
      <c r="M361" s="33">
        <f>IF($D361 + $E361 &gt;= LTM!$P361 * 3600 / LTM!$C$1 - epsilon, ($D361 + $E361) / 'Input Data'!$E$14, 'Input Data'!$E$13 - ($D361 + $E361) / 'Input Data'!$E$15)</f>
        <v>122.63333333333867</v>
      </c>
      <c r="N361" s="8">
        <f>IF(OR(LTM!$X362 * 3600 / LTM!$C$1 &gt;= 'Input Data'!$G$12 * LOOKUP(LTM!$A362,'Input Data'!$B$58:$B$62,'Input Data'!$H$58:$H$62) - epsilon, $D361 &lt; LTM!$X361 * 3600 / LTM!$C$1 - epsilon), $D361 / 'Input Data'!$G$14, 'Input Data'!$G$13 - $D361 / 'Input Data'!$G$15)</f>
        <v>120.1806666666719</v>
      </c>
      <c r="O361" s="17">
        <f>IF($F361 + $G361 &gt;= LTM!$AA361 * 3600 / LTM!$C$1 - epsilon, ($F361 + $G361) / 'Input Data'!$G$14, 'Input Data'!$G$13 - ($F361 + $G361) / 'Input Data'!$G$15)</f>
        <v>751.57894736842104</v>
      </c>
      <c r="Q361" s="49">
        <f>IF(ABS($J361-$K361) &gt; epsilon, -((LTM!$C362 - LTM!$C361) * 3600 / LTM!$C$1-($B361+$C361))/($J361-$K361), 0)</f>
        <v>0</v>
      </c>
      <c r="R361" s="8">
        <f t="shared" si="10"/>
        <v>0</v>
      </c>
      <c r="S361" s="17">
        <f t="shared" si="11"/>
        <v>-2.8422313694065013</v>
      </c>
      <c r="U361" s="49">
        <f>MAX(U360 + Q360 * LTM!$C$1 / 3600, 0)</f>
        <v>0</v>
      </c>
      <c r="V361" s="11">
        <f>MAX(V360 + R360 * LTM!$C$1 / 3600 + IF(NOT(OR(LTM!$M362 * 3600 / LTM!$C$1 &gt;= 'Input Data'!$E$12 * LOOKUP(LTM!$A362,'Input Data'!$B$58:$B$62,'Input Data'!$F$58:$F$62) - epsilon,$B361 &lt; LTM!$M361 * 3600 / LTM!$C$1 - epsilon)), MIN(U360 + Q360 * LTM!$C$1 / 3600, 0), 0), 0)</f>
        <v>0</v>
      </c>
      <c r="W361" s="18">
        <f>MAX(W360 + S360 * LTM!$C$1 / 3600 + IF(NOT(OR(LTM!$X362 * 3600 / LTM!$C$1 &gt;= 'Input Data'!$G$12 * LOOKUP(LTM!$A362,'Input Data'!$B$58:$B$62,'Input Data'!$H$58:$H$62) - epsilon, $D361 &lt; LTM!$X361 * 3600 / LTM!$C$1 - epsilon)), MIN(V360 + R360 * LTM!$C$1 / 3600, 0), 0), 0)</f>
        <v>0.29130874766595977</v>
      </c>
      <c r="Y361" s="50" t="e">
        <f>NA()</f>
        <v>#N/A</v>
      </c>
      <c r="Z361" s="55" t="e">
        <f>NA()</f>
        <v>#N/A</v>
      </c>
      <c r="AA361" s="8" t="e">
        <f>NA()</f>
        <v>#N/A</v>
      </c>
      <c r="AB361" s="17">
        <f>IF($U361 &gt; epsilon, $U361 + 'Input Data'!$G$11 + 'Input Data'!$E$11, IF($V361 &gt; epsilon, $V361 + 'Input Data'!$G$11, $W361)) * 5280</f>
        <v>1538.1101876762675</v>
      </c>
    </row>
    <row r="362" spans="1:28" x14ac:dyDescent="0.3">
      <c r="A362" s="38">
        <f>IF(SUM($B361:$H363)=0,NA(),LTM!$A363)</f>
        <v>3580</v>
      </c>
      <c r="B362" s="7">
        <f>LTM!$I363 / LTM!$C$1 * 3600</f>
        <v>3679.0000000001601</v>
      </c>
      <c r="C362" s="8">
        <f>LTM!$H363 / LTM!$C$1 * 3600</f>
        <v>0</v>
      </c>
      <c r="D362" s="8">
        <f>LTM!$T363 / LTM!$C$1 * 3600</f>
        <v>3605.420000000157</v>
      </c>
      <c r="E362" s="33">
        <f>LTM!$S363 / LTM!$C$1 * 3600</f>
        <v>73.580000000003196</v>
      </c>
      <c r="F362" s="8">
        <f>LTM!$AE363 / LTM!$C$1 * 3600</f>
        <v>5400</v>
      </c>
      <c r="G362" s="33">
        <f>LTM!$AD363 / LTM!$C$1 * 3600</f>
        <v>0</v>
      </c>
      <c r="H362" s="18">
        <f>LTM!$AL363 / LTM!$C$1 * 3600</f>
        <v>5400</v>
      </c>
      <c r="J362" s="50">
        <f>IF(OR(LTM!$B363 * 3600 / LTM!$C$1 &gt;= 'Input Data'!$C$12 * LOOKUP(LTM!$A363,'Input Data'!$B$58:$B$62,'Input Data'!$D$58:$D$62) - epsilon, LTM!$C363 - LTM!$C362 &lt; LTM!$B362 - epsilon), (LTM!$C363 - LTM!$C362) * 3600 / LTM!$C$1 / 'Input Data'!$C$14, 'Input Data'!$C$13 - (LTM!$C363 - LTM!$C362) * 3600 / LTM!$C$1 / 'Input Data'!$C$15)</f>
        <v>61.316666666669335</v>
      </c>
      <c r="K362" s="60">
        <f>IF($B362 + $C362 &gt;= LTM!$E362 * 3600 / LTM!$C$1 - epsilon, ($B362 + $C362) / 'Input Data'!$C$14, 'Input Data'!$C$13 - ($B362 + $C362) / 'Input Data'!$C$15)</f>
        <v>61.316666666669335</v>
      </c>
      <c r="L362" s="8">
        <f>IF(OR(LTM!$M363 * 3600 / LTM!$C$1 &gt;= 'Input Data'!$E$12 * LOOKUP(LTM!$A363,'Input Data'!$B$58:$B$62,'Input Data'!$F$58:$F$62) - epsilon,$B362 &lt; LTM!$M362 * 3600 / LTM!$C$1 - epsilon), $B362 / 'Input Data'!$E$14, 'Input Data'!$E$13 - $B362 / 'Input Data'!$E$15)</f>
        <v>122.63333333333867</v>
      </c>
      <c r="M362" s="33">
        <f>IF($D362 + $E362 &gt;= LTM!$P362 * 3600 / LTM!$C$1 - epsilon, ($D362 + $E362) / 'Input Data'!$E$14, 'Input Data'!$E$13 - ($D362 + $E362) / 'Input Data'!$E$15)</f>
        <v>122.63333333333867</v>
      </c>
      <c r="N362" s="8">
        <f>IF(OR(LTM!$X363 * 3600 / LTM!$C$1 &gt;= 'Input Data'!$G$12 * LOOKUP(LTM!$A363,'Input Data'!$B$58:$B$62,'Input Data'!$H$58:$H$62) - epsilon, $D362 &lt; LTM!$X362 * 3600 / LTM!$C$1 - epsilon), $D362 / 'Input Data'!$G$14, 'Input Data'!$G$13 - $D362 / 'Input Data'!$G$15)</f>
        <v>120.1806666666719</v>
      </c>
      <c r="O362" s="17">
        <f>IF($F362 + $G362 &gt;= LTM!$AA362 * 3600 / LTM!$C$1 - epsilon, ($F362 + $G362) / 'Input Data'!$G$14, 'Input Data'!$G$13 - ($F362 + $G362) / 'Input Data'!$G$15)</f>
        <v>751.57894736842104</v>
      </c>
      <c r="Q362" s="49">
        <f>IF(ABS($J362-$K362) &gt; epsilon, -((LTM!$C363 - LTM!$C362) * 3600 / LTM!$C$1-($B362+$C362))/($J362-$K362), 0)</f>
        <v>0</v>
      </c>
      <c r="R362" s="8">
        <f t="shared" si="10"/>
        <v>0</v>
      </c>
      <c r="S362" s="17">
        <f t="shared" si="11"/>
        <v>-2.8422313694065013</v>
      </c>
      <c r="U362" s="49">
        <f>MAX(U361 + Q361 * LTM!$C$1 / 3600, 0)</f>
        <v>0</v>
      </c>
      <c r="V362" s="11">
        <f>MAX(V361 + R361 * LTM!$C$1 / 3600 + IF(NOT(OR(LTM!$M363 * 3600 / LTM!$C$1 &gt;= 'Input Data'!$E$12 * LOOKUP(LTM!$A363,'Input Data'!$B$58:$B$62,'Input Data'!$F$58:$F$62) - epsilon,$B362 &lt; LTM!$M362 * 3600 / LTM!$C$1 - epsilon)), MIN(U361 + Q361 * LTM!$C$1 / 3600, 0), 0), 0)</f>
        <v>0</v>
      </c>
      <c r="W362" s="18">
        <f>MAX(W361 + S361 * LTM!$C$1 / 3600 + IF(NOT(OR(LTM!$X363 * 3600 / LTM!$C$1 &gt;= 'Input Data'!$G$12 * LOOKUP(LTM!$A363,'Input Data'!$B$58:$B$62,'Input Data'!$H$58:$H$62) - epsilon, $D362 &lt; LTM!$X362 * 3600 / LTM!$C$1 - epsilon)), MIN(V361 + R361 * LTM!$C$1 / 3600, 0), 0), 0)</f>
        <v>0.28341366052871947</v>
      </c>
      <c r="Y362" s="50" t="e">
        <f>NA()</f>
        <v>#N/A</v>
      </c>
      <c r="Z362" s="55" t="e">
        <f>NA()</f>
        <v>#N/A</v>
      </c>
      <c r="AA362" s="8" t="e">
        <f>NA()</f>
        <v>#N/A</v>
      </c>
      <c r="AB362" s="17">
        <f>IF($U362 &gt; epsilon, $U362 + 'Input Data'!$G$11 + 'Input Data'!$E$11, IF($V362 &gt; epsilon, $V362 + 'Input Data'!$G$11, $W362)) * 5280</f>
        <v>1496.4241275916388</v>
      </c>
    </row>
    <row r="363" spans="1:28" x14ac:dyDescent="0.3">
      <c r="A363" s="38">
        <f>IF(SUM($B362:$H364)=0,NA(),LTM!$A364)</f>
        <v>3590</v>
      </c>
      <c r="B363" s="7">
        <f>LTM!$I364 / LTM!$C$1 * 3600</f>
        <v>3679.0000000001601</v>
      </c>
      <c r="C363" s="8">
        <f>LTM!$H364 / LTM!$C$1 * 3600</f>
        <v>0</v>
      </c>
      <c r="D363" s="8">
        <f>LTM!$T364 / LTM!$C$1 * 3600</f>
        <v>3605.420000000157</v>
      </c>
      <c r="E363" s="33">
        <f>LTM!$S364 / LTM!$C$1 * 3600</f>
        <v>73.580000000003196</v>
      </c>
      <c r="F363" s="8">
        <f>LTM!$AE364 / LTM!$C$1 * 3600</f>
        <v>5400</v>
      </c>
      <c r="G363" s="33">
        <f>LTM!$AD364 / LTM!$C$1 * 3600</f>
        <v>0</v>
      </c>
      <c r="H363" s="18">
        <f>LTM!$AL364 / LTM!$C$1 * 3600</f>
        <v>5400</v>
      </c>
      <c r="J363" s="50">
        <f>IF(OR(LTM!$B364 * 3600 / LTM!$C$1 &gt;= 'Input Data'!$C$12 * LOOKUP(LTM!$A364,'Input Data'!$B$58:$B$62,'Input Data'!$D$58:$D$62) - epsilon, LTM!$C364 - LTM!$C363 &lt; LTM!$B363 - epsilon), (LTM!$C364 - LTM!$C363) * 3600 / LTM!$C$1 / 'Input Data'!$C$14, 'Input Data'!$C$13 - (LTM!$C364 - LTM!$C363) * 3600 / LTM!$C$1 / 'Input Data'!$C$15)</f>
        <v>61.316666666669335</v>
      </c>
      <c r="K363" s="60">
        <f>IF($B363 + $C363 &gt;= LTM!$E363 * 3600 / LTM!$C$1 - epsilon, ($B363 + $C363) / 'Input Data'!$C$14, 'Input Data'!$C$13 - ($B363 + $C363) / 'Input Data'!$C$15)</f>
        <v>61.316666666669335</v>
      </c>
      <c r="L363" s="8">
        <f>IF(OR(LTM!$M364 * 3600 / LTM!$C$1 &gt;= 'Input Data'!$E$12 * LOOKUP(LTM!$A364,'Input Data'!$B$58:$B$62,'Input Data'!$F$58:$F$62) - epsilon,$B363 &lt; LTM!$M363 * 3600 / LTM!$C$1 - epsilon), $B363 / 'Input Data'!$E$14, 'Input Data'!$E$13 - $B363 / 'Input Data'!$E$15)</f>
        <v>122.63333333333867</v>
      </c>
      <c r="M363" s="33">
        <f>IF($D363 + $E363 &gt;= LTM!$P363 * 3600 / LTM!$C$1 - epsilon, ($D363 + $E363) / 'Input Data'!$E$14, 'Input Data'!$E$13 - ($D363 + $E363) / 'Input Data'!$E$15)</f>
        <v>122.63333333333867</v>
      </c>
      <c r="N363" s="8">
        <f>IF(OR(LTM!$X364 * 3600 / LTM!$C$1 &gt;= 'Input Data'!$G$12 * LOOKUP(LTM!$A364,'Input Data'!$B$58:$B$62,'Input Data'!$H$58:$H$62) - epsilon, $D363 &lt; LTM!$X363 * 3600 / LTM!$C$1 - epsilon), $D363 / 'Input Data'!$G$14, 'Input Data'!$G$13 - $D363 / 'Input Data'!$G$15)</f>
        <v>120.1806666666719</v>
      </c>
      <c r="O363" s="17">
        <f>IF($F363 + $G363 &gt;= LTM!$AA363 * 3600 / LTM!$C$1 - epsilon, ($F363 + $G363) / 'Input Data'!$G$14, 'Input Data'!$G$13 - ($F363 + $G363) / 'Input Data'!$G$15)</f>
        <v>751.57894736842104</v>
      </c>
      <c r="Q363" s="49">
        <f>IF(ABS($J363-$K363) &gt; epsilon, -((LTM!$C364 - LTM!$C363) * 3600 / LTM!$C$1-($B363+$C363))/($J363-$K363), 0)</f>
        <v>0</v>
      </c>
      <c r="R363" s="8">
        <f t="shared" si="10"/>
        <v>0</v>
      </c>
      <c r="S363" s="17">
        <f t="shared" si="11"/>
        <v>-2.8422313694065013</v>
      </c>
      <c r="U363" s="49">
        <f>MAX(U362 + Q362 * LTM!$C$1 / 3600, 0)</f>
        <v>0</v>
      </c>
      <c r="V363" s="11">
        <f>MAX(V362 + R362 * LTM!$C$1 / 3600 + IF(NOT(OR(LTM!$M364 * 3600 / LTM!$C$1 &gt;= 'Input Data'!$E$12 * LOOKUP(LTM!$A364,'Input Data'!$B$58:$B$62,'Input Data'!$F$58:$F$62) - epsilon,$B363 &lt; LTM!$M363 * 3600 / LTM!$C$1 - epsilon)), MIN(U362 + Q362 * LTM!$C$1 / 3600, 0), 0), 0)</f>
        <v>0</v>
      </c>
      <c r="W363" s="18">
        <f>MAX(W362 + S362 * LTM!$C$1 / 3600 + IF(NOT(OR(LTM!$X364 * 3600 / LTM!$C$1 &gt;= 'Input Data'!$G$12 * LOOKUP(LTM!$A364,'Input Data'!$B$58:$B$62,'Input Data'!$H$58:$H$62) - epsilon, $D363 &lt; LTM!$X363 * 3600 / LTM!$C$1 - epsilon)), MIN(V362 + R362 * LTM!$C$1 / 3600, 0), 0), 0)</f>
        <v>0.27551857339147917</v>
      </c>
      <c r="Y363" s="50" t="e">
        <f>NA()</f>
        <v>#N/A</v>
      </c>
      <c r="Z363" s="55" t="e">
        <f>NA()</f>
        <v>#N/A</v>
      </c>
      <c r="AA363" s="8" t="e">
        <f>NA()</f>
        <v>#N/A</v>
      </c>
      <c r="AB363" s="17">
        <f>IF($U363 &gt; epsilon, $U363 + 'Input Data'!$G$11 + 'Input Data'!$E$11, IF($V363 &gt; epsilon, $V363 + 'Input Data'!$G$11, $W363)) * 5280</f>
        <v>1454.7380675070101</v>
      </c>
    </row>
    <row r="364" spans="1:28" x14ac:dyDescent="0.3">
      <c r="A364" s="38">
        <f>IF(SUM($B363:$H365)=0,NA(),LTM!$A365)</f>
        <v>3600</v>
      </c>
      <c r="B364" s="7">
        <f>LTM!$I365 / LTM!$C$1 * 3600</f>
        <v>3679.0000000001601</v>
      </c>
      <c r="C364" s="8">
        <f>LTM!$H365 / LTM!$C$1 * 3600</f>
        <v>0</v>
      </c>
      <c r="D364" s="8">
        <f>LTM!$T365 / LTM!$C$1 * 3600</f>
        <v>3679.0000000001601</v>
      </c>
      <c r="E364" s="33">
        <f>LTM!$S365 / LTM!$C$1 * 3600</f>
        <v>0</v>
      </c>
      <c r="F364" s="8">
        <f>LTM!$AE365 / LTM!$C$1 * 3600</f>
        <v>5400</v>
      </c>
      <c r="G364" s="33">
        <f>LTM!$AD365 / LTM!$C$1 * 3600</f>
        <v>0</v>
      </c>
      <c r="H364" s="18">
        <f>LTM!$AL365 / LTM!$C$1 * 3600</f>
        <v>5400</v>
      </c>
      <c r="J364" s="50">
        <f>IF(OR(LTM!$B365 * 3600 / LTM!$C$1 &gt;= 'Input Data'!$C$12 * LOOKUP(LTM!$A365,'Input Data'!$B$58:$B$62,'Input Data'!$D$58:$D$62) - epsilon, LTM!$C365 - LTM!$C364 &lt; LTM!$B364 - epsilon), (LTM!$C365 - LTM!$C364) * 3600 / LTM!$C$1 / 'Input Data'!$C$14, 'Input Data'!$C$13 - (LTM!$C365 - LTM!$C364) * 3600 / LTM!$C$1 / 'Input Data'!$C$15)</f>
        <v>61.316666666669335</v>
      </c>
      <c r="K364" s="60">
        <f>IF($B364 + $C364 &gt;= LTM!$E364 * 3600 / LTM!$C$1 - epsilon, ($B364 + $C364) / 'Input Data'!$C$14, 'Input Data'!$C$13 - ($B364 + $C364) / 'Input Data'!$C$15)</f>
        <v>61.316666666669335</v>
      </c>
      <c r="L364" s="8">
        <f>IF(OR(LTM!$M365 * 3600 / LTM!$C$1 &gt;= 'Input Data'!$E$12 * LOOKUP(LTM!$A365,'Input Data'!$B$58:$B$62,'Input Data'!$F$58:$F$62) - epsilon,$B364 &lt; LTM!$M364 * 3600 / LTM!$C$1 - epsilon), $B364 / 'Input Data'!$E$14, 'Input Data'!$E$13 - $B364 / 'Input Data'!$E$15)</f>
        <v>122.63333333333867</v>
      </c>
      <c r="M364" s="33">
        <f>IF($D364 + $E364 &gt;= LTM!$P364 * 3600 / LTM!$C$1 - epsilon, ($D364 + $E364) / 'Input Data'!$E$14, 'Input Data'!$E$13 - ($D364 + $E364) / 'Input Data'!$E$15)</f>
        <v>122.63333333333867</v>
      </c>
      <c r="N364" s="8">
        <f>IF(OR(LTM!$X365 * 3600 / LTM!$C$1 &gt;= 'Input Data'!$G$12 * LOOKUP(LTM!$A365,'Input Data'!$B$58:$B$62,'Input Data'!$H$58:$H$62) - epsilon, $D364 &lt; LTM!$X364 * 3600 / LTM!$C$1 - epsilon), $D364 / 'Input Data'!$G$14, 'Input Data'!$G$13 - $D364 / 'Input Data'!$G$15)</f>
        <v>122.63333333333867</v>
      </c>
      <c r="O364" s="17">
        <f>IF($F364 + $G364 &gt;= LTM!$AA364 * 3600 / LTM!$C$1 - epsilon, ($F364 + $G364) / 'Input Data'!$G$14, 'Input Data'!$G$13 - ($F364 + $G364) / 'Input Data'!$G$15)</f>
        <v>751.57894736842104</v>
      </c>
      <c r="Q364" s="49">
        <f>IF(ABS($J364-$K364) &gt; epsilon, -((LTM!$C365 - LTM!$C364) * 3600 / LTM!$C$1-($B364+$C364))/($J364-$K364), 0)</f>
        <v>0</v>
      </c>
      <c r="R364" s="8">
        <f t="shared" si="10"/>
        <v>0</v>
      </c>
      <c r="S364" s="17">
        <f t="shared" si="11"/>
        <v>-2.7363256243390279</v>
      </c>
      <c r="U364" s="49">
        <f>MAX(U363 + Q363 * LTM!$C$1 / 3600, 0)</f>
        <v>0</v>
      </c>
      <c r="V364" s="11">
        <f>MAX(V363 + R363 * LTM!$C$1 / 3600 + IF(NOT(OR(LTM!$M365 * 3600 / LTM!$C$1 &gt;= 'Input Data'!$E$12 * LOOKUP(LTM!$A365,'Input Data'!$B$58:$B$62,'Input Data'!$F$58:$F$62) - epsilon,$B364 &lt; LTM!$M364 * 3600 / LTM!$C$1 - epsilon)), MIN(U363 + Q363 * LTM!$C$1 / 3600, 0), 0), 0)</f>
        <v>0</v>
      </c>
      <c r="W364" s="18">
        <f>MAX(W363 + S363 * LTM!$C$1 / 3600 + IF(NOT(OR(LTM!$X365 * 3600 / LTM!$C$1 &gt;= 'Input Data'!$G$12 * LOOKUP(LTM!$A365,'Input Data'!$B$58:$B$62,'Input Data'!$H$58:$H$62) - epsilon, $D364 &lt; LTM!$X364 * 3600 / LTM!$C$1 - epsilon)), MIN(V363 + R363 * LTM!$C$1 / 3600, 0), 0), 0)</f>
        <v>0.26762348625423887</v>
      </c>
      <c r="Y364" s="50" t="e">
        <f>NA()</f>
        <v>#N/A</v>
      </c>
      <c r="Z364" s="55" t="e">
        <f>NA()</f>
        <v>#N/A</v>
      </c>
      <c r="AA364" s="8" t="e">
        <f>NA()</f>
        <v>#N/A</v>
      </c>
      <c r="AB364" s="17">
        <f>IF($U364 &gt; epsilon, $U364 + 'Input Data'!$G$11 + 'Input Data'!$E$11, IF($V364 &gt; epsilon, $V364 + 'Input Data'!$G$11, $W364)) * 5280</f>
        <v>1413.0520074223812</v>
      </c>
    </row>
    <row r="365" spans="1:28" x14ac:dyDescent="0.3">
      <c r="A365" s="38">
        <f>IF(SUM($B364:$H366)=0,NA(),LTM!$A366)</f>
        <v>3610</v>
      </c>
      <c r="B365" s="7">
        <f>LTM!$I366 / LTM!$C$1 * 3600</f>
        <v>3679.0000000001601</v>
      </c>
      <c r="C365" s="8">
        <f>LTM!$H366 / LTM!$C$1 * 3600</f>
        <v>0</v>
      </c>
      <c r="D365" s="8">
        <f>LTM!$T366 / LTM!$C$1 * 3600</f>
        <v>3679.0000000001601</v>
      </c>
      <c r="E365" s="33">
        <f>LTM!$S366 / LTM!$C$1 * 3600</f>
        <v>0</v>
      </c>
      <c r="F365" s="8">
        <f>LTM!$AE366 / LTM!$C$1 * 3600</f>
        <v>5400</v>
      </c>
      <c r="G365" s="33">
        <f>LTM!$AD366 / LTM!$C$1 * 3600</f>
        <v>0</v>
      </c>
      <c r="H365" s="18">
        <f>LTM!$AL366 / LTM!$C$1 * 3600</f>
        <v>5400</v>
      </c>
      <c r="J365" s="50">
        <f>IF(OR(LTM!$B366 * 3600 / LTM!$C$1 &gt;= 'Input Data'!$C$12 * LOOKUP(LTM!$A366,'Input Data'!$B$58:$B$62,'Input Data'!$D$58:$D$62) - epsilon, LTM!$C366 - LTM!$C365 &lt; LTM!$B365 - epsilon), (LTM!$C366 - LTM!$C365) * 3600 / LTM!$C$1 / 'Input Data'!$C$14, 'Input Data'!$C$13 - (LTM!$C366 - LTM!$C365) * 3600 / LTM!$C$1 / 'Input Data'!$C$15)</f>
        <v>0</v>
      </c>
      <c r="K365" s="60">
        <f>IF($B365 + $C365 &gt;= LTM!$E365 * 3600 / LTM!$C$1 - epsilon, ($B365 + $C365) / 'Input Data'!$C$14, 'Input Data'!$C$13 - ($B365 + $C365) / 'Input Data'!$C$15)</f>
        <v>61.316666666669335</v>
      </c>
      <c r="L365" s="8">
        <f>IF(OR(LTM!$M366 * 3600 / LTM!$C$1 &gt;= 'Input Data'!$E$12 * LOOKUP(LTM!$A366,'Input Data'!$B$58:$B$62,'Input Data'!$F$58:$F$62) - epsilon,$B365 &lt; LTM!$M365 * 3600 / LTM!$C$1 - epsilon), $B365 / 'Input Data'!$E$14, 'Input Data'!$E$13 - $B365 / 'Input Data'!$E$15)</f>
        <v>122.63333333333867</v>
      </c>
      <c r="M365" s="33">
        <f>IF($D365 + $E365 &gt;= LTM!$P365 * 3600 / LTM!$C$1 - epsilon, ($D365 + $E365) / 'Input Data'!$E$14, 'Input Data'!$E$13 - ($D365 + $E365) / 'Input Data'!$E$15)</f>
        <v>122.63333333333867</v>
      </c>
      <c r="N365" s="8">
        <f>IF(OR(LTM!$X366 * 3600 / LTM!$C$1 &gt;= 'Input Data'!$G$12 * LOOKUP(LTM!$A366,'Input Data'!$B$58:$B$62,'Input Data'!$H$58:$H$62) - epsilon, $D365 &lt; LTM!$X365 * 3600 / LTM!$C$1 - epsilon), $D365 / 'Input Data'!$G$14, 'Input Data'!$G$13 - $D365 / 'Input Data'!$G$15)</f>
        <v>122.63333333333867</v>
      </c>
      <c r="O365" s="17">
        <f>IF($F365 + $G365 &gt;= LTM!$AA365 * 3600 / LTM!$C$1 - epsilon, ($F365 + $G365) / 'Input Data'!$G$14, 'Input Data'!$G$13 - ($F365 + $G365) / 'Input Data'!$G$15)</f>
        <v>751.57894736842104</v>
      </c>
      <c r="Q365" s="49">
        <f>IF(ABS($J365-$K365) &gt; epsilon, -((LTM!$C366 - LTM!$C365) * 3600 / LTM!$C$1-($B365+$C365))/($J365-$K365), 0)</f>
        <v>-60</v>
      </c>
      <c r="R365" s="8">
        <f t="shared" si="10"/>
        <v>0</v>
      </c>
      <c r="S365" s="17">
        <f t="shared" si="11"/>
        <v>-2.7363256243390279</v>
      </c>
      <c r="U365" s="49">
        <f>MAX(U364 + Q364 * LTM!$C$1 / 3600, 0)</f>
        <v>0</v>
      </c>
      <c r="V365" s="11">
        <f>MAX(V364 + R364 * LTM!$C$1 / 3600 + IF(NOT(OR(LTM!$M366 * 3600 / LTM!$C$1 &gt;= 'Input Data'!$E$12 * LOOKUP(LTM!$A366,'Input Data'!$B$58:$B$62,'Input Data'!$F$58:$F$62) - epsilon,$B365 &lt; LTM!$M365 * 3600 / LTM!$C$1 - epsilon)), MIN(U364 + Q364 * LTM!$C$1 / 3600, 0), 0), 0)</f>
        <v>0</v>
      </c>
      <c r="W365" s="18">
        <f>MAX(W364 + S364 * LTM!$C$1 / 3600 + IF(NOT(OR(LTM!$X366 * 3600 / LTM!$C$1 &gt;= 'Input Data'!$G$12 * LOOKUP(LTM!$A366,'Input Data'!$B$58:$B$62,'Input Data'!$H$58:$H$62) - epsilon, $D365 &lt; LTM!$X365 * 3600 / LTM!$C$1 - epsilon)), MIN(V364 + R364 * LTM!$C$1 / 3600, 0), 0), 0)</f>
        <v>0.26002258174218601</v>
      </c>
      <c r="Y365" s="50" t="e">
        <f>NA()</f>
        <v>#N/A</v>
      </c>
      <c r="Z365" s="55" t="e">
        <f>NA()</f>
        <v>#N/A</v>
      </c>
      <c r="AA365" s="8" t="e">
        <f>NA()</f>
        <v>#N/A</v>
      </c>
      <c r="AB365" s="17">
        <f>IF($U365 &gt; epsilon, $U365 + 'Input Data'!$G$11 + 'Input Data'!$E$11, IF($V365 &gt; epsilon, $V365 + 'Input Data'!$G$11, $W365)) * 5280</f>
        <v>1372.919231598742</v>
      </c>
    </row>
    <row r="366" spans="1:28" x14ac:dyDescent="0.3">
      <c r="A366" s="38">
        <f>IF(SUM($B365:$H367)=0,NA(),LTM!$A367)</f>
        <v>3620</v>
      </c>
      <c r="B366" s="7">
        <f>LTM!$I367 / LTM!$C$1 * 3600</f>
        <v>3679.0000000001601</v>
      </c>
      <c r="C366" s="8">
        <f>LTM!$H367 / LTM!$C$1 * 3600</f>
        <v>0</v>
      </c>
      <c r="D366" s="8">
        <f>LTM!$T367 / LTM!$C$1 * 3600</f>
        <v>3679.0000000001601</v>
      </c>
      <c r="E366" s="33">
        <f>LTM!$S367 / LTM!$C$1 * 3600</f>
        <v>0</v>
      </c>
      <c r="F366" s="8">
        <f>LTM!$AE367 / LTM!$C$1 * 3600</f>
        <v>5400</v>
      </c>
      <c r="G366" s="33">
        <f>LTM!$AD367 / LTM!$C$1 * 3600</f>
        <v>0</v>
      </c>
      <c r="H366" s="18">
        <f>LTM!$AL367 / LTM!$C$1 * 3600</f>
        <v>5400</v>
      </c>
      <c r="J366" s="50">
        <f>IF(OR(LTM!$B367 * 3600 / LTM!$C$1 &gt;= 'Input Data'!$C$12 * LOOKUP(LTM!$A367,'Input Data'!$B$58:$B$62,'Input Data'!$D$58:$D$62) - epsilon, LTM!$C367 - LTM!$C366 &lt; LTM!$B366 - epsilon), (LTM!$C367 - LTM!$C366) * 3600 / LTM!$C$1 / 'Input Data'!$C$14, 'Input Data'!$C$13 - (LTM!$C367 - LTM!$C366) * 3600 / LTM!$C$1 / 'Input Data'!$C$15)</f>
        <v>0</v>
      </c>
      <c r="K366" s="60">
        <f>IF($B366 + $C366 &gt;= LTM!$E366 * 3600 / LTM!$C$1 - epsilon, ($B366 + $C366) / 'Input Data'!$C$14, 'Input Data'!$C$13 - ($B366 + $C366) / 'Input Data'!$C$15)</f>
        <v>61.316666666669335</v>
      </c>
      <c r="L366" s="8">
        <f>IF(OR(LTM!$M367 * 3600 / LTM!$C$1 &gt;= 'Input Data'!$E$12 * LOOKUP(LTM!$A367,'Input Data'!$B$58:$B$62,'Input Data'!$F$58:$F$62) - epsilon,$B366 &lt; LTM!$M366 * 3600 / LTM!$C$1 - epsilon), $B366 / 'Input Data'!$E$14, 'Input Data'!$E$13 - $B366 / 'Input Data'!$E$15)</f>
        <v>122.63333333333867</v>
      </c>
      <c r="M366" s="33">
        <f>IF($D366 + $E366 &gt;= LTM!$P366 * 3600 / LTM!$C$1 - epsilon, ($D366 + $E366) / 'Input Data'!$E$14, 'Input Data'!$E$13 - ($D366 + $E366) / 'Input Data'!$E$15)</f>
        <v>122.63333333333867</v>
      </c>
      <c r="N366" s="8">
        <f>IF(OR(LTM!$X367 * 3600 / LTM!$C$1 &gt;= 'Input Data'!$G$12 * LOOKUP(LTM!$A367,'Input Data'!$B$58:$B$62,'Input Data'!$H$58:$H$62) - epsilon, $D366 &lt; LTM!$X366 * 3600 / LTM!$C$1 - epsilon), $D366 / 'Input Data'!$G$14, 'Input Data'!$G$13 - $D366 / 'Input Data'!$G$15)</f>
        <v>122.63333333333867</v>
      </c>
      <c r="O366" s="17">
        <f>IF($F366 + $G366 &gt;= LTM!$AA366 * 3600 / LTM!$C$1 - epsilon, ($F366 + $G366) / 'Input Data'!$G$14, 'Input Data'!$G$13 - ($F366 + $G366) / 'Input Data'!$G$15)</f>
        <v>751.57894736842104</v>
      </c>
      <c r="Q366" s="49">
        <f>IF(ABS($J366-$K366) &gt; epsilon, -((LTM!$C367 - LTM!$C366) * 3600 / LTM!$C$1-($B366+$C366))/($J366-$K366), 0)</f>
        <v>-60</v>
      </c>
      <c r="R366" s="8">
        <f t="shared" si="10"/>
        <v>0</v>
      </c>
      <c r="S366" s="17">
        <f t="shared" si="11"/>
        <v>-2.7363256243390279</v>
      </c>
      <c r="U366" s="49">
        <f>MAX(U365 + Q365 * LTM!$C$1 / 3600, 0)</f>
        <v>0</v>
      </c>
      <c r="V366" s="11">
        <f>MAX(V365 + R365 * LTM!$C$1 / 3600 + IF(NOT(OR(LTM!$M367 * 3600 / LTM!$C$1 &gt;= 'Input Data'!$E$12 * LOOKUP(LTM!$A367,'Input Data'!$B$58:$B$62,'Input Data'!$F$58:$F$62) - epsilon,$B366 &lt; LTM!$M366 * 3600 / LTM!$C$1 - epsilon)), MIN(U365 + Q365 * LTM!$C$1 / 3600, 0), 0), 0)</f>
        <v>0</v>
      </c>
      <c r="W366" s="18">
        <f>MAX(W365 + S365 * LTM!$C$1 / 3600 + IF(NOT(OR(LTM!$X367 * 3600 / LTM!$C$1 &gt;= 'Input Data'!$G$12 * LOOKUP(LTM!$A367,'Input Data'!$B$58:$B$62,'Input Data'!$H$58:$H$62) - epsilon, $D366 &lt; LTM!$X366 * 3600 / LTM!$C$1 - epsilon)), MIN(V365 + R365 * LTM!$C$1 / 3600, 0), 0), 0)</f>
        <v>0.25242167723013315</v>
      </c>
      <c r="Y366" s="50" t="e">
        <f>NA()</f>
        <v>#N/A</v>
      </c>
      <c r="Z366" s="55" t="e">
        <f>NA()</f>
        <v>#N/A</v>
      </c>
      <c r="AA366" s="8" t="e">
        <f>NA()</f>
        <v>#N/A</v>
      </c>
      <c r="AB366" s="17">
        <f>IF($U366 &gt; epsilon, $U366 + 'Input Data'!$G$11 + 'Input Data'!$E$11, IF($V366 &gt; epsilon, $V366 + 'Input Data'!$G$11, $W366)) * 5280</f>
        <v>1332.7864557751029</v>
      </c>
    </row>
    <row r="367" spans="1:28" x14ac:dyDescent="0.3">
      <c r="A367" s="38">
        <f>IF(SUM($B366:$H368)=0,NA(),LTM!$A368)</f>
        <v>3630</v>
      </c>
      <c r="B367" s="7">
        <f>LTM!$I368 / LTM!$C$1 * 3600</f>
        <v>3679.0000000001601</v>
      </c>
      <c r="C367" s="8">
        <f>LTM!$H368 / LTM!$C$1 * 3600</f>
        <v>0</v>
      </c>
      <c r="D367" s="8">
        <f>LTM!$T368 / LTM!$C$1 * 3600</f>
        <v>3679.0000000001601</v>
      </c>
      <c r="E367" s="33">
        <f>LTM!$S368 / LTM!$C$1 * 3600</f>
        <v>0</v>
      </c>
      <c r="F367" s="8">
        <f>LTM!$AE368 / LTM!$C$1 * 3600</f>
        <v>5400</v>
      </c>
      <c r="G367" s="33">
        <f>LTM!$AD368 / LTM!$C$1 * 3600</f>
        <v>0</v>
      </c>
      <c r="H367" s="18">
        <f>LTM!$AL368 / LTM!$C$1 * 3600</f>
        <v>5400</v>
      </c>
      <c r="J367" s="50">
        <f>IF(OR(LTM!$B368 * 3600 / LTM!$C$1 &gt;= 'Input Data'!$C$12 * LOOKUP(LTM!$A368,'Input Data'!$B$58:$B$62,'Input Data'!$D$58:$D$62) - epsilon, LTM!$C368 - LTM!$C367 &lt; LTM!$B367 - epsilon), (LTM!$C368 - LTM!$C367) * 3600 / LTM!$C$1 / 'Input Data'!$C$14, 'Input Data'!$C$13 - (LTM!$C368 - LTM!$C367) * 3600 / LTM!$C$1 / 'Input Data'!$C$15)</f>
        <v>0</v>
      </c>
      <c r="K367" s="60">
        <f>IF($B367 + $C367 &gt;= LTM!$E367 * 3600 / LTM!$C$1 - epsilon, ($B367 + $C367) / 'Input Data'!$C$14, 'Input Data'!$C$13 - ($B367 + $C367) / 'Input Data'!$C$15)</f>
        <v>61.316666666669335</v>
      </c>
      <c r="L367" s="8">
        <f>IF(OR(LTM!$M368 * 3600 / LTM!$C$1 &gt;= 'Input Data'!$E$12 * LOOKUP(LTM!$A368,'Input Data'!$B$58:$B$62,'Input Data'!$F$58:$F$62) - epsilon,$B367 &lt; LTM!$M367 * 3600 / LTM!$C$1 - epsilon), $B367 / 'Input Data'!$E$14, 'Input Data'!$E$13 - $B367 / 'Input Data'!$E$15)</f>
        <v>122.63333333333867</v>
      </c>
      <c r="M367" s="33">
        <f>IF($D367 + $E367 &gt;= LTM!$P367 * 3600 / LTM!$C$1 - epsilon, ($D367 + $E367) / 'Input Data'!$E$14, 'Input Data'!$E$13 - ($D367 + $E367) / 'Input Data'!$E$15)</f>
        <v>122.63333333333867</v>
      </c>
      <c r="N367" s="8">
        <f>IF(OR(LTM!$X368 * 3600 / LTM!$C$1 &gt;= 'Input Data'!$G$12 * LOOKUP(LTM!$A368,'Input Data'!$B$58:$B$62,'Input Data'!$H$58:$H$62) - epsilon, $D367 &lt; LTM!$X367 * 3600 / LTM!$C$1 - epsilon), $D367 / 'Input Data'!$G$14, 'Input Data'!$G$13 - $D367 / 'Input Data'!$G$15)</f>
        <v>122.63333333333867</v>
      </c>
      <c r="O367" s="17">
        <f>IF($F367 + $G367 &gt;= LTM!$AA367 * 3600 / LTM!$C$1 - epsilon, ($F367 + $G367) / 'Input Data'!$G$14, 'Input Data'!$G$13 - ($F367 + $G367) / 'Input Data'!$G$15)</f>
        <v>751.57894736842104</v>
      </c>
      <c r="Q367" s="49">
        <f>IF(ABS($J367-$K367) &gt; epsilon, -((LTM!$C368 - LTM!$C367) * 3600 / LTM!$C$1-($B367+$C367))/($J367-$K367), 0)</f>
        <v>-60</v>
      </c>
      <c r="R367" s="8">
        <f t="shared" si="10"/>
        <v>0</v>
      </c>
      <c r="S367" s="17">
        <f t="shared" si="11"/>
        <v>-2.7363256243390279</v>
      </c>
      <c r="U367" s="49">
        <f>MAX(U366 + Q366 * LTM!$C$1 / 3600, 0)</f>
        <v>0</v>
      </c>
      <c r="V367" s="11">
        <f>MAX(V366 + R366 * LTM!$C$1 / 3600 + IF(NOT(OR(LTM!$M368 * 3600 / LTM!$C$1 &gt;= 'Input Data'!$E$12 * LOOKUP(LTM!$A368,'Input Data'!$B$58:$B$62,'Input Data'!$F$58:$F$62) - epsilon,$B367 &lt; LTM!$M367 * 3600 / LTM!$C$1 - epsilon)), MIN(U366 + Q366 * LTM!$C$1 / 3600, 0), 0), 0)</f>
        <v>0</v>
      </c>
      <c r="W367" s="18">
        <f>MAX(W366 + S366 * LTM!$C$1 / 3600 + IF(NOT(OR(LTM!$X368 * 3600 / LTM!$C$1 &gt;= 'Input Data'!$G$12 * LOOKUP(LTM!$A368,'Input Data'!$B$58:$B$62,'Input Data'!$H$58:$H$62) - epsilon, $D367 &lt; LTM!$X367 * 3600 / LTM!$C$1 - epsilon)), MIN(V366 + R366 * LTM!$C$1 / 3600, 0), 0), 0)</f>
        <v>0.24482077271808028</v>
      </c>
      <c r="Y367" s="50" t="e">
        <f>NA()</f>
        <v>#N/A</v>
      </c>
      <c r="Z367" s="55" t="e">
        <f>NA()</f>
        <v>#N/A</v>
      </c>
      <c r="AA367" s="8" t="e">
        <f>NA()</f>
        <v>#N/A</v>
      </c>
      <c r="AB367" s="17">
        <f>IF($U367 &gt; epsilon, $U367 + 'Input Data'!$G$11 + 'Input Data'!$E$11, IF($V367 &gt; epsilon, $V367 + 'Input Data'!$G$11, $W367)) * 5280</f>
        <v>1292.6536799514638</v>
      </c>
    </row>
    <row r="368" spans="1:28" x14ac:dyDescent="0.3">
      <c r="A368" s="38">
        <f>IF(SUM($B367:$H369)=0,NA(),LTM!$A369)</f>
        <v>3640</v>
      </c>
      <c r="B368" s="7">
        <f>LTM!$I369 / LTM!$C$1 * 3600</f>
        <v>3679.0000000001601</v>
      </c>
      <c r="C368" s="8">
        <f>LTM!$H369 / LTM!$C$1 * 3600</f>
        <v>0</v>
      </c>
      <c r="D368" s="8">
        <f>LTM!$T369 / LTM!$C$1 * 3600</f>
        <v>3679.0000000001601</v>
      </c>
      <c r="E368" s="33">
        <f>LTM!$S369 / LTM!$C$1 * 3600</f>
        <v>0</v>
      </c>
      <c r="F368" s="8">
        <f>LTM!$AE369 / LTM!$C$1 * 3600</f>
        <v>5400</v>
      </c>
      <c r="G368" s="33">
        <f>LTM!$AD369 / LTM!$C$1 * 3600</f>
        <v>0</v>
      </c>
      <c r="H368" s="18">
        <f>LTM!$AL369 / LTM!$C$1 * 3600</f>
        <v>5400</v>
      </c>
      <c r="J368" s="50">
        <f>IF(OR(LTM!$B369 * 3600 / LTM!$C$1 &gt;= 'Input Data'!$C$12 * LOOKUP(LTM!$A369,'Input Data'!$B$58:$B$62,'Input Data'!$D$58:$D$62) - epsilon, LTM!$C369 - LTM!$C368 &lt; LTM!$B368 - epsilon), (LTM!$C369 - LTM!$C368) * 3600 / LTM!$C$1 / 'Input Data'!$C$14, 'Input Data'!$C$13 - (LTM!$C369 - LTM!$C368) * 3600 / LTM!$C$1 / 'Input Data'!$C$15)</f>
        <v>0</v>
      </c>
      <c r="K368" s="60">
        <f>IF($B368 + $C368 &gt;= LTM!$E368 * 3600 / LTM!$C$1 - epsilon, ($B368 + $C368) / 'Input Data'!$C$14, 'Input Data'!$C$13 - ($B368 + $C368) / 'Input Data'!$C$15)</f>
        <v>61.316666666669335</v>
      </c>
      <c r="L368" s="8">
        <f>IF(OR(LTM!$M369 * 3600 / LTM!$C$1 &gt;= 'Input Data'!$E$12 * LOOKUP(LTM!$A369,'Input Data'!$B$58:$B$62,'Input Data'!$F$58:$F$62) - epsilon,$B368 &lt; LTM!$M368 * 3600 / LTM!$C$1 - epsilon), $B368 / 'Input Data'!$E$14, 'Input Data'!$E$13 - $B368 / 'Input Data'!$E$15)</f>
        <v>122.63333333333867</v>
      </c>
      <c r="M368" s="33">
        <f>IF($D368 + $E368 &gt;= LTM!$P368 * 3600 / LTM!$C$1 - epsilon, ($D368 + $E368) / 'Input Data'!$E$14, 'Input Data'!$E$13 - ($D368 + $E368) / 'Input Data'!$E$15)</f>
        <v>122.63333333333867</v>
      </c>
      <c r="N368" s="8">
        <f>IF(OR(LTM!$X369 * 3600 / LTM!$C$1 &gt;= 'Input Data'!$G$12 * LOOKUP(LTM!$A369,'Input Data'!$B$58:$B$62,'Input Data'!$H$58:$H$62) - epsilon, $D368 &lt; LTM!$X368 * 3600 / LTM!$C$1 - epsilon), $D368 / 'Input Data'!$G$14, 'Input Data'!$G$13 - $D368 / 'Input Data'!$G$15)</f>
        <v>122.63333333333867</v>
      </c>
      <c r="O368" s="17">
        <f>IF($F368 + $G368 &gt;= LTM!$AA368 * 3600 / LTM!$C$1 - epsilon, ($F368 + $G368) / 'Input Data'!$G$14, 'Input Data'!$G$13 - ($F368 + $G368) / 'Input Data'!$G$15)</f>
        <v>751.57894736842104</v>
      </c>
      <c r="Q368" s="49">
        <f>IF(ABS($J368-$K368) &gt; epsilon, -((LTM!$C369 - LTM!$C368) * 3600 / LTM!$C$1-($B368+$C368))/($J368-$K368), 0)</f>
        <v>-60</v>
      </c>
      <c r="R368" s="8">
        <f t="shared" si="10"/>
        <v>0</v>
      </c>
      <c r="S368" s="17">
        <f t="shared" si="11"/>
        <v>-2.7363256243390279</v>
      </c>
      <c r="U368" s="49">
        <f>MAX(U367 + Q367 * LTM!$C$1 / 3600, 0)</f>
        <v>0</v>
      </c>
      <c r="V368" s="11">
        <f>MAX(V367 + R367 * LTM!$C$1 / 3600 + IF(NOT(OR(LTM!$M369 * 3600 / LTM!$C$1 &gt;= 'Input Data'!$E$12 * LOOKUP(LTM!$A369,'Input Data'!$B$58:$B$62,'Input Data'!$F$58:$F$62) - epsilon,$B368 &lt; LTM!$M368 * 3600 / LTM!$C$1 - epsilon)), MIN(U367 + Q367 * LTM!$C$1 / 3600, 0), 0), 0)</f>
        <v>0</v>
      </c>
      <c r="W368" s="18">
        <f>MAX(W367 + S367 * LTM!$C$1 / 3600 + IF(NOT(OR(LTM!$X369 * 3600 / LTM!$C$1 &gt;= 'Input Data'!$G$12 * LOOKUP(LTM!$A369,'Input Data'!$B$58:$B$62,'Input Data'!$H$58:$H$62) - epsilon, $D368 &lt; LTM!$X368 * 3600 / LTM!$C$1 - epsilon)), MIN(V367 + R367 * LTM!$C$1 / 3600, 0), 0), 0)</f>
        <v>0.23721986820602742</v>
      </c>
      <c r="Y368" s="50" t="e">
        <f>NA()</f>
        <v>#N/A</v>
      </c>
      <c r="Z368" s="55" t="e">
        <f>NA()</f>
        <v>#N/A</v>
      </c>
      <c r="AA368" s="8" t="e">
        <f>NA()</f>
        <v>#N/A</v>
      </c>
      <c r="AB368" s="17">
        <f>IF($U368 &gt; epsilon, $U368 + 'Input Data'!$G$11 + 'Input Data'!$E$11, IF($V368 &gt; epsilon, $V368 + 'Input Data'!$G$11, $W368)) * 5280</f>
        <v>1252.5209041278247</v>
      </c>
    </row>
    <row r="369" spans="1:28" x14ac:dyDescent="0.3">
      <c r="A369" s="38">
        <f>IF(SUM($B368:$H370)=0,NA(),LTM!$A370)</f>
        <v>3650</v>
      </c>
      <c r="B369" s="7">
        <f>LTM!$I370 / LTM!$C$1 * 3600</f>
        <v>3679.0000000001601</v>
      </c>
      <c r="C369" s="8">
        <f>LTM!$H370 / LTM!$C$1 * 3600</f>
        <v>0</v>
      </c>
      <c r="D369" s="8">
        <f>LTM!$T370 / LTM!$C$1 * 3600</f>
        <v>3679.0000000001601</v>
      </c>
      <c r="E369" s="33">
        <f>LTM!$S370 / LTM!$C$1 * 3600</f>
        <v>0</v>
      </c>
      <c r="F369" s="8">
        <f>LTM!$AE370 / LTM!$C$1 * 3600</f>
        <v>5400</v>
      </c>
      <c r="G369" s="33">
        <f>LTM!$AD370 / LTM!$C$1 * 3600</f>
        <v>0</v>
      </c>
      <c r="H369" s="18">
        <f>LTM!$AL370 / LTM!$C$1 * 3600</f>
        <v>5400</v>
      </c>
      <c r="J369" s="50">
        <f>IF(OR(LTM!$B370 * 3600 / LTM!$C$1 &gt;= 'Input Data'!$C$12 * LOOKUP(LTM!$A370,'Input Data'!$B$58:$B$62,'Input Data'!$D$58:$D$62) - epsilon, LTM!$C370 - LTM!$C369 &lt; LTM!$B369 - epsilon), (LTM!$C370 - LTM!$C369) * 3600 / LTM!$C$1 / 'Input Data'!$C$14, 'Input Data'!$C$13 - (LTM!$C370 - LTM!$C369) * 3600 / LTM!$C$1 / 'Input Data'!$C$15)</f>
        <v>0</v>
      </c>
      <c r="K369" s="60">
        <f>IF($B369 + $C369 &gt;= LTM!$E369 * 3600 / LTM!$C$1 - epsilon, ($B369 + $C369) / 'Input Data'!$C$14, 'Input Data'!$C$13 - ($B369 + $C369) / 'Input Data'!$C$15)</f>
        <v>61.316666666669335</v>
      </c>
      <c r="L369" s="8">
        <f>IF(OR(LTM!$M370 * 3600 / LTM!$C$1 &gt;= 'Input Data'!$E$12 * LOOKUP(LTM!$A370,'Input Data'!$B$58:$B$62,'Input Data'!$F$58:$F$62) - epsilon,$B369 &lt; LTM!$M369 * 3600 / LTM!$C$1 - epsilon), $B369 / 'Input Data'!$E$14, 'Input Data'!$E$13 - $B369 / 'Input Data'!$E$15)</f>
        <v>122.63333333333867</v>
      </c>
      <c r="M369" s="33">
        <f>IF($D369 + $E369 &gt;= LTM!$P369 * 3600 / LTM!$C$1 - epsilon, ($D369 + $E369) / 'Input Data'!$E$14, 'Input Data'!$E$13 - ($D369 + $E369) / 'Input Data'!$E$15)</f>
        <v>122.63333333333867</v>
      </c>
      <c r="N369" s="8">
        <f>IF(OR(LTM!$X370 * 3600 / LTM!$C$1 &gt;= 'Input Data'!$G$12 * LOOKUP(LTM!$A370,'Input Data'!$B$58:$B$62,'Input Data'!$H$58:$H$62) - epsilon, $D369 &lt; LTM!$X369 * 3600 / LTM!$C$1 - epsilon), $D369 / 'Input Data'!$G$14, 'Input Data'!$G$13 - $D369 / 'Input Data'!$G$15)</f>
        <v>122.63333333333867</v>
      </c>
      <c r="O369" s="17">
        <f>IF($F369 + $G369 &gt;= LTM!$AA369 * 3600 / LTM!$C$1 - epsilon, ($F369 + $G369) / 'Input Data'!$G$14, 'Input Data'!$G$13 - ($F369 + $G369) / 'Input Data'!$G$15)</f>
        <v>751.57894736842104</v>
      </c>
      <c r="Q369" s="49">
        <f>IF(ABS($J369-$K369) &gt; epsilon, -((LTM!$C370 - LTM!$C369) * 3600 / LTM!$C$1-($B369+$C369))/($J369-$K369), 0)</f>
        <v>-60</v>
      </c>
      <c r="R369" s="8">
        <f t="shared" si="10"/>
        <v>0</v>
      </c>
      <c r="S369" s="17">
        <f t="shared" si="11"/>
        <v>-2.7363256243390279</v>
      </c>
      <c r="U369" s="49">
        <f>MAX(U368 + Q368 * LTM!$C$1 / 3600, 0)</f>
        <v>0</v>
      </c>
      <c r="V369" s="11">
        <f>MAX(V368 + R368 * LTM!$C$1 / 3600 + IF(NOT(OR(LTM!$M370 * 3600 / LTM!$C$1 &gt;= 'Input Data'!$E$12 * LOOKUP(LTM!$A370,'Input Data'!$B$58:$B$62,'Input Data'!$F$58:$F$62) - epsilon,$B369 &lt; LTM!$M369 * 3600 / LTM!$C$1 - epsilon)), MIN(U368 + Q368 * LTM!$C$1 / 3600, 0), 0), 0)</f>
        <v>0</v>
      </c>
      <c r="W369" s="18">
        <f>MAX(W368 + S368 * LTM!$C$1 / 3600 + IF(NOT(OR(LTM!$X370 * 3600 / LTM!$C$1 &gt;= 'Input Data'!$G$12 * LOOKUP(LTM!$A370,'Input Data'!$B$58:$B$62,'Input Data'!$H$58:$H$62) - epsilon, $D369 &lt; LTM!$X369 * 3600 / LTM!$C$1 - epsilon)), MIN(V368 + R368 * LTM!$C$1 / 3600, 0), 0), 0)</f>
        <v>0.22961896369397455</v>
      </c>
      <c r="Y369" s="50" t="e">
        <f>NA()</f>
        <v>#N/A</v>
      </c>
      <c r="Z369" s="55" t="e">
        <f>NA()</f>
        <v>#N/A</v>
      </c>
      <c r="AA369" s="8" t="e">
        <f>NA()</f>
        <v>#N/A</v>
      </c>
      <c r="AB369" s="17">
        <f>IF($U369 &gt; epsilon, $U369 + 'Input Data'!$G$11 + 'Input Data'!$E$11, IF($V369 &gt; epsilon, $V369 + 'Input Data'!$G$11, $W369)) * 5280</f>
        <v>1212.3881283041856</v>
      </c>
    </row>
    <row r="370" spans="1:28" x14ac:dyDescent="0.3">
      <c r="A370" s="38">
        <f>IF(SUM($B369:$H371)=0,NA(),LTM!$A371)</f>
        <v>3660</v>
      </c>
      <c r="B370" s="7">
        <f>LTM!$I371 / LTM!$C$1 * 3600</f>
        <v>3679.0000000001601</v>
      </c>
      <c r="C370" s="8">
        <f>LTM!$H371 / LTM!$C$1 * 3600</f>
        <v>0</v>
      </c>
      <c r="D370" s="8">
        <f>LTM!$T371 / LTM!$C$1 * 3600</f>
        <v>3679.0000000001601</v>
      </c>
      <c r="E370" s="33">
        <f>LTM!$S371 / LTM!$C$1 * 3600</f>
        <v>0</v>
      </c>
      <c r="F370" s="8">
        <f>LTM!$AE371 / LTM!$C$1 * 3600</f>
        <v>5400</v>
      </c>
      <c r="G370" s="33">
        <f>LTM!$AD371 / LTM!$C$1 * 3600</f>
        <v>0</v>
      </c>
      <c r="H370" s="18">
        <f>LTM!$AL371 / LTM!$C$1 * 3600</f>
        <v>5400</v>
      </c>
      <c r="J370" s="50">
        <f>IF(OR(LTM!$B371 * 3600 / LTM!$C$1 &gt;= 'Input Data'!$C$12 * LOOKUP(LTM!$A371,'Input Data'!$B$58:$B$62,'Input Data'!$D$58:$D$62) - epsilon, LTM!$C371 - LTM!$C370 &lt; LTM!$B370 - epsilon), (LTM!$C371 - LTM!$C370) * 3600 / LTM!$C$1 / 'Input Data'!$C$14, 'Input Data'!$C$13 - (LTM!$C371 - LTM!$C370) * 3600 / LTM!$C$1 / 'Input Data'!$C$15)</f>
        <v>0</v>
      </c>
      <c r="K370" s="60">
        <f>IF($B370 + $C370 &gt;= LTM!$E370 * 3600 / LTM!$C$1 - epsilon, ($B370 + $C370) / 'Input Data'!$C$14, 'Input Data'!$C$13 - ($B370 + $C370) / 'Input Data'!$C$15)</f>
        <v>61.316666666669335</v>
      </c>
      <c r="L370" s="8">
        <f>IF(OR(LTM!$M371 * 3600 / LTM!$C$1 &gt;= 'Input Data'!$E$12 * LOOKUP(LTM!$A371,'Input Data'!$B$58:$B$62,'Input Data'!$F$58:$F$62) - epsilon,$B370 &lt; LTM!$M370 * 3600 / LTM!$C$1 - epsilon), $B370 / 'Input Data'!$E$14, 'Input Data'!$E$13 - $B370 / 'Input Data'!$E$15)</f>
        <v>122.63333333333867</v>
      </c>
      <c r="M370" s="33">
        <f>IF($D370 + $E370 &gt;= LTM!$P370 * 3600 / LTM!$C$1 - epsilon, ($D370 + $E370) / 'Input Data'!$E$14, 'Input Data'!$E$13 - ($D370 + $E370) / 'Input Data'!$E$15)</f>
        <v>122.63333333333867</v>
      </c>
      <c r="N370" s="8">
        <f>IF(OR(LTM!$X371 * 3600 / LTM!$C$1 &gt;= 'Input Data'!$G$12 * LOOKUP(LTM!$A371,'Input Data'!$B$58:$B$62,'Input Data'!$H$58:$H$62) - epsilon, $D370 &lt; LTM!$X370 * 3600 / LTM!$C$1 - epsilon), $D370 / 'Input Data'!$G$14, 'Input Data'!$G$13 - $D370 / 'Input Data'!$G$15)</f>
        <v>122.63333333333867</v>
      </c>
      <c r="O370" s="17">
        <f>IF($F370 + $G370 &gt;= LTM!$AA370 * 3600 / LTM!$C$1 - epsilon, ($F370 + $G370) / 'Input Data'!$G$14, 'Input Data'!$G$13 - ($F370 + $G370) / 'Input Data'!$G$15)</f>
        <v>751.57894736842104</v>
      </c>
      <c r="Q370" s="49">
        <f>IF(ABS($J370-$K370) &gt; epsilon, -((LTM!$C371 - LTM!$C370) * 3600 / LTM!$C$1-($B370+$C370))/($J370-$K370), 0)</f>
        <v>-60</v>
      </c>
      <c r="R370" s="8">
        <f t="shared" si="10"/>
        <v>0</v>
      </c>
      <c r="S370" s="17">
        <f t="shared" si="11"/>
        <v>-2.7363256243390279</v>
      </c>
      <c r="U370" s="49">
        <f>MAX(U369 + Q369 * LTM!$C$1 / 3600, 0)</f>
        <v>0</v>
      </c>
      <c r="V370" s="11">
        <f>MAX(V369 + R369 * LTM!$C$1 / 3600 + IF(NOT(OR(LTM!$M371 * 3600 / LTM!$C$1 &gt;= 'Input Data'!$E$12 * LOOKUP(LTM!$A371,'Input Data'!$B$58:$B$62,'Input Data'!$F$58:$F$62) - epsilon,$B370 &lt; LTM!$M370 * 3600 / LTM!$C$1 - epsilon)), MIN(U369 + Q369 * LTM!$C$1 / 3600, 0), 0), 0)</f>
        <v>0</v>
      </c>
      <c r="W370" s="18">
        <f>MAX(W369 + S369 * LTM!$C$1 / 3600 + IF(NOT(OR(LTM!$X371 * 3600 / LTM!$C$1 &gt;= 'Input Data'!$G$12 * LOOKUP(LTM!$A371,'Input Data'!$B$58:$B$62,'Input Data'!$H$58:$H$62) - epsilon, $D370 &lt; LTM!$X370 * 3600 / LTM!$C$1 - epsilon)), MIN(V369 + R369 * LTM!$C$1 / 3600, 0), 0), 0)</f>
        <v>0.22201805918192169</v>
      </c>
      <c r="Y370" s="50" t="e">
        <f>NA()</f>
        <v>#N/A</v>
      </c>
      <c r="Z370" s="55" t="e">
        <f>NA()</f>
        <v>#N/A</v>
      </c>
      <c r="AA370" s="8" t="e">
        <f>NA()</f>
        <v>#N/A</v>
      </c>
      <c r="AB370" s="17">
        <f>IF($U370 &gt; epsilon, $U370 + 'Input Data'!$G$11 + 'Input Data'!$E$11, IF($V370 &gt; epsilon, $V370 + 'Input Data'!$G$11, $W370)) * 5280</f>
        <v>1172.2553524805464</v>
      </c>
    </row>
    <row r="371" spans="1:28" x14ac:dyDescent="0.3">
      <c r="A371" s="38">
        <f>IF(SUM($B370:$H372)=0,NA(),LTM!$A372)</f>
        <v>3670</v>
      </c>
      <c r="B371" s="7">
        <f>LTM!$I372 / LTM!$C$1 * 3600</f>
        <v>3679.0000000001601</v>
      </c>
      <c r="C371" s="8">
        <f>LTM!$H372 / LTM!$C$1 * 3600</f>
        <v>0</v>
      </c>
      <c r="D371" s="8">
        <f>LTM!$T372 / LTM!$C$1 * 3600</f>
        <v>3679.0000000001601</v>
      </c>
      <c r="E371" s="33">
        <f>LTM!$S372 / LTM!$C$1 * 3600</f>
        <v>0</v>
      </c>
      <c r="F371" s="8">
        <f>LTM!$AE372 / LTM!$C$1 * 3600</f>
        <v>5400</v>
      </c>
      <c r="G371" s="33">
        <f>LTM!$AD372 / LTM!$C$1 * 3600</f>
        <v>0</v>
      </c>
      <c r="H371" s="18">
        <f>LTM!$AL372 / LTM!$C$1 * 3600</f>
        <v>5400</v>
      </c>
      <c r="J371" s="50">
        <f>IF(OR(LTM!$B372 * 3600 / LTM!$C$1 &gt;= 'Input Data'!$C$12 * LOOKUP(LTM!$A372,'Input Data'!$B$58:$B$62,'Input Data'!$D$58:$D$62) - epsilon, LTM!$C372 - LTM!$C371 &lt; LTM!$B371 - epsilon), (LTM!$C372 - LTM!$C371) * 3600 / LTM!$C$1 / 'Input Data'!$C$14, 'Input Data'!$C$13 - (LTM!$C372 - LTM!$C371) * 3600 / LTM!$C$1 / 'Input Data'!$C$15)</f>
        <v>0</v>
      </c>
      <c r="K371" s="60">
        <f>IF($B371 + $C371 &gt;= LTM!$E371 * 3600 / LTM!$C$1 - epsilon, ($B371 + $C371) / 'Input Data'!$C$14, 'Input Data'!$C$13 - ($B371 + $C371) / 'Input Data'!$C$15)</f>
        <v>61.316666666669335</v>
      </c>
      <c r="L371" s="8">
        <f>IF(OR(LTM!$M372 * 3600 / LTM!$C$1 &gt;= 'Input Data'!$E$12 * LOOKUP(LTM!$A372,'Input Data'!$B$58:$B$62,'Input Data'!$F$58:$F$62) - epsilon,$B371 &lt; LTM!$M371 * 3600 / LTM!$C$1 - epsilon), $B371 / 'Input Data'!$E$14, 'Input Data'!$E$13 - $B371 / 'Input Data'!$E$15)</f>
        <v>122.63333333333867</v>
      </c>
      <c r="M371" s="33">
        <f>IF($D371 + $E371 &gt;= LTM!$P371 * 3600 / LTM!$C$1 - epsilon, ($D371 + $E371) / 'Input Data'!$E$14, 'Input Data'!$E$13 - ($D371 + $E371) / 'Input Data'!$E$15)</f>
        <v>122.63333333333867</v>
      </c>
      <c r="N371" s="8">
        <f>IF(OR(LTM!$X372 * 3600 / LTM!$C$1 &gt;= 'Input Data'!$G$12 * LOOKUP(LTM!$A372,'Input Data'!$B$58:$B$62,'Input Data'!$H$58:$H$62) - epsilon, $D371 &lt; LTM!$X371 * 3600 / LTM!$C$1 - epsilon), $D371 / 'Input Data'!$G$14, 'Input Data'!$G$13 - $D371 / 'Input Data'!$G$15)</f>
        <v>122.63333333333867</v>
      </c>
      <c r="O371" s="17">
        <f>IF($F371 + $G371 &gt;= LTM!$AA371 * 3600 / LTM!$C$1 - epsilon, ($F371 + $G371) / 'Input Data'!$G$14, 'Input Data'!$G$13 - ($F371 + $G371) / 'Input Data'!$G$15)</f>
        <v>751.57894736842104</v>
      </c>
      <c r="Q371" s="49">
        <f>IF(ABS($J371-$K371) &gt; epsilon, -((LTM!$C372 - LTM!$C371) * 3600 / LTM!$C$1-($B371+$C371))/($J371-$K371), 0)</f>
        <v>-60</v>
      </c>
      <c r="R371" s="8">
        <f t="shared" si="10"/>
        <v>0</v>
      </c>
      <c r="S371" s="17">
        <f t="shared" si="11"/>
        <v>-2.7363256243390279</v>
      </c>
      <c r="U371" s="49">
        <f>MAX(U370 + Q370 * LTM!$C$1 / 3600, 0)</f>
        <v>0</v>
      </c>
      <c r="V371" s="11">
        <f>MAX(V370 + R370 * LTM!$C$1 / 3600 + IF(NOT(OR(LTM!$M372 * 3600 / LTM!$C$1 &gt;= 'Input Data'!$E$12 * LOOKUP(LTM!$A372,'Input Data'!$B$58:$B$62,'Input Data'!$F$58:$F$62) - epsilon,$B371 &lt; LTM!$M371 * 3600 / LTM!$C$1 - epsilon)), MIN(U370 + Q370 * LTM!$C$1 / 3600, 0), 0), 0)</f>
        <v>0</v>
      </c>
      <c r="W371" s="18">
        <f>MAX(W370 + S370 * LTM!$C$1 / 3600 + IF(NOT(OR(LTM!$X372 * 3600 / LTM!$C$1 &gt;= 'Input Data'!$G$12 * LOOKUP(LTM!$A372,'Input Data'!$B$58:$B$62,'Input Data'!$H$58:$H$62) - epsilon, $D371 &lt; LTM!$X371 * 3600 / LTM!$C$1 - epsilon)), MIN(V370 + R370 * LTM!$C$1 / 3600, 0), 0), 0)</f>
        <v>0.21441715466986883</v>
      </c>
      <c r="Y371" s="50" t="e">
        <f>NA()</f>
        <v>#N/A</v>
      </c>
      <c r="Z371" s="55" t="e">
        <f>NA()</f>
        <v>#N/A</v>
      </c>
      <c r="AA371" s="8" t="e">
        <f>NA()</f>
        <v>#N/A</v>
      </c>
      <c r="AB371" s="17">
        <f>IF($U371 &gt; epsilon, $U371 + 'Input Data'!$G$11 + 'Input Data'!$E$11, IF($V371 &gt; epsilon, $V371 + 'Input Data'!$G$11, $W371)) * 5280</f>
        <v>1132.1225766569073</v>
      </c>
    </row>
    <row r="372" spans="1:28" x14ac:dyDescent="0.3">
      <c r="A372" s="38">
        <f>IF(SUM($B371:$H373)=0,NA(),LTM!$A373)</f>
        <v>3680</v>
      </c>
      <c r="B372" s="7">
        <f>LTM!$I373 / LTM!$C$1 * 3600</f>
        <v>3679.0000000001601</v>
      </c>
      <c r="C372" s="8">
        <f>LTM!$H373 / LTM!$C$1 * 3600</f>
        <v>0</v>
      </c>
      <c r="D372" s="8">
        <f>LTM!$T373 / LTM!$C$1 * 3600</f>
        <v>3679.0000000001601</v>
      </c>
      <c r="E372" s="33">
        <f>LTM!$S373 / LTM!$C$1 * 3600</f>
        <v>0</v>
      </c>
      <c r="F372" s="8">
        <f>LTM!$AE373 / LTM!$C$1 * 3600</f>
        <v>5400</v>
      </c>
      <c r="G372" s="33">
        <f>LTM!$AD373 / LTM!$C$1 * 3600</f>
        <v>0</v>
      </c>
      <c r="H372" s="18">
        <f>LTM!$AL373 / LTM!$C$1 * 3600</f>
        <v>5400</v>
      </c>
      <c r="J372" s="50">
        <f>IF(OR(LTM!$B373 * 3600 / LTM!$C$1 &gt;= 'Input Data'!$C$12 * LOOKUP(LTM!$A373,'Input Data'!$B$58:$B$62,'Input Data'!$D$58:$D$62) - epsilon, LTM!$C373 - LTM!$C372 &lt; LTM!$B372 - epsilon), (LTM!$C373 - LTM!$C372) * 3600 / LTM!$C$1 / 'Input Data'!$C$14, 'Input Data'!$C$13 - (LTM!$C373 - LTM!$C372) * 3600 / LTM!$C$1 / 'Input Data'!$C$15)</f>
        <v>0</v>
      </c>
      <c r="K372" s="60">
        <f>IF($B372 + $C372 &gt;= LTM!$E372 * 3600 / LTM!$C$1 - epsilon, ($B372 + $C372) / 'Input Data'!$C$14, 'Input Data'!$C$13 - ($B372 + $C372) / 'Input Data'!$C$15)</f>
        <v>61.316666666669335</v>
      </c>
      <c r="L372" s="8">
        <f>IF(OR(LTM!$M373 * 3600 / LTM!$C$1 &gt;= 'Input Data'!$E$12 * LOOKUP(LTM!$A373,'Input Data'!$B$58:$B$62,'Input Data'!$F$58:$F$62) - epsilon,$B372 &lt; LTM!$M372 * 3600 / LTM!$C$1 - epsilon), $B372 / 'Input Data'!$E$14, 'Input Data'!$E$13 - $B372 / 'Input Data'!$E$15)</f>
        <v>122.63333333333867</v>
      </c>
      <c r="M372" s="33">
        <f>IF($D372 + $E372 &gt;= LTM!$P372 * 3600 / LTM!$C$1 - epsilon, ($D372 + $E372) / 'Input Data'!$E$14, 'Input Data'!$E$13 - ($D372 + $E372) / 'Input Data'!$E$15)</f>
        <v>122.63333333333867</v>
      </c>
      <c r="N372" s="8">
        <f>IF(OR(LTM!$X373 * 3600 / LTM!$C$1 &gt;= 'Input Data'!$G$12 * LOOKUP(LTM!$A373,'Input Data'!$B$58:$B$62,'Input Data'!$H$58:$H$62) - epsilon, $D372 &lt; LTM!$X372 * 3600 / LTM!$C$1 - epsilon), $D372 / 'Input Data'!$G$14, 'Input Data'!$G$13 - $D372 / 'Input Data'!$G$15)</f>
        <v>122.63333333333867</v>
      </c>
      <c r="O372" s="17">
        <f>IF($F372 + $G372 &gt;= LTM!$AA372 * 3600 / LTM!$C$1 - epsilon, ($F372 + $G372) / 'Input Data'!$G$14, 'Input Data'!$G$13 - ($F372 + $G372) / 'Input Data'!$G$15)</f>
        <v>751.57894736842104</v>
      </c>
      <c r="Q372" s="49">
        <f>IF(ABS($J372-$K372) &gt; epsilon, -((LTM!$C373 - LTM!$C372) * 3600 / LTM!$C$1-($B372+$C372))/($J372-$K372), 0)</f>
        <v>-60</v>
      </c>
      <c r="R372" s="8">
        <f t="shared" si="10"/>
        <v>0</v>
      </c>
      <c r="S372" s="17">
        <f t="shared" si="11"/>
        <v>-2.7363256243390279</v>
      </c>
      <c r="U372" s="49">
        <f>MAX(U371 + Q371 * LTM!$C$1 / 3600, 0)</f>
        <v>0</v>
      </c>
      <c r="V372" s="11">
        <f>MAX(V371 + R371 * LTM!$C$1 / 3600 + IF(NOT(OR(LTM!$M373 * 3600 / LTM!$C$1 &gt;= 'Input Data'!$E$12 * LOOKUP(LTM!$A373,'Input Data'!$B$58:$B$62,'Input Data'!$F$58:$F$62) - epsilon,$B372 &lt; LTM!$M372 * 3600 / LTM!$C$1 - epsilon)), MIN(U371 + Q371 * LTM!$C$1 / 3600, 0), 0), 0)</f>
        <v>0</v>
      </c>
      <c r="W372" s="18">
        <f>MAX(W371 + S371 * LTM!$C$1 / 3600 + IF(NOT(OR(LTM!$X373 * 3600 / LTM!$C$1 &gt;= 'Input Data'!$G$12 * LOOKUP(LTM!$A373,'Input Data'!$B$58:$B$62,'Input Data'!$H$58:$H$62) - epsilon, $D372 &lt; LTM!$X372 * 3600 / LTM!$C$1 - epsilon)), MIN(V371 + R371 * LTM!$C$1 / 3600, 0), 0), 0)</f>
        <v>0.20681625015781596</v>
      </c>
      <c r="Y372" s="50" t="e">
        <f>NA()</f>
        <v>#N/A</v>
      </c>
      <c r="Z372" s="55" t="e">
        <f>NA()</f>
        <v>#N/A</v>
      </c>
      <c r="AA372" s="8" t="e">
        <f>NA()</f>
        <v>#N/A</v>
      </c>
      <c r="AB372" s="17">
        <f>IF($U372 &gt; epsilon, $U372 + 'Input Data'!$G$11 + 'Input Data'!$E$11, IF($V372 &gt; epsilon, $V372 + 'Input Data'!$G$11, $W372)) * 5280</f>
        <v>1091.9898008332682</v>
      </c>
    </row>
    <row r="373" spans="1:28" x14ac:dyDescent="0.3">
      <c r="A373" s="38">
        <f>IF(SUM($B372:$H374)=0,NA(),LTM!$A374)</f>
        <v>3690</v>
      </c>
      <c r="B373" s="7">
        <f>LTM!$I374 / LTM!$C$1 * 3600</f>
        <v>3679.0000000001601</v>
      </c>
      <c r="C373" s="8">
        <f>LTM!$H374 / LTM!$C$1 * 3600</f>
        <v>0</v>
      </c>
      <c r="D373" s="8">
        <f>LTM!$T374 / LTM!$C$1 * 3600</f>
        <v>3679.0000000001601</v>
      </c>
      <c r="E373" s="33">
        <f>LTM!$S374 / LTM!$C$1 * 3600</f>
        <v>0</v>
      </c>
      <c r="F373" s="8">
        <f>LTM!$AE374 / LTM!$C$1 * 3600</f>
        <v>5400</v>
      </c>
      <c r="G373" s="33">
        <f>LTM!$AD374 / LTM!$C$1 * 3600</f>
        <v>0</v>
      </c>
      <c r="H373" s="18">
        <f>LTM!$AL374 / LTM!$C$1 * 3600</f>
        <v>5400</v>
      </c>
      <c r="J373" s="50">
        <f>IF(OR(LTM!$B374 * 3600 / LTM!$C$1 &gt;= 'Input Data'!$C$12 * LOOKUP(LTM!$A374,'Input Data'!$B$58:$B$62,'Input Data'!$D$58:$D$62) - epsilon, LTM!$C374 - LTM!$C373 &lt; LTM!$B373 - epsilon), (LTM!$C374 - LTM!$C373) * 3600 / LTM!$C$1 / 'Input Data'!$C$14, 'Input Data'!$C$13 - (LTM!$C374 - LTM!$C373) * 3600 / LTM!$C$1 / 'Input Data'!$C$15)</f>
        <v>0</v>
      </c>
      <c r="K373" s="60">
        <f>IF($B373 + $C373 &gt;= LTM!$E373 * 3600 / LTM!$C$1 - epsilon, ($B373 + $C373) / 'Input Data'!$C$14, 'Input Data'!$C$13 - ($B373 + $C373) / 'Input Data'!$C$15)</f>
        <v>61.316666666669335</v>
      </c>
      <c r="L373" s="8">
        <f>IF(OR(LTM!$M374 * 3600 / LTM!$C$1 &gt;= 'Input Data'!$E$12 * LOOKUP(LTM!$A374,'Input Data'!$B$58:$B$62,'Input Data'!$F$58:$F$62) - epsilon,$B373 &lt; LTM!$M373 * 3600 / LTM!$C$1 - epsilon), $B373 / 'Input Data'!$E$14, 'Input Data'!$E$13 - $B373 / 'Input Data'!$E$15)</f>
        <v>122.63333333333867</v>
      </c>
      <c r="M373" s="33">
        <f>IF($D373 + $E373 &gt;= LTM!$P373 * 3600 / LTM!$C$1 - epsilon, ($D373 + $E373) / 'Input Data'!$E$14, 'Input Data'!$E$13 - ($D373 + $E373) / 'Input Data'!$E$15)</f>
        <v>122.63333333333867</v>
      </c>
      <c r="N373" s="8">
        <f>IF(OR(LTM!$X374 * 3600 / LTM!$C$1 &gt;= 'Input Data'!$G$12 * LOOKUP(LTM!$A374,'Input Data'!$B$58:$B$62,'Input Data'!$H$58:$H$62) - epsilon, $D373 &lt; LTM!$X373 * 3600 / LTM!$C$1 - epsilon), $D373 / 'Input Data'!$G$14, 'Input Data'!$G$13 - $D373 / 'Input Data'!$G$15)</f>
        <v>122.63333333333867</v>
      </c>
      <c r="O373" s="17">
        <f>IF($F373 + $G373 &gt;= LTM!$AA373 * 3600 / LTM!$C$1 - epsilon, ($F373 + $G373) / 'Input Data'!$G$14, 'Input Data'!$G$13 - ($F373 + $G373) / 'Input Data'!$G$15)</f>
        <v>751.57894736842104</v>
      </c>
      <c r="Q373" s="49">
        <f>IF(ABS($J373-$K373) &gt; epsilon, -((LTM!$C374 - LTM!$C373) * 3600 / LTM!$C$1-($B373+$C373))/($J373-$K373), 0)</f>
        <v>-60</v>
      </c>
      <c r="R373" s="8">
        <f t="shared" si="10"/>
        <v>0</v>
      </c>
      <c r="S373" s="17">
        <f t="shared" si="11"/>
        <v>-2.7363256243390279</v>
      </c>
      <c r="U373" s="49">
        <f>MAX(U372 + Q372 * LTM!$C$1 / 3600, 0)</f>
        <v>0</v>
      </c>
      <c r="V373" s="11">
        <f>MAX(V372 + R372 * LTM!$C$1 / 3600 + IF(NOT(OR(LTM!$M374 * 3600 / LTM!$C$1 &gt;= 'Input Data'!$E$12 * LOOKUP(LTM!$A374,'Input Data'!$B$58:$B$62,'Input Data'!$F$58:$F$62) - epsilon,$B373 &lt; LTM!$M373 * 3600 / LTM!$C$1 - epsilon)), MIN(U372 + Q372 * LTM!$C$1 / 3600, 0), 0), 0)</f>
        <v>0</v>
      </c>
      <c r="W373" s="18">
        <f>MAX(W372 + S372 * LTM!$C$1 / 3600 + IF(NOT(OR(LTM!$X374 * 3600 / LTM!$C$1 &gt;= 'Input Data'!$G$12 * LOOKUP(LTM!$A374,'Input Data'!$B$58:$B$62,'Input Data'!$H$58:$H$62) - epsilon, $D373 &lt; LTM!$X373 * 3600 / LTM!$C$1 - epsilon)), MIN(V372 + R372 * LTM!$C$1 / 3600, 0), 0), 0)</f>
        <v>0.1992153456457631</v>
      </c>
      <c r="Y373" s="50" t="e">
        <f>NA()</f>
        <v>#N/A</v>
      </c>
      <c r="Z373" s="55" t="e">
        <f>NA()</f>
        <v>#N/A</v>
      </c>
      <c r="AA373" s="8" t="e">
        <f>NA()</f>
        <v>#N/A</v>
      </c>
      <c r="AB373" s="17">
        <f>IF($U373 &gt; epsilon, $U373 + 'Input Data'!$G$11 + 'Input Data'!$E$11, IF($V373 &gt; epsilon, $V373 + 'Input Data'!$G$11, $W373)) * 5280</f>
        <v>1051.8570250096291</v>
      </c>
    </row>
    <row r="374" spans="1:28" x14ac:dyDescent="0.3">
      <c r="A374" s="38">
        <f>IF(SUM($B373:$H375)=0,NA(),LTM!$A375)</f>
        <v>3700</v>
      </c>
      <c r="B374" s="7">
        <f>LTM!$I375 / LTM!$C$1 * 3600</f>
        <v>3679.0000000001601</v>
      </c>
      <c r="C374" s="8">
        <f>LTM!$H375 / LTM!$C$1 * 3600</f>
        <v>0</v>
      </c>
      <c r="D374" s="8">
        <f>LTM!$T375 / LTM!$C$1 * 3600</f>
        <v>3679.0000000001601</v>
      </c>
      <c r="E374" s="33">
        <f>LTM!$S375 / LTM!$C$1 * 3600</f>
        <v>0</v>
      </c>
      <c r="F374" s="8">
        <f>LTM!$AE375 / LTM!$C$1 * 3600</f>
        <v>5400</v>
      </c>
      <c r="G374" s="33">
        <f>LTM!$AD375 / LTM!$C$1 * 3600</f>
        <v>0</v>
      </c>
      <c r="H374" s="18">
        <f>LTM!$AL375 / LTM!$C$1 * 3600</f>
        <v>5400</v>
      </c>
      <c r="J374" s="50">
        <f>IF(OR(LTM!$B375 * 3600 / LTM!$C$1 &gt;= 'Input Data'!$C$12 * LOOKUP(LTM!$A375,'Input Data'!$B$58:$B$62,'Input Data'!$D$58:$D$62) - epsilon, LTM!$C375 - LTM!$C374 &lt; LTM!$B374 - epsilon), (LTM!$C375 - LTM!$C374) * 3600 / LTM!$C$1 / 'Input Data'!$C$14, 'Input Data'!$C$13 - (LTM!$C375 - LTM!$C374) * 3600 / LTM!$C$1 / 'Input Data'!$C$15)</f>
        <v>0</v>
      </c>
      <c r="K374" s="60">
        <f>IF($B374 + $C374 &gt;= LTM!$E374 * 3600 / LTM!$C$1 - epsilon, ($B374 + $C374) / 'Input Data'!$C$14, 'Input Data'!$C$13 - ($B374 + $C374) / 'Input Data'!$C$15)</f>
        <v>61.316666666669335</v>
      </c>
      <c r="L374" s="8">
        <f>IF(OR(LTM!$M375 * 3600 / LTM!$C$1 &gt;= 'Input Data'!$E$12 * LOOKUP(LTM!$A375,'Input Data'!$B$58:$B$62,'Input Data'!$F$58:$F$62) - epsilon,$B374 &lt; LTM!$M374 * 3600 / LTM!$C$1 - epsilon), $B374 / 'Input Data'!$E$14, 'Input Data'!$E$13 - $B374 / 'Input Data'!$E$15)</f>
        <v>122.63333333333867</v>
      </c>
      <c r="M374" s="33">
        <f>IF($D374 + $E374 &gt;= LTM!$P374 * 3600 / LTM!$C$1 - epsilon, ($D374 + $E374) / 'Input Data'!$E$14, 'Input Data'!$E$13 - ($D374 + $E374) / 'Input Data'!$E$15)</f>
        <v>122.63333333333867</v>
      </c>
      <c r="N374" s="8">
        <f>IF(OR(LTM!$X375 * 3600 / LTM!$C$1 &gt;= 'Input Data'!$G$12 * LOOKUP(LTM!$A375,'Input Data'!$B$58:$B$62,'Input Data'!$H$58:$H$62) - epsilon, $D374 &lt; LTM!$X374 * 3600 / LTM!$C$1 - epsilon), $D374 / 'Input Data'!$G$14, 'Input Data'!$G$13 - $D374 / 'Input Data'!$G$15)</f>
        <v>122.63333333333867</v>
      </c>
      <c r="O374" s="17">
        <f>IF($F374 + $G374 &gt;= LTM!$AA374 * 3600 / LTM!$C$1 - epsilon, ($F374 + $G374) / 'Input Data'!$G$14, 'Input Data'!$G$13 - ($F374 + $G374) / 'Input Data'!$G$15)</f>
        <v>751.57894736842104</v>
      </c>
      <c r="Q374" s="49">
        <f>IF(ABS($J374-$K374) &gt; epsilon, -((LTM!$C375 - LTM!$C374) * 3600 / LTM!$C$1-($B374+$C374))/($J374-$K374), 0)</f>
        <v>-60</v>
      </c>
      <c r="R374" s="8">
        <f t="shared" si="10"/>
        <v>0</v>
      </c>
      <c r="S374" s="17">
        <f t="shared" si="11"/>
        <v>-2.7363256243390279</v>
      </c>
      <c r="U374" s="49">
        <f>MAX(U373 + Q373 * LTM!$C$1 / 3600, 0)</f>
        <v>0</v>
      </c>
      <c r="V374" s="11">
        <f>MAX(V373 + R373 * LTM!$C$1 / 3600 + IF(NOT(OR(LTM!$M375 * 3600 / LTM!$C$1 &gt;= 'Input Data'!$E$12 * LOOKUP(LTM!$A375,'Input Data'!$B$58:$B$62,'Input Data'!$F$58:$F$62) - epsilon,$B374 &lt; LTM!$M374 * 3600 / LTM!$C$1 - epsilon)), MIN(U373 + Q373 * LTM!$C$1 / 3600, 0), 0), 0)</f>
        <v>0</v>
      </c>
      <c r="W374" s="18">
        <f>MAX(W373 + S373 * LTM!$C$1 / 3600 + IF(NOT(OR(LTM!$X375 * 3600 / LTM!$C$1 &gt;= 'Input Data'!$G$12 * LOOKUP(LTM!$A375,'Input Data'!$B$58:$B$62,'Input Data'!$H$58:$H$62) - epsilon, $D374 &lt; LTM!$X374 * 3600 / LTM!$C$1 - epsilon)), MIN(V373 + R373 * LTM!$C$1 / 3600, 0), 0), 0)</f>
        <v>0.19161444113371023</v>
      </c>
      <c r="Y374" s="50" t="e">
        <f>NA()</f>
        <v>#N/A</v>
      </c>
      <c r="Z374" s="55" t="e">
        <f>NA()</f>
        <v>#N/A</v>
      </c>
      <c r="AA374" s="8" t="e">
        <f>NA()</f>
        <v>#N/A</v>
      </c>
      <c r="AB374" s="17">
        <f>IF($U374 &gt; epsilon, $U374 + 'Input Data'!$G$11 + 'Input Data'!$E$11, IF($V374 &gt; epsilon, $V374 + 'Input Data'!$G$11, $W374)) * 5280</f>
        <v>1011.7242491859901</v>
      </c>
    </row>
    <row r="375" spans="1:28" x14ac:dyDescent="0.3">
      <c r="A375" s="38">
        <f>IF(SUM($B374:$H376)=0,NA(),LTM!$A376)</f>
        <v>3710</v>
      </c>
      <c r="B375" s="7">
        <f>LTM!$I376 / LTM!$C$1 * 3600</f>
        <v>3679.0000000001601</v>
      </c>
      <c r="C375" s="8">
        <f>LTM!$H376 / LTM!$C$1 * 3600</f>
        <v>0</v>
      </c>
      <c r="D375" s="8">
        <f>LTM!$T376 / LTM!$C$1 * 3600</f>
        <v>3679.0000000001601</v>
      </c>
      <c r="E375" s="33">
        <f>LTM!$S376 / LTM!$C$1 * 3600</f>
        <v>0</v>
      </c>
      <c r="F375" s="8">
        <f>LTM!$AE376 / LTM!$C$1 * 3600</f>
        <v>5400</v>
      </c>
      <c r="G375" s="33">
        <f>LTM!$AD376 / LTM!$C$1 * 3600</f>
        <v>0</v>
      </c>
      <c r="H375" s="18">
        <f>LTM!$AL376 / LTM!$C$1 * 3600</f>
        <v>5400</v>
      </c>
      <c r="J375" s="50">
        <f>IF(OR(LTM!$B376 * 3600 / LTM!$C$1 &gt;= 'Input Data'!$C$12 * LOOKUP(LTM!$A376,'Input Data'!$B$58:$B$62,'Input Data'!$D$58:$D$62) - epsilon, LTM!$C376 - LTM!$C375 &lt; LTM!$B375 - epsilon), (LTM!$C376 - LTM!$C375) * 3600 / LTM!$C$1 / 'Input Data'!$C$14, 'Input Data'!$C$13 - (LTM!$C376 - LTM!$C375) * 3600 / LTM!$C$1 / 'Input Data'!$C$15)</f>
        <v>0</v>
      </c>
      <c r="K375" s="60">
        <f>IF($B375 + $C375 &gt;= LTM!$E375 * 3600 / LTM!$C$1 - epsilon, ($B375 + $C375) / 'Input Data'!$C$14, 'Input Data'!$C$13 - ($B375 + $C375) / 'Input Data'!$C$15)</f>
        <v>61.316666666669335</v>
      </c>
      <c r="L375" s="8">
        <f>IF(OR(LTM!$M376 * 3600 / LTM!$C$1 &gt;= 'Input Data'!$E$12 * LOOKUP(LTM!$A376,'Input Data'!$B$58:$B$62,'Input Data'!$F$58:$F$62) - epsilon,$B375 &lt; LTM!$M375 * 3600 / LTM!$C$1 - epsilon), $B375 / 'Input Data'!$E$14, 'Input Data'!$E$13 - $B375 / 'Input Data'!$E$15)</f>
        <v>122.63333333333867</v>
      </c>
      <c r="M375" s="33">
        <f>IF($D375 + $E375 &gt;= LTM!$P375 * 3600 / LTM!$C$1 - epsilon, ($D375 + $E375) / 'Input Data'!$E$14, 'Input Data'!$E$13 - ($D375 + $E375) / 'Input Data'!$E$15)</f>
        <v>122.63333333333867</v>
      </c>
      <c r="N375" s="8">
        <f>IF(OR(LTM!$X376 * 3600 / LTM!$C$1 &gt;= 'Input Data'!$G$12 * LOOKUP(LTM!$A376,'Input Data'!$B$58:$B$62,'Input Data'!$H$58:$H$62) - epsilon, $D375 &lt; LTM!$X375 * 3600 / LTM!$C$1 - epsilon), $D375 / 'Input Data'!$G$14, 'Input Data'!$G$13 - $D375 / 'Input Data'!$G$15)</f>
        <v>122.63333333333867</v>
      </c>
      <c r="O375" s="17">
        <f>IF($F375 + $G375 &gt;= LTM!$AA375 * 3600 / LTM!$C$1 - epsilon, ($F375 + $G375) / 'Input Data'!$G$14, 'Input Data'!$G$13 - ($F375 + $G375) / 'Input Data'!$G$15)</f>
        <v>751.57894736842104</v>
      </c>
      <c r="Q375" s="49">
        <f>IF(ABS($J375-$K375) &gt; epsilon, -((LTM!$C376 - LTM!$C375) * 3600 / LTM!$C$1-($B375+$C375))/($J375-$K375), 0)</f>
        <v>-60</v>
      </c>
      <c r="R375" s="8">
        <f t="shared" si="10"/>
        <v>0</v>
      </c>
      <c r="S375" s="17">
        <f t="shared" si="11"/>
        <v>-2.7363256243390279</v>
      </c>
      <c r="U375" s="49">
        <f>MAX(U374 + Q374 * LTM!$C$1 / 3600, 0)</f>
        <v>0</v>
      </c>
      <c r="V375" s="11">
        <f>MAX(V374 + R374 * LTM!$C$1 / 3600 + IF(NOT(OR(LTM!$M376 * 3600 / LTM!$C$1 &gt;= 'Input Data'!$E$12 * LOOKUP(LTM!$A376,'Input Data'!$B$58:$B$62,'Input Data'!$F$58:$F$62) - epsilon,$B375 &lt; LTM!$M375 * 3600 / LTM!$C$1 - epsilon)), MIN(U374 + Q374 * LTM!$C$1 / 3600, 0), 0), 0)</f>
        <v>0</v>
      </c>
      <c r="W375" s="18">
        <f>MAX(W374 + S374 * LTM!$C$1 / 3600 + IF(NOT(OR(LTM!$X376 * 3600 / LTM!$C$1 &gt;= 'Input Data'!$G$12 * LOOKUP(LTM!$A376,'Input Data'!$B$58:$B$62,'Input Data'!$H$58:$H$62) - epsilon, $D375 &lt; LTM!$X375 * 3600 / LTM!$C$1 - epsilon)), MIN(V374 + R374 * LTM!$C$1 / 3600, 0), 0), 0)</f>
        <v>0.18401353662165737</v>
      </c>
      <c r="Y375" s="50" t="e">
        <f>NA()</f>
        <v>#N/A</v>
      </c>
      <c r="Z375" s="55" t="e">
        <f>NA()</f>
        <v>#N/A</v>
      </c>
      <c r="AA375" s="8" t="e">
        <f>NA()</f>
        <v>#N/A</v>
      </c>
      <c r="AB375" s="17">
        <f>IF($U375 &gt; epsilon, $U375 + 'Input Data'!$G$11 + 'Input Data'!$E$11, IF($V375 &gt; epsilon, $V375 + 'Input Data'!$G$11, $W375)) * 5280</f>
        <v>971.59147336235094</v>
      </c>
    </row>
    <row r="376" spans="1:28" x14ac:dyDescent="0.3">
      <c r="A376" s="38">
        <f>IF(SUM($B375:$H377)=0,NA(),LTM!$A377)</f>
        <v>3720</v>
      </c>
      <c r="B376" s="7">
        <f>LTM!$I377 / LTM!$C$1 * 3600</f>
        <v>3679.0000000001601</v>
      </c>
      <c r="C376" s="8">
        <f>LTM!$H377 / LTM!$C$1 * 3600</f>
        <v>0</v>
      </c>
      <c r="D376" s="8">
        <f>LTM!$T377 / LTM!$C$1 * 3600</f>
        <v>3679.0000000001601</v>
      </c>
      <c r="E376" s="33">
        <f>LTM!$S377 / LTM!$C$1 * 3600</f>
        <v>0</v>
      </c>
      <c r="F376" s="8">
        <f>LTM!$AE377 / LTM!$C$1 * 3600</f>
        <v>5400</v>
      </c>
      <c r="G376" s="33">
        <f>LTM!$AD377 / LTM!$C$1 * 3600</f>
        <v>0</v>
      </c>
      <c r="H376" s="18">
        <f>LTM!$AL377 / LTM!$C$1 * 3600</f>
        <v>5400</v>
      </c>
      <c r="J376" s="50">
        <f>IF(OR(LTM!$B377 * 3600 / LTM!$C$1 &gt;= 'Input Data'!$C$12 * LOOKUP(LTM!$A377,'Input Data'!$B$58:$B$62,'Input Data'!$D$58:$D$62) - epsilon, LTM!$C377 - LTM!$C376 &lt; LTM!$B376 - epsilon), (LTM!$C377 - LTM!$C376) * 3600 / LTM!$C$1 / 'Input Data'!$C$14, 'Input Data'!$C$13 - (LTM!$C377 - LTM!$C376) * 3600 / LTM!$C$1 / 'Input Data'!$C$15)</f>
        <v>0</v>
      </c>
      <c r="K376" s="60">
        <f>IF($B376 + $C376 &gt;= LTM!$E376 * 3600 / LTM!$C$1 - epsilon, ($B376 + $C376) / 'Input Data'!$C$14, 'Input Data'!$C$13 - ($B376 + $C376) / 'Input Data'!$C$15)</f>
        <v>61.316666666669335</v>
      </c>
      <c r="L376" s="8">
        <f>IF(OR(LTM!$M377 * 3600 / LTM!$C$1 &gt;= 'Input Data'!$E$12 * LOOKUP(LTM!$A377,'Input Data'!$B$58:$B$62,'Input Data'!$F$58:$F$62) - epsilon,$B376 &lt; LTM!$M376 * 3600 / LTM!$C$1 - epsilon), $B376 / 'Input Data'!$E$14, 'Input Data'!$E$13 - $B376 / 'Input Data'!$E$15)</f>
        <v>122.63333333333867</v>
      </c>
      <c r="M376" s="33">
        <f>IF($D376 + $E376 &gt;= LTM!$P376 * 3600 / LTM!$C$1 - epsilon, ($D376 + $E376) / 'Input Data'!$E$14, 'Input Data'!$E$13 - ($D376 + $E376) / 'Input Data'!$E$15)</f>
        <v>122.63333333333867</v>
      </c>
      <c r="N376" s="8">
        <f>IF(OR(LTM!$X377 * 3600 / LTM!$C$1 &gt;= 'Input Data'!$G$12 * LOOKUP(LTM!$A377,'Input Data'!$B$58:$B$62,'Input Data'!$H$58:$H$62) - epsilon, $D376 &lt; LTM!$X376 * 3600 / LTM!$C$1 - epsilon), $D376 / 'Input Data'!$G$14, 'Input Data'!$G$13 - $D376 / 'Input Data'!$G$15)</f>
        <v>122.63333333333867</v>
      </c>
      <c r="O376" s="17">
        <f>IF($F376 + $G376 &gt;= LTM!$AA376 * 3600 / LTM!$C$1 - epsilon, ($F376 + $G376) / 'Input Data'!$G$14, 'Input Data'!$G$13 - ($F376 + $G376) / 'Input Data'!$G$15)</f>
        <v>751.57894736842104</v>
      </c>
      <c r="Q376" s="49">
        <f>IF(ABS($J376-$K376) &gt; epsilon, -((LTM!$C377 - LTM!$C376) * 3600 / LTM!$C$1-($B376+$C376))/($J376-$K376), 0)</f>
        <v>-60</v>
      </c>
      <c r="R376" s="8">
        <f t="shared" si="10"/>
        <v>0</v>
      </c>
      <c r="S376" s="17">
        <f t="shared" si="11"/>
        <v>-2.7363256243390279</v>
      </c>
      <c r="U376" s="49">
        <f>MAX(U375 + Q375 * LTM!$C$1 / 3600, 0)</f>
        <v>0</v>
      </c>
      <c r="V376" s="11">
        <f>MAX(V375 + R375 * LTM!$C$1 / 3600 + IF(NOT(OR(LTM!$M377 * 3600 / LTM!$C$1 &gt;= 'Input Data'!$E$12 * LOOKUP(LTM!$A377,'Input Data'!$B$58:$B$62,'Input Data'!$F$58:$F$62) - epsilon,$B376 &lt; LTM!$M376 * 3600 / LTM!$C$1 - epsilon)), MIN(U375 + Q375 * LTM!$C$1 / 3600, 0), 0), 0)</f>
        <v>0</v>
      </c>
      <c r="W376" s="18">
        <f>MAX(W375 + S375 * LTM!$C$1 / 3600 + IF(NOT(OR(LTM!$X377 * 3600 / LTM!$C$1 &gt;= 'Input Data'!$G$12 * LOOKUP(LTM!$A377,'Input Data'!$B$58:$B$62,'Input Data'!$H$58:$H$62) - epsilon, $D376 &lt; LTM!$X376 * 3600 / LTM!$C$1 - epsilon)), MIN(V375 + R375 * LTM!$C$1 / 3600, 0), 0), 0)</f>
        <v>0.17641263210960451</v>
      </c>
      <c r="Y376" s="50" t="e">
        <f>NA()</f>
        <v>#N/A</v>
      </c>
      <c r="Z376" s="55" t="e">
        <f>NA()</f>
        <v>#N/A</v>
      </c>
      <c r="AA376" s="8" t="e">
        <f>NA()</f>
        <v>#N/A</v>
      </c>
      <c r="AB376" s="17">
        <f>IF($U376 &gt; epsilon, $U376 + 'Input Data'!$G$11 + 'Input Data'!$E$11, IF($V376 &gt; epsilon, $V376 + 'Input Data'!$G$11, $W376)) * 5280</f>
        <v>931.45869753871182</v>
      </c>
    </row>
    <row r="377" spans="1:28" x14ac:dyDescent="0.3">
      <c r="A377" s="38">
        <f>IF(SUM($B376:$H378)=0,NA(),LTM!$A378)</f>
        <v>3730</v>
      </c>
      <c r="B377" s="7">
        <f>LTM!$I378 / LTM!$C$1 * 3600</f>
        <v>3679.0000000001601</v>
      </c>
      <c r="C377" s="8">
        <f>LTM!$H378 / LTM!$C$1 * 3600</f>
        <v>0</v>
      </c>
      <c r="D377" s="8">
        <f>LTM!$T378 / LTM!$C$1 * 3600</f>
        <v>3679.0000000001601</v>
      </c>
      <c r="E377" s="33">
        <f>LTM!$S378 / LTM!$C$1 * 3600</f>
        <v>0</v>
      </c>
      <c r="F377" s="8">
        <f>LTM!$AE378 / LTM!$C$1 * 3600</f>
        <v>5400</v>
      </c>
      <c r="G377" s="33">
        <f>LTM!$AD378 / LTM!$C$1 * 3600</f>
        <v>0</v>
      </c>
      <c r="H377" s="18">
        <f>LTM!$AL378 / LTM!$C$1 * 3600</f>
        <v>5400</v>
      </c>
      <c r="J377" s="50">
        <f>IF(OR(LTM!$B378 * 3600 / LTM!$C$1 &gt;= 'Input Data'!$C$12 * LOOKUP(LTM!$A378,'Input Data'!$B$58:$B$62,'Input Data'!$D$58:$D$62) - epsilon, LTM!$C378 - LTM!$C377 &lt; LTM!$B377 - epsilon), (LTM!$C378 - LTM!$C377) * 3600 / LTM!$C$1 / 'Input Data'!$C$14, 'Input Data'!$C$13 - (LTM!$C378 - LTM!$C377) * 3600 / LTM!$C$1 / 'Input Data'!$C$15)</f>
        <v>0</v>
      </c>
      <c r="K377" s="60">
        <f>IF($B377 + $C377 &gt;= LTM!$E377 * 3600 / LTM!$C$1 - epsilon, ($B377 + $C377) / 'Input Data'!$C$14, 'Input Data'!$C$13 - ($B377 + $C377) / 'Input Data'!$C$15)</f>
        <v>61.316666666669335</v>
      </c>
      <c r="L377" s="8">
        <f>IF(OR(LTM!$M378 * 3600 / LTM!$C$1 &gt;= 'Input Data'!$E$12 * LOOKUP(LTM!$A378,'Input Data'!$B$58:$B$62,'Input Data'!$F$58:$F$62) - epsilon,$B377 &lt; LTM!$M377 * 3600 / LTM!$C$1 - epsilon), $B377 / 'Input Data'!$E$14, 'Input Data'!$E$13 - $B377 / 'Input Data'!$E$15)</f>
        <v>122.63333333333867</v>
      </c>
      <c r="M377" s="33">
        <f>IF($D377 + $E377 &gt;= LTM!$P377 * 3600 / LTM!$C$1 - epsilon, ($D377 + $E377) / 'Input Data'!$E$14, 'Input Data'!$E$13 - ($D377 + $E377) / 'Input Data'!$E$15)</f>
        <v>122.63333333333867</v>
      </c>
      <c r="N377" s="8">
        <f>IF(OR(LTM!$X378 * 3600 / LTM!$C$1 &gt;= 'Input Data'!$G$12 * LOOKUP(LTM!$A378,'Input Data'!$B$58:$B$62,'Input Data'!$H$58:$H$62) - epsilon, $D377 &lt; LTM!$X377 * 3600 / LTM!$C$1 - epsilon), $D377 / 'Input Data'!$G$14, 'Input Data'!$G$13 - $D377 / 'Input Data'!$G$15)</f>
        <v>122.63333333333867</v>
      </c>
      <c r="O377" s="17">
        <f>IF($F377 + $G377 &gt;= LTM!$AA377 * 3600 / LTM!$C$1 - epsilon, ($F377 + $G377) / 'Input Data'!$G$14, 'Input Data'!$G$13 - ($F377 + $G377) / 'Input Data'!$G$15)</f>
        <v>751.57894736842104</v>
      </c>
      <c r="Q377" s="49">
        <f>IF(ABS($J377-$K377) &gt; epsilon, -((LTM!$C378 - LTM!$C377) * 3600 / LTM!$C$1-($B377+$C377))/($J377-$K377), 0)</f>
        <v>-60</v>
      </c>
      <c r="R377" s="8">
        <f t="shared" si="10"/>
        <v>0</v>
      </c>
      <c r="S377" s="17">
        <f t="shared" si="11"/>
        <v>-2.7363256243390279</v>
      </c>
      <c r="U377" s="49">
        <f>MAX(U376 + Q376 * LTM!$C$1 / 3600, 0)</f>
        <v>0</v>
      </c>
      <c r="V377" s="11">
        <f>MAX(V376 + R376 * LTM!$C$1 / 3600 + IF(NOT(OR(LTM!$M378 * 3600 / LTM!$C$1 &gt;= 'Input Data'!$E$12 * LOOKUP(LTM!$A378,'Input Data'!$B$58:$B$62,'Input Data'!$F$58:$F$62) - epsilon,$B377 &lt; LTM!$M377 * 3600 / LTM!$C$1 - epsilon)), MIN(U376 + Q376 * LTM!$C$1 / 3600, 0), 0), 0)</f>
        <v>0</v>
      </c>
      <c r="W377" s="18">
        <f>MAX(W376 + S376 * LTM!$C$1 / 3600 + IF(NOT(OR(LTM!$X378 * 3600 / LTM!$C$1 &gt;= 'Input Data'!$G$12 * LOOKUP(LTM!$A378,'Input Data'!$B$58:$B$62,'Input Data'!$H$58:$H$62) - epsilon, $D377 &lt; LTM!$X377 * 3600 / LTM!$C$1 - epsilon)), MIN(V376 + R376 * LTM!$C$1 / 3600, 0), 0), 0)</f>
        <v>0.16881172759755164</v>
      </c>
      <c r="Y377" s="50" t="e">
        <f>NA()</f>
        <v>#N/A</v>
      </c>
      <c r="Z377" s="55" t="e">
        <f>NA()</f>
        <v>#N/A</v>
      </c>
      <c r="AA377" s="8" t="e">
        <f>NA()</f>
        <v>#N/A</v>
      </c>
      <c r="AB377" s="17">
        <f>IF($U377 &gt; epsilon, $U377 + 'Input Data'!$G$11 + 'Input Data'!$E$11, IF($V377 &gt; epsilon, $V377 + 'Input Data'!$G$11, $W377)) * 5280</f>
        <v>891.3259217150727</v>
      </c>
    </row>
    <row r="378" spans="1:28" x14ac:dyDescent="0.3">
      <c r="A378" s="38">
        <f>IF(SUM($B377:$H379)=0,NA(),LTM!$A379)</f>
        <v>3740</v>
      </c>
      <c r="B378" s="7">
        <f>LTM!$I379 / LTM!$C$1 * 3600</f>
        <v>3679.0000000001601</v>
      </c>
      <c r="C378" s="8">
        <f>LTM!$H379 / LTM!$C$1 * 3600</f>
        <v>0</v>
      </c>
      <c r="D378" s="8">
        <f>LTM!$T379 / LTM!$C$1 * 3600</f>
        <v>3679.0000000001601</v>
      </c>
      <c r="E378" s="33">
        <f>LTM!$S379 / LTM!$C$1 * 3600</f>
        <v>0</v>
      </c>
      <c r="F378" s="8">
        <f>LTM!$AE379 / LTM!$C$1 * 3600</f>
        <v>5400</v>
      </c>
      <c r="G378" s="33">
        <f>LTM!$AD379 / LTM!$C$1 * 3600</f>
        <v>0</v>
      </c>
      <c r="H378" s="18">
        <f>LTM!$AL379 / LTM!$C$1 * 3600</f>
        <v>5400</v>
      </c>
      <c r="J378" s="50">
        <f>IF(OR(LTM!$B379 * 3600 / LTM!$C$1 &gt;= 'Input Data'!$C$12 * LOOKUP(LTM!$A379,'Input Data'!$B$58:$B$62,'Input Data'!$D$58:$D$62) - epsilon, LTM!$C379 - LTM!$C378 &lt; LTM!$B378 - epsilon), (LTM!$C379 - LTM!$C378) * 3600 / LTM!$C$1 / 'Input Data'!$C$14, 'Input Data'!$C$13 - (LTM!$C379 - LTM!$C378) * 3600 / LTM!$C$1 / 'Input Data'!$C$15)</f>
        <v>0</v>
      </c>
      <c r="K378" s="60">
        <f>IF($B378 + $C378 &gt;= LTM!$E378 * 3600 / LTM!$C$1 - epsilon, ($B378 + $C378) / 'Input Data'!$C$14, 'Input Data'!$C$13 - ($B378 + $C378) / 'Input Data'!$C$15)</f>
        <v>61.316666666669335</v>
      </c>
      <c r="L378" s="8">
        <f>IF(OR(LTM!$M379 * 3600 / LTM!$C$1 &gt;= 'Input Data'!$E$12 * LOOKUP(LTM!$A379,'Input Data'!$B$58:$B$62,'Input Data'!$F$58:$F$62) - epsilon,$B378 &lt; LTM!$M378 * 3600 / LTM!$C$1 - epsilon), $B378 / 'Input Data'!$E$14, 'Input Data'!$E$13 - $B378 / 'Input Data'!$E$15)</f>
        <v>122.63333333333867</v>
      </c>
      <c r="M378" s="33">
        <f>IF($D378 + $E378 &gt;= LTM!$P378 * 3600 / LTM!$C$1 - epsilon, ($D378 + $E378) / 'Input Data'!$E$14, 'Input Data'!$E$13 - ($D378 + $E378) / 'Input Data'!$E$15)</f>
        <v>122.63333333333867</v>
      </c>
      <c r="N378" s="8">
        <f>IF(OR(LTM!$X379 * 3600 / LTM!$C$1 &gt;= 'Input Data'!$G$12 * LOOKUP(LTM!$A379,'Input Data'!$B$58:$B$62,'Input Data'!$H$58:$H$62) - epsilon, $D378 &lt; LTM!$X378 * 3600 / LTM!$C$1 - epsilon), $D378 / 'Input Data'!$G$14, 'Input Data'!$G$13 - $D378 / 'Input Data'!$G$15)</f>
        <v>122.63333333333867</v>
      </c>
      <c r="O378" s="17">
        <f>IF($F378 + $G378 &gt;= LTM!$AA378 * 3600 / LTM!$C$1 - epsilon, ($F378 + $G378) / 'Input Data'!$G$14, 'Input Data'!$G$13 - ($F378 + $G378) / 'Input Data'!$G$15)</f>
        <v>751.57894736842104</v>
      </c>
      <c r="Q378" s="49">
        <f>IF(ABS($J378-$K378) &gt; epsilon, -((LTM!$C379 - LTM!$C378) * 3600 / LTM!$C$1-($B378+$C378))/($J378-$K378), 0)</f>
        <v>-60</v>
      </c>
      <c r="R378" s="8">
        <f t="shared" si="10"/>
        <v>0</v>
      </c>
      <c r="S378" s="17">
        <f t="shared" si="11"/>
        <v>-2.7363256243390279</v>
      </c>
      <c r="U378" s="49">
        <f>MAX(U377 + Q377 * LTM!$C$1 / 3600, 0)</f>
        <v>0</v>
      </c>
      <c r="V378" s="11">
        <f>MAX(V377 + R377 * LTM!$C$1 / 3600 + IF(NOT(OR(LTM!$M379 * 3600 / LTM!$C$1 &gt;= 'Input Data'!$E$12 * LOOKUP(LTM!$A379,'Input Data'!$B$58:$B$62,'Input Data'!$F$58:$F$62) - epsilon,$B378 &lt; LTM!$M378 * 3600 / LTM!$C$1 - epsilon)), MIN(U377 + Q377 * LTM!$C$1 / 3600, 0), 0), 0)</f>
        <v>0</v>
      </c>
      <c r="W378" s="18">
        <f>MAX(W377 + S377 * LTM!$C$1 / 3600 + IF(NOT(OR(LTM!$X379 * 3600 / LTM!$C$1 &gt;= 'Input Data'!$G$12 * LOOKUP(LTM!$A379,'Input Data'!$B$58:$B$62,'Input Data'!$H$58:$H$62) - epsilon, $D378 &lt; LTM!$X378 * 3600 / LTM!$C$1 - epsilon)), MIN(V377 + R377 * LTM!$C$1 / 3600, 0), 0), 0)</f>
        <v>0.16121082308549878</v>
      </c>
      <c r="Y378" s="50" t="e">
        <f>NA()</f>
        <v>#N/A</v>
      </c>
      <c r="Z378" s="55" t="e">
        <f>NA()</f>
        <v>#N/A</v>
      </c>
      <c r="AA378" s="8" t="e">
        <f>NA()</f>
        <v>#N/A</v>
      </c>
      <c r="AB378" s="17">
        <f>IF($U378 &gt; epsilon, $U378 + 'Input Data'!$G$11 + 'Input Data'!$E$11, IF($V378 &gt; epsilon, $V378 + 'Input Data'!$G$11, $W378)) * 5280</f>
        <v>851.19314589143357</v>
      </c>
    </row>
    <row r="379" spans="1:28" x14ac:dyDescent="0.3">
      <c r="A379" s="38">
        <f>IF(SUM($B378:$H380)=0,NA(),LTM!$A380)</f>
        <v>3750</v>
      </c>
      <c r="B379" s="7">
        <f>LTM!$I380 / LTM!$C$1 * 3600</f>
        <v>3679.0000000001601</v>
      </c>
      <c r="C379" s="8">
        <f>LTM!$H380 / LTM!$C$1 * 3600</f>
        <v>0</v>
      </c>
      <c r="D379" s="8">
        <f>LTM!$T380 / LTM!$C$1 * 3600</f>
        <v>3679.0000000001601</v>
      </c>
      <c r="E379" s="33">
        <f>LTM!$S380 / LTM!$C$1 * 3600</f>
        <v>0</v>
      </c>
      <c r="F379" s="8">
        <f>LTM!$AE380 / LTM!$C$1 * 3600</f>
        <v>5400</v>
      </c>
      <c r="G379" s="33">
        <f>LTM!$AD380 / LTM!$C$1 * 3600</f>
        <v>0</v>
      </c>
      <c r="H379" s="18">
        <f>LTM!$AL380 / LTM!$C$1 * 3600</f>
        <v>5400</v>
      </c>
      <c r="J379" s="50">
        <f>IF(OR(LTM!$B380 * 3600 / LTM!$C$1 &gt;= 'Input Data'!$C$12 * LOOKUP(LTM!$A380,'Input Data'!$B$58:$B$62,'Input Data'!$D$58:$D$62) - epsilon, LTM!$C380 - LTM!$C379 &lt; LTM!$B379 - epsilon), (LTM!$C380 - LTM!$C379) * 3600 / LTM!$C$1 / 'Input Data'!$C$14, 'Input Data'!$C$13 - (LTM!$C380 - LTM!$C379) * 3600 / LTM!$C$1 / 'Input Data'!$C$15)</f>
        <v>0</v>
      </c>
      <c r="K379" s="60">
        <f>IF($B379 + $C379 &gt;= LTM!$E379 * 3600 / LTM!$C$1 - epsilon, ($B379 + $C379) / 'Input Data'!$C$14, 'Input Data'!$C$13 - ($B379 + $C379) / 'Input Data'!$C$15)</f>
        <v>61.316666666669335</v>
      </c>
      <c r="L379" s="8">
        <f>IF(OR(LTM!$M380 * 3600 / LTM!$C$1 &gt;= 'Input Data'!$E$12 * LOOKUP(LTM!$A380,'Input Data'!$B$58:$B$62,'Input Data'!$F$58:$F$62) - epsilon,$B379 &lt; LTM!$M379 * 3600 / LTM!$C$1 - epsilon), $B379 / 'Input Data'!$E$14, 'Input Data'!$E$13 - $B379 / 'Input Data'!$E$15)</f>
        <v>122.63333333333867</v>
      </c>
      <c r="M379" s="33">
        <f>IF($D379 + $E379 &gt;= LTM!$P379 * 3600 / LTM!$C$1 - epsilon, ($D379 + $E379) / 'Input Data'!$E$14, 'Input Data'!$E$13 - ($D379 + $E379) / 'Input Data'!$E$15)</f>
        <v>122.63333333333867</v>
      </c>
      <c r="N379" s="8">
        <f>IF(OR(LTM!$X380 * 3600 / LTM!$C$1 &gt;= 'Input Data'!$G$12 * LOOKUP(LTM!$A380,'Input Data'!$B$58:$B$62,'Input Data'!$H$58:$H$62) - epsilon, $D379 &lt; LTM!$X379 * 3600 / LTM!$C$1 - epsilon), $D379 / 'Input Data'!$G$14, 'Input Data'!$G$13 - $D379 / 'Input Data'!$G$15)</f>
        <v>122.63333333333867</v>
      </c>
      <c r="O379" s="17">
        <f>IF($F379 + $G379 &gt;= LTM!$AA379 * 3600 / LTM!$C$1 - epsilon, ($F379 + $G379) / 'Input Data'!$G$14, 'Input Data'!$G$13 - ($F379 + $G379) / 'Input Data'!$G$15)</f>
        <v>751.57894736842104</v>
      </c>
      <c r="Q379" s="49">
        <f>IF(ABS($J379-$K379) &gt; epsilon, -((LTM!$C380 - LTM!$C379) * 3600 / LTM!$C$1-($B379+$C379))/($J379-$K379), 0)</f>
        <v>-60</v>
      </c>
      <c r="R379" s="8">
        <f t="shared" si="10"/>
        <v>0</v>
      </c>
      <c r="S379" s="17">
        <f t="shared" si="11"/>
        <v>-2.7363256243390279</v>
      </c>
      <c r="U379" s="49">
        <f>MAX(U378 + Q378 * LTM!$C$1 / 3600, 0)</f>
        <v>0</v>
      </c>
      <c r="V379" s="11">
        <f>MAX(V378 + R378 * LTM!$C$1 / 3600 + IF(NOT(OR(LTM!$M380 * 3600 / LTM!$C$1 &gt;= 'Input Data'!$E$12 * LOOKUP(LTM!$A380,'Input Data'!$B$58:$B$62,'Input Data'!$F$58:$F$62) - epsilon,$B379 &lt; LTM!$M379 * 3600 / LTM!$C$1 - epsilon)), MIN(U378 + Q378 * LTM!$C$1 / 3600, 0), 0), 0)</f>
        <v>0</v>
      </c>
      <c r="W379" s="18">
        <f>MAX(W378 + S378 * LTM!$C$1 / 3600 + IF(NOT(OR(LTM!$X380 * 3600 / LTM!$C$1 &gt;= 'Input Data'!$G$12 * LOOKUP(LTM!$A380,'Input Data'!$B$58:$B$62,'Input Data'!$H$58:$H$62) - epsilon, $D379 &lt; LTM!$X379 * 3600 / LTM!$C$1 - epsilon)), MIN(V378 + R378 * LTM!$C$1 / 3600, 0), 0), 0)</f>
        <v>0.15360991857344591</v>
      </c>
      <c r="Y379" s="50" t="e">
        <f>NA()</f>
        <v>#N/A</v>
      </c>
      <c r="Z379" s="55" t="e">
        <f>NA()</f>
        <v>#N/A</v>
      </c>
      <c r="AA379" s="8" t="e">
        <f>NA()</f>
        <v>#N/A</v>
      </c>
      <c r="AB379" s="17">
        <f>IF($U379 &gt; epsilon, $U379 + 'Input Data'!$G$11 + 'Input Data'!$E$11, IF($V379 &gt; epsilon, $V379 + 'Input Data'!$G$11, $W379)) * 5280</f>
        <v>811.06037006779445</v>
      </c>
    </row>
    <row r="380" spans="1:28" x14ac:dyDescent="0.3">
      <c r="A380" s="38">
        <f>IF(SUM($B379:$H381)=0,NA(),LTM!$A381)</f>
        <v>3760</v>
      </c>
      <c r="B380" s="7">
        <f>LTM!$I381 / LTM!$C$1 * 3600</f>
        <v>3679.0000000001601</v>
      </c>
      <c r="C380" s="8">
        <f>LTM!$H381 / LTM!$C$1 * 3600</f>
        <v>0</v>
      </c>
      <c r="D380" s="8">
        <f>LTM!$T381 / LTM!$C$1 * 3600</f>
        <v>3679.0000000001601</v>
      </c>
      <c r="E380" s="33">
        <f>LTM!$S381 / LTM!$C$1 * 3600</f>
        <v>0</v>
      </c>
      <c r="F380" s="8">
        <f>LTM!$AE381 / LTM!$C$1 * 3600</f>
        <v>5400</v>
      </c>
      <c r="G380" s="33">
        <f>LTM!$AD381 / LTM!$C$1 * 3600</f>
        <v>0</v>
      </c>
      <c r="H380" s="18">
        <f>LTM!$AL381 / LTM!$C$1 * 3600</f>
        <v>5400</v>
      </c>
      <c r="J380" s="50">
        <f>IF(OR(LTM!$B381 * 3600 / LTM!$C$1 &gt;= 'Input Data'!$C$12 * LOOKUP(LTM!$A381,'Input Data'!$B$58:$B$62,'Input Data'!$D$58:$D$62) - epsilon, LTM!$C381 - LTM!$C380 &lt; LTM!$B380 - epsilon), (LTM!$C381 - LTM!$C380) * 3600 / LTM!$C$1 / 'Input Data'!$C$14, 'Input Data'!$C$13 - (LTM!$C381 - LTM!$C380) * 3600 / LTM!$C$1 / 'Input Data'!$C$15)</f>
        <v>0</v>
      </c>
      <c r="K380" s="60">
        <f>IF($B380 + $C380 &gt;= LTM!$E380 * 3600 / LTM!$C$1 - epsilon, ($B380 + $C380) / 'Input Data'!$C$14, 'Input Data'!$C$13 - ($B380 + $C380) / 'Input Data'!$C$15)</f>
        <v>61.316666666669335</v>
      </c>
      <c r="L380" s="8">
        <f>IF(OR(LTM!$M381 * 3600 / LTM!$C$1 &gt;= 'Input Data'!$E$12 * LOOKUP(LTM!$A381,'Input Data'!$B$58:$B$62,'Input Data'!$F$58:$F$62) - epsilon,$B380 &lt; LTM!$M380 * 3600 / LTM!$C$1 - epsilon), $B380 / 'Input Data'!$E$14, 'Input Data'!$E$13 - $B380 / 'Input Data'!$E$15)</f>
        <v>122.63333333333867</v>
      </c>
      <c r="M380" s="33">
        <f>IF($D380 + $E380 &gt;= LTM!$P380 * 3600 / LTM!$C$1 - epsilon, ($D380 + $E380) / 'Input Data'!$E$14, 'Input Data'!$E$13 - ($D380 + $E380) / 'Input Data'!$E$15)</f>
        <v>122.63333333333867</v>
      </c>
      <c r="N380" s="8">
        <f>IF(OR(LTM!$X381 * 3600 / LTM!$C$1 &gt;= 'Input Data'!$G$12 * LOOKUP(LTM!$A381,'Input Data'!$B$58:$B$62,'Input Data'!$H$58:$H$62) - epsilon, $D380 &lt; LTM!$X380 * 3600 / LTM!$C$1 - epsilon), $D380 / 'Input Data'!$G$14, 'Input Data'!$G$13 - $D380 / 'Input Data'!$G$15)</f>
        <v>122.63333333333867</v>
      </c>
      <c r="O380" s="17">
        <f>IF($F380 + $G380 &gt;= LTM!$AA380 * 3600 / LTM!$C$1 - epsilon, ($F380 + $G380) / 'Input Data'!$G$14, 'Input Data'!$G$13 - ($F380 + $G380) / 'Input Data'!$G$15)</f>
        <v>751.57894736842104</v>
      </c>
      <c r="Q380" s="49">
        <f>IF(ABS($J380-$K380) &gt; epsilon, -((LTM!$C381 - LTM!$C380) * 3600 / LTM!$C$1-($B380+$C380))/($J380-$K380), 0)</f>
        <v>-60</v>
      </c>
      <c r="R380" s="8">
        <f t="shared" si="10"/>
        <v>0</v>
      </c>
      <c r="S380" s="17">
        <f t="shared" si="11"/>
        <v>-2.7363256243390279</v>
      </c>
      <c r="U380" s="49">
        <f>MAX(U379 + Q379 * LTM!$C$1 / 3600, 0)</f>
        <v>0</v>
      </c>
      <c r="V380" s="11">
        <f>MAX(V379 + R379 * LTM!$C$1 / 3600 + IF(NOT(OR(LTM!$M381 * 3600 / LTM!$C$1 &gt;= 'Input Data'!$E$12 * LOOKUP(LTM!$A381,'Input Data'!$B$58:$B$62,'Input Data'!$F$58:$F$62) - epsilon,$B380 &lt; LTM!$M380 * 3600 / LTM!$C$1 - epsilon)), MIN(U379 + Q379 * LTM!$C$1 / 3600, 0), 0), 0)</f>
        <v>0</v>
      </c>
      <c r="W380" s="18">
        <f>MAX(W379 + S379 * LTM!$C$1 / 3600 + IF(NOT(OR(LTM!$X381 * 3600 / LTM!$C$1 &gt;= 'Input Data'!$G$12 * LOOKUP(LTM!$A381,'Input Data'!$B$58:$B$62,'Input Data'!$H$58:$H$62) - epsilon, $D380 &lt; LTM!$X380 * 3600 / LTM!$C$1 - epsilon)), MIN(V379 + R379 * LTM!$C$1 / 3600, 0), 0), 0)</f>
        <v>0.14600901406139305</v>
      </c>
      <c r="Y380" s="50" t="e">
        <f>NA()</f>
        <v>#N/A</v>
      </c>
      <c r="Z380" s="55" t="e">
        <f>NA()</f>
        <v>#N/A</v>
      </c>
      <c r="AA380" s="8" t="e">
        <f>NA()</f>
        <v>#N/A</v>
      </c>
      <c r="AB380" s="17">
        <f>IF($U380 &gt; epsilon, $U380 + 'Input Data'!$G$11 + 'Input Data'!$E$11, IF($V380 &gt; epsilon, $V380 + 'Input Data'!$G$11, $W380)) * 5280</f>
        <v>770.92759424415533</v>
      </c>
    </row>
    <row r="381" spans="1:28" x14ac:dyDescent="0.3">
      <c r="A381" s="38">
        <f>IF(SUM($B380:$H382)=0,NA(),LTM!$A382)</f>
        <v>3770</v>
      </c>
      <c r="B381" s="7">
        <f>LTM!$I382 / LTM!$C$1 * 3600</f>
        <v>3679.0000000001601</v>
      </c>
      <c r="C381" s="8">
        <f>LTM!$H382 / LTM!$C$1 * 3600</f>
        <v>0</v>
      </c>
      <c r="D381" s="8">
        <f>LTM!$T382 / LTM!$C$1 * 3600</f>
        <v>3679.0000000001601</v>
      </c>
      <c r="E381" s="33">
        <f>LTM!$S382 / LTM!$C$1 * 3600</f>
        <v>0</v>
      </c>
      <c r="F381" s="8">
        <f>LTM!$AE382 / LTM!$C$1 * 3600</f>
        <v>5400</v>
      </c>
      <c r="G381" s="33">
        <f>LTM!$AD382 / LTM!$C$1 * 3600</f>
        <v>0</v>
      </c>
      <c r="H381" s="18">
        <f>LTM!$AL382 / LTM!$C$1 * 3600</f>
        <v>5400</v>
      </c>
      <c r="J381" s="50">
        <f>IF(OR(LTM!$B382 * 3600 / LTM!$C$1 &gt;= 'Input Data'!$C$12 * LOOKUP(LTM!$A382,'Input Data'!$B$58:$B$62,'Input Data'!$D$58:$D$62) - epsilon, LTM!$C382 - LTM!$C381 &lt; LTM!$B381 - epsilon), (LTM!$C382 - LTM!$C381) * 3600 / LTM!$C$1 / 'Input Data'!$C$14, 'Input Data'!$C$13 - (LTM!$C382 - LTM!$C381) * 3600 / LTM!$C$1 / 'Input Data'!$C$15)</f>
        <v>0</v>
      </c>
      <c r="K381" s="60">
        <f>IF($B381 + $C381 &gt;= LTM!$E381 * 3600 / LTM!$C$1 - epsilon, ($B381 + $C381) / 'Input Data'!$C$14, 'Input Data'!$C$13 - ($B381 + $C381) / 'Input Data'!$C$15)</f>
        <v>61.316666666669335</v>
      </c>
      <c r="L381" s="8">
        <f>IF(OR(LTM!$M382 * 3600 / LTM!$C$1 &gt;= 'Input Data'!$E$12 * LOOKUP(LTM!$A382,'Input Data'!$B$58:$B$62,'Input Data'!$F$58:$F$62) - epsilon,$B381 &lt; LTM!$M381 * 3600 / LTM!$C$1 - epsilon), $B381 / 'Input Data'!$E$14, 'Input Data'!$E$13 - $B381 / 'Input Data'!$E$15)</f>
        <v>122.63333333333867</v>
      </c>
      <c r="M381" s="33">
        <f>IF($D381 + $E381 &gt;= LTM!$P381 * 3600 / LTM!$C$1 - epsilon, ($D381 + $E381) / 'Input Data'!$E$14, 'Input Data'!$E$13 - ($D381 + $E381) / 'Input Data'!$E$15)</f>
        <v>122.63333333333867</v>
      </c>
      <c r="N381" s="8">
        <f>IF(OR(LTM!$X382 * 3600 / LTM!$C$1 &gt;= 'Input Data'!$G$12 * LOOKUP(LTM!$A382,'Input Data'!$B$58:$B$62,'Input Data'!$H$58:$H$62) - epsilon, $D381 &lt; LTM!$X381 * 3600 / LTM!$C$1 - epsilon), $D381 / 'Input Data'!$G$14, 'Input Data'!$G$13 - $D381 / 'Input Data'!$G$15)</f>
        <v>122.63333333333867</v>
      </c>
      <c r="O381" s="17">
        <f>IF($F381 + $G381 &gt;= LTM!$AA381 * 3600 / LTM!$C$1 - epsilon, ($F381 + $G381) / 'Input Data'!$G$14, 'Input Data'!$G$13 - ($F381 + $G381) / 'Input Data'!$G$15)</f>
        <v>751.57894736842104</v>
      </c>
      <c r="Q381" s="49">
        <f>IF(ABS($J381-$K381) &gt; epsilon, -((LTM!$C382 - LTM!$C381) * 3600 / LTM!$C$1-($B381+$C381))/($J381-$K381), 0)</f>
        <v>-60</v>
      </c>
      <c r="R381" s="8">
        <f t="shared" si="10"/>
        <v>0</v>
      </c>
      <c r="S381" s="17">
        <f t="shared" si="11"/>
        <v>-2.7363256243390279</v>
      </c>
      <c r="U381" s="49">
        <f>MAX(U380 + Q380 * LTM!$C$1 / 3600, 0)</f>
        <v>0</v>
      </c>
      <c r="V381" s="11">
        <f>MAX(V380 + R380 * LTM!$C$1 / 3600 + IF(NOT(OR(LTM!$M382 * 3600 / LTM!$C$1 &gt;= 'Input Data'!$E$12 * LOOKUP(LTM!$A382,'Input Data'!$B$58:$B$62,'Input Data'!$F$58:$F$62) - epsilon,$B381 &lt; LTM!$M381 * 3600 / LTM!$C$1 - epsilon)), MIN(U380 + Q380 * LTM!$C$1 / 3600, 0), 0), 0)</f>
        <v>0</v>
      </c>
      <c r="W381" s="18">
        <f>MAX(W380 + S380 * LTM!$C$1 / 3600 + IF(NOT(OR(LTM!$X382 * 3600 / LTM!$C$1 &gt;= 'Input Data'!$G$12 * LOOKUP(LTM!$A382,'Input Data'!$B$58:$B$62,'Input Data'!$H$58:$H$62) - epsilon, $D381 &lt; LTM!$X381 * 3600 / LTM!$C$1 - epsilon)), MIN(V380 + R380 * LTM!$C$1 / 3600, 0), 0), 0)</f>
        <v>0.13840810954934019</v>
      </c>
      <c r="Y381" s="50" t="e">
        <f>NA()</f>
        <v>#N/A</v>
      </c>
      <c r="Z381" s="55" t="e">
        <f>NA()</f>
        <v>#N/A</v>
      </c>
      <c r="AA381" s="8" t="e">
        <f>NA()</f>
        <v>#N/A</v>
      </c>
      <c r="AB381" s="17">
        <f>IF($U381 &gt; epsilon, $U381 + 'Input Data'!$G$11 + 'Input Data'!$E$11, IF($V381 &gt; epsilon, $V381 + 'Input Data'!$G$11, $W381)) * 5280</f>
        <v>730.79481842051621</v>
      </c>
    </row>
    <row r="382" spans="1:28" x14ac:dyDescent="0.3">
      <c r="A382" s="38">
        <f>IF(SUM($B381:$H383)=0,NA(),LTM!$A383)</f>
        <v>3780</v>
      </c>
      <c r="B382" s="7">
        <f>LTM!$I383 / LTM!$C$1 * 3600</f>
        <v>0</v>
      </c>
      <c r="C382" s="8">
        <f>LTM!$H383 / LTM!$C$1 * 3600</f>
        <v>0</v>
      </c>
      <c r="D382" s="8">
        <f>LTM!$T383 / LTM!$C$1 * 3600</f>
        <v>3679.0000000001601</v>
      </c>
      <c r="E382" s="33">
        <f>LTM!$S383 / LTM!$C$1 * 3600</f>
        <v>0</v>
      </c>
      <c r="F382" s="8">
        <f>LTM!$AE383 / LTM!$C$1 * 3600</f>
        <v>5400</v>
      </c>
      <c r="G382" s="33">
        <f>LTM!$AD383 / LTM!$C$1 * 3600</f>
        <v>0</v>
      </c>
      <c r="H382" s="18">
        <f>LTM!$AL383 / LTM!$C$1 * 3600</f>
        <v>5400</v>
      </c>
      <c r="J382" s="50">
        <f>IF(OR(LTM!$B383 * 3600 / LTM!$C$1 &gt;= 'Input Data'!$C$12 * LOOKUP(LTM!$A383,'Input Data'!$B$58:$B$62,'Input Data'!$D$58:$D$62) - epsilon, LTM!$C383 - LTM!$C382 &lt; LTM!$B382 - epsilon), (LTM!$C383 - LTM!$C382) * 3600 / LTM!$C$1 / 'Input Data'!$C$14, 'Input Data'!$C$13 - (LTM!$C383 - LTM!$C382) * 3600 / LTM!$C$1 / 'Input Data'!$C$15)</f>
        <v>0</v>
      </c>
      <c r="K382" s="60">
        <f>IF($B382 + $C382 &gt;= LTM!$E382 * 3600 / LTM!$C$1 - epsilon, ($B382 + $C382) / 'Input Data'!$C$14, 'Input Data'!$C$13 - ($B382 + $C382) / 'Input Data'!$C$15)</f>
        <v>1111.578947368421</v>
      </c>
      <c r="L382" s="8">
        <f>IF(OR(LTM!$M383 * 3600 / LTM!$C$1 &gt;= 'Input Data'!$E$12 * LOOKUP(LTM!$A383,'Input Data'!$B$58:$B$62,'Input Data'!$F$58:$F$62) - epsilon,$B382 &lt; LTM!$M382 * 3600 / LTM!$C$1 - epsilon), $B382 / 'Input Data'!$E$14, 'Input Data'!$E$13 - $B382 / 'Input Data'!$E$15)</f>
        <v>0</v>
      </c>
      <c r="M382" s="33">
        <f>IF($D382 + $E382 &gt;= LTM!$P382 * 3600 / LTM!$C$1 - epsilon, ($D382 + $E382) / 'Input Data'!$E$14, 'Input Data'!$E$13 - ($D382 + $E382) / 'Input Data'!$E$15)</f>
        <v>122.63333333333867</v>
      </c>
      <c r="N382" s="8">
        <f>IF(OR(LTM!$X383 * 3600 / LTM!$C$1 &gt;= 'Input Data'!$G$12 * LOOKUP(LTM!$A383,'Input Data'!$B$58:$B$62,'Input Data'!$H$58:$H$62) - epsilon, $D382 &lt; LTM!$X382 * 3600 / LTM!$C$1 - epsilon), $D382 / 'Input Data'!$G$14, 'Input Data'!$G$13 - $D382 / 'Input Data'!$G$15)</f>
        <v>122.63333333333867</v>
      </c>
      <c r="O382" s="17">
        <f>IF($F382 + $G382 &gt;= LTM!$AA382 * 3600 / LTM!$C$1 - epsilon, ($F382 + $G382) / 'Input Data'!$G$14, 'Input Data'!$G$13 - ($F382 + $G382) / 'Input Data'!$G$15)</f>
        <v>751.57894736842104</v>
      </c>
      <c r="Q382" s="49">
        <f>IF(ABS($J382-$K382) &gt; epsilon, -((LTM!$C383 - LTM!$C382) * 3600 / LTM!$C$1-($B382+$C382))/($J382-$K382), 0)</f>
        <v>0</v>
      </c>
      <c r="R382" s="8">
        <f t="shared" si="10"/>
        <v>-30</v>
      </c>
      <c r="S382" s="17">
        <f t="shared" si="11"/>
        <v>-2.7363256243390279</v>
      </c>
      <c r="U382" s="49">
        <f>MAX(U381 + Q381 * LTM!$C$1 / 3600, 0)</f>
        <v>0</v>
      </c>
      <c r="V382" s="11">
        <f>MAX(V381 + R381 * LTM!$C$1 / 3600 + IF(NOT(OR(LTM!$M383 * 3600 / LTM!$C$1 &gt;= 'Input Data'!$E$12 * LOOKUP(LTM!$A383,'Input Data'!$B$58:$B$62,'Input Data'!$F$58:$F$62) - epsilon,$B382 &lt; LTM!$M382 * 3600 / LTM!$C$1 - epsilon)), MIN(U381 + Q381 * LTM!$C$1 / 3600, 0), 0), 0)</f>
        <v>0</v>
      </c>
      <c r="W382" s="18">
        <f>MAX(W381 + S381 * LTM!$C$1 / 3600 + IF(NOT(OR(LTM!$X383 * 3600 / LTM!$C$1 &gt;= 'Input Data'!$G$12 * LOOKUP(LTM!$A383,'Input Data'!$B$58:$B$62,'Input Data'!$H$58:$H$62) - epsilon, $D382 &lt; LTM!$X382 * 3600 / LTM!$C$1 - epsilon)), MIN(V381 + R381 * LTM!$C$1 / 3600, 0), 0), 0)</f>
        <v>0.13080720503728732</v>
      </c>
      <c r="Y382" s="50" t="e">
        <f>NA()</f>
        <v>#N/A</v>
      </c>
      <c r="Z382" s="55" t="e">
        <f>NA()</f>
        <v>#N/A</v>
      </c>
      <c r="AA382" s="8" t="e">
        <f>NA()</f>
        <v>#N/A</v>
      </c>
      <c r="AB382" s="17">
        <f>IF($U382 &gt; epsilon, $U382 + 'Input Data'!$G$11 + 'Input Data'!$E$11, IF($V382 &gt; epsilon, $V382 + 'Input Data'!$G$11, $W382)) * 5280</f>
        <v>690.66204259687709</v>
      </c>
    </row>
    <row r="383" spans="1:28" x14ac:dyDescent="0.3">
      <c r="A383" s="38">
        <f>IF(SUM($B382:$H384)=0,NA(),LTM!$A384)</f>
        <v>3790</v>
      </c>
      <c r="B383" s="7">
        <f>LTM!$I384 / LTM!$C$1 * 3600</f>
        <v>0</v>
      </c>
      <c r="C383" s="8">
        <f>LTM!$H384 / LTM!$C$1 * 3600</f>
        <v>0</v>
      </c>
      <c r="D383" s="8">
        <f>LTM!$T384 / LTM!$C$1 * 3600</f>
        <v>3679.0000000001601</v>
      </c>
      <c r="E383" s="33">
        <f>LTM!$S384 / LTM!$C$1 * 3600</f>
        <v>0</v>
      </c>
      <c r="F383" s="8">
        <f>LTM!$AE384 / LTM!$C$1 * 3600</f>
        <v>5400</v>
      </c>
      <c r="G383" s="33">
        <f>LTM!$AD384 / LTM!$C$1 * 3600</f>
        <v>0</v>
      </c>
      <c r="H383" s="18">
        <f>LTM!$AL384 / LTM!$C$1 * 3600</f>
        <v>5400</v>
      </c>
      <c r="J383" s="50">
        <f>IF(OR(LTM!$B384 * 3600 / LTM!$C$1 &gt;= 'Input Data'!$C$12 * LOOKUP(LTM!$A384,'Input Data'!$B$58:$B$62,'Input Data'!$D$58:$D$62) - epsilon, LTM!$C384 - LTM!$C383 &lt; LTM!$B383 - epsilon), (LTM!$C384 - LTM!$C383) * 3600 / LTM!$C$1 / 'Input Data'!$C$14, 'Input Data'!$C$13 - (LTM!$C384 - LTM!$C383) * 3600 / LTM!$C$1 / 'Input Data'!$C$15)</f>
        <v>0</v>
      </c>
      <c r="K383" s="60">
        <f>IF($B383 + $C383 &gt;= LTM!$E383 * 3600 / LTM!$C$1 - epsilon, ($B383 + $C383) / 'Input Data'!$C$14, 'Input Data'!$C$13 - ($B383 + $C383) / 'Input Data'!$C$15)</f>
        <v>0</v>
      </c>
      <c r="L383" s="8">
        <f>IF(OR(LTM!$M384 * 3600 / LTM!$C$1 &gt;= 'Input Data'!$E$12 * LOOKUP(LTM!$A384,'Input Data'!$B$58:$B$62,'Input Data'!$F$58:$F$62) - epsilon,$B383 &lt; LTM!$M383 * 3600 / LTM!$C$1 - epsilon), $B383 / 'Input Data'!$E$14, 'Input Data'!$E$13 - $B383 / 'Input Data'!$E$15)</f>
        <v>0</v>
      </c>
      <c r="M383" s="33">
        <f>IF($D383 + $E383 &gt;= LTM!$P383 * 3600 / LTM!$C$1 - epsilon, ($D383 + $E383) / 'Input Data'!$E$14, 'Input Data'!$E$13 - ($D383 + $E383) / 'Input Data'!$E$15)</f>
        <v>122.63333333333867</v>
      </c>
      <c r="N383" s="8">
        <f>IF(OR(LTM!$X384 * 3600 / LTM!$C$1 &gt;= 'Input Data'!$G$12 * LOOKUP(LTM!$A384,'Input Data'!$B$58:$B$62,'Input Data'!$H$58:$H$62) - epsilon, $D383 &lt; LTM!$X383 * 3600 / LTM!$C$1 - epsilon), $D383 / 'Input Data'!$G$14, 'Input Data'!$G$13 - $D383 / 'Input Data'!$G$15)</f>
        <v>122.63333333333867</v>
      </c>
      <c r="O383" s="17">
        <f>IF($F383 + $G383 &gt;= LTM!$AA383 * 3600 / LTM!$C$1 - epsilon, ($F383 + $G383) / 'Input Data'!$G$14, 'Input Data'!$G$13 - ($F383 + $G383) / 'Input Data'!$G$15)</f>
        <v>751.57894736842104</v>
      </c>
      <c r="Q383" s="49">
        <f>IF(ABS($J383-$K383) &gt; epsilon, -((LTM!$C384 - LTM!$C383) * 3600 / LTM!$C$1-($B383+$C383))/($J383-$K383), 0)</f>
        <v>0</v>
      </c>
      <c r="R383" s="8">
        <f t="shared" si="10"/>
        <v>-30</v>
      </c>
      <c r="S383" s="17">
        <f t="shared" si="11"/>
        <v>-2.7363256243390279</v>
      </c>
      <c r="U383" s="49">
        <f>MAX(U382 + Q382 * LTM!$C$1 / 3600, 0)</f>
        <v>0</v>
      </c>
      <c r="V383" s="11">
        <f>MAX(V382 + R382 * LTM!$C$1 / 3600 + IF(NOT(OR(LTM!$M384 * 3600 / LTM!$C$1 &gt;= 'Input Data'!$E$12 * LOOKUP(LTM!$A384,'Input Data'!$B$58:$B$62,'Input Data'!$F$58:$F$62) - epsilon,$B383 &lt; LTM!$M383 * 3600 / LTM!$C$1 - epsilon)), MIN(U382 + Q382 * LTM!$C$1 / 3600, 0), 0), 0)</f>
        <v>0</v>
      </c>
      <c r="W383" s="18">
        <f>MAX(W382 + S382 * LTM!$C$1 / 3600 + IF(NOT(OR(LTM!$X384 * 3600 / LTM!$C$1 &gt;= 'Input Data'!$G$12 * LOOKUP(LTM!$A384,'Input Data'!$B$58:$B$62,'Input Data'!$H$58:$H$62) - epsilon, $D383 &lt; LTM!$X383 * 3600 / LTM!$C$1 - epsilon)), MIN(V382 + R382 * LTM!$C$1 / 3600, 0), 0), 0)</f>
        <v>0.12320630052523447</v>
      </c>
      <c r="Y383" s="50" t="e">
        <f>NA()</f>
        <v>#N/A</v>
      </c>
      <c r="Z383" s="55" t="e">
        <f>NA()</f>
        <v>#N/A</v>
      </c>
      <c r="AA383" s="8" t="e">
        <f>NA()</f>
        <v>#N/A</v>
      </c>
      <c r="AB383" s="17">
        <f>IF($U383 &gt; epsilon, $U383 + 'Input Data'!$G$11 + 'Input Data'!$E$11, IF($V383 &gt; epsilon, $V383 + 'Input Data'!$G$11, $W383)) * 5280</f>
        <v>650.52926677323796</v>
      </c>
    </row>
    <row r="384" spans="1:28" x14ac:dyDescent="0.3">
      <c r="A384" s="38">
        <f>IF(SUM($B383:$H385)=0,NA(),LTM!$A385)</f>
        <v>3800</v>
      </c>
      <c r="B384" s="7">
        <f>LTM!$I385 / LTM!$C$1 * 3600</f>
        <v>0</v>
      </c>
      <c r="C384" s="8">
        <f>LTM!$H385 / LTM!$C$1 * 3600</f>
        <v>0</v>
      </c>
      <c r="D384" s="8">
        <f>LTM!$T385 / LTM!$C$1 * 3600</f>
        <v>3679.0000000001601</v>
      </c>
      <c r="E384" s="33">
        <f>LTM!$S385 / LTM!$C$1 * 3600</f>
        <v>0</v>
      </c>
      <c r="F384" s="8">
        <f>LTM!$AE385 / LTM!$C$1 * 3600</f>
        <v>5400</v>
      </c>
      <c r="G384" s="33">
        <f>LTM!$AD385 / LTM!$C$1 * 3600</f>
        <v>0</v>
      </c>
      <c r="H384" s="18">
        <f>LTM!$AL385 / LTM!$C$1 * 3600</f>
        <v>5400</v>
      </c>
      <c r="J384" s="50">
        <f>IF(OR(LTM!$B385 * 3600 / LTM!$C$1 &gt;= 'Input Data'!$C$12 * LOOKUP(LTM!$A385,'Input Data'!$B$58:$B$62,'Input Data'!$D$58:$D$62) - epsilon, LTM!$C385 - LTM!$C384 &lt; LTM!$B384 - epsilon), (LTM!$C385 - LTM!$C384) * 3600 / LTM!$C$1 / 'Input Data'!$C$14, 'Input Data'!$C$13 - (LTM!$C385 - LTM!$C384) * 3600 / LTM!$C$1 / 'Input Data'!$C$15)</f>
        <v>0</v>
      </c>
      <c r="K384" s="60">
        <f>IF($B384 + $C384 &gt;= LTM!$E384 * 3600 / LTM!$C$1 - epsilon, ($B384 + $C384) / 'Input Data'!$C$14, 'Input Data'!$C$13 - ($B384 + $C384) / 'Input Data'!$C$15)</f>
        <v>0</v>
      </c>
      <c r="L384" s="8">
        <f>IF(OR(LTM!$M385 * 3600 / LTM!$C$1 &gt;= 'Input Data'!$E$12 * LOOKUP(LTM!$A385,'Input Data'!$B$58:$B$62,'Input Data'!$F$58:$F$62) - epsilon,$B384 &lt; LTM!$M384 * 3600 / LTM!$C$1 - epsilon), $B384 / 'Input Data'!$E$14, 'Input Data'!$E$13 - $B384 / 'Input Data'!$E$15)</f>
        <v>0</v>
      </c>
      <c r="M384" s="33">
        <f>IF($D384 + $E384 &gt;= LTM!$P384 * 3600 / LTM!$C$1 - epsilon, ($D384 + $E384) / 'Input Data'!$E$14, 'Input Data'!$E$13 - ($D384 + $E384) / 'Input Data'!$E$15)</f>
        <v>122.63333333333867</v>
      </c>
      <c r="N384" s="8">
        <f>IF(OR(LTM!$X385 * 3600 / LTM!$C$1 &gt;= 'Input Data'!$G$12 * LOOKUP(LTM!$A385,'Input Data'!$B$58:$B$62,'Input Data'!$H$58:$H$62) - epsilon, $D384 &lt; LTM!$X384 * 3600 / LTM!$C$1 - epsilon), $D384 / 'Input Data'!$G$14, 'Input Data'!$G$13 - $D384 / 'Input Data'!$G$15)</f>
        <v>122.63333333333867</v>
      </c>
      <c r="O384" s="17">
        <f>IF($F384 + $G384 &gt;= LTM!$AA384 * 3600 / LTM!$C$1 - epsilon, ($F384 + $G384) / 'Input Data'!$G$14, 'Input Data'!$G$13 - ($F384 + $G384) / 'Input Data'!$G$15)</f>
        <v>751.57894736842104</v>
      </c>
      <c r="Q384" s="49">
        <f>IF(ABS($J384-$K384) &gt; epsilon, -((LTM!$C385 - LTM!$C384) * 3600 / LTM!$C$1-($B384+$C384))/($J384-$K384), 0)</f>
        <v>0</v>
      </c>
      <c r="R384" s="8">
        <f t="shared" si="10"/>
        <v>-30</v>
      </c>
      <c r="S384" s="17">
        <f t="shared" si="11"/>
        <v>-2.7363256243390279</v>
      </c>
      <c r="U384" s="49">
        <f>MAX(U383 + Q383 * LTM!$C$1 / 3600, 0)</f>
        <v>0</v>
      </c>
      <c r="V384" s="11">
        <f>MAX(V383 + R383 * LTM!$C$1 / 3600 + IF(NOT(OR(LTM!$M385 * 3600 / LTM!$C$1 &gt;= 'Input Data'!$E$12 * LOOKUP(LTM!$A385,'Input Data'!$B$58:$B$62,'Input Data'!$F$58:$F$62) - epsilon,$B384 &lt; LTM!$M384 * 3600 / LTM!$C$1 - epsilon)), MIN(U383 + Q383 * LTM!$C$1 / 3600, 0), 0), 0)</f>
        <v>0</v>
      </c>
      <c r="W384" s="18">
        <f>MAX(W383 + S383 * LTM!$C$1 / 3600 + IF(NOT(OR(LTM!$X385 * 3600 / LTM!$C$1 &gt;= 'Input Data'!$G$12 * LOOKUP(LTM!$A385,'Input Data'!$B$58:$B$62,'Input Data'!$H$58:$H$62) - epsilon, $D384 &lt; LTM!$X384 * 3600 / LTM!$C$1 - epsilon)), MIN(V383 + R383 * LTM!$C$1 / 3600, 0), 0), 0)</f>
        <v>0.11560539601318162</v>
      </c>
      <c r="Y384" s="50" t="e">
        <f>NA()</f>
        <v>#N/A</v>
      </c>
      <c r="Z384" s="55" t="e">
        <f>NA()</f>
        <v>#N/A</v>
      </c>
      <c r="AA384" s="8" t="e">
        <f>NA()</f>
        <v>#N/A</v>
      </c>
      <c r="AB384" s="17">
        <f>IF($U384 &gt; epsilon, $U384 + 'Input Data'!$G$11 + 'Input Data'!$E$11, IF($V384 &gt; epsilon, $V384 + 'Input Data'!$G$11, $W384)) * 5280</f>
        <v>610.39649094959896</v>
      </c>
    </row>
    <row r="385" spans="1:28" x14ac:dyDescent="0.3">
      <c r="A385" s="38">
        <f>IF(SUM($B384:$H386)=0,NA(),LTM!$A386)</f>
        <v>3810</v>
      </c>
      <c r="B385" s="7">
        <f>LTM!$I386 / LTM!$C$1 * 3600</f>
        <v>0</v>
      </c>
      <c r="C385" s="8">
        <f>LTM!$H386 / LTM!$C$1 * 3600</f>
        <v>0</v>
      </c>
      <c r="D385" s="8">
        <f>LTM!$T386 / LTM!$C$1 * 3600</f>
        <v>3679.0000000001601</v>
      </c>
      <c r="E385" s="33">
        <f>LTM!$S386 / LTM!$C$1 * 3600</f>
        <v>0</v>
      </c>
      <c r="F385" s="8">
        <f>LTM!$AE386 / LTM!$C$1 * 3600</f>
        <v>5400</v>
      </c>
      <c r="G385" s="33">
        <f>LTM!$AD386 / LTM!$C$1 * 3600</f>
        <v>0</v>
      </c>
      <c r="H385" s="18">
        <f>LTM!$AL386 / LTM!$C$1 * 3600</f>
        <v>5400</v>
      </c>
      <c r="J385" s="50">
        <f>IF(OR(LTM!$B386 * 3600 / LTM!$C$1 &gt;= 'Input Data'!$C$12 * LOOKUP(LTM!$A386,'Input Data'!$B$58:$B$62,'Input Data'!$D$58:$D$62) - epsilon, LTM!$C386 - LTM!$C385 &lt; LTM!$B385 - epsilon), (LTM!$C386 - LTM!$C385) * 3600 / LTM!$C$1 / 'Input Data'!$C$14, 'Input Data'!$C$13 - (LTM!$C386 - LTM!$C385) * 3600 / LTM!$C$1 / 'Input Data'!$C$15)</f>
        <v>0</v>
      </c>
      <c r="K385" s="60">
        <f>IF($B385 + $C385 &gt;= LTM!$E385 * 3600 / LTM!$C$1 - epsilon, ($B385 + $C385) / 'Input Data'!$C$14, 'Input Data'!$C$13 - ($B385 + $C385) / 'Input Data'!$C$15)</f>
        <v>0</v>
      </c>
      <c r="L385" s="8">
        <f>IF(OR(LTM!$M386 * 3600 / LTM!$C$1 &gt;= 'Input Data'!$E$12 * LOOKUP(LTM!$A386,'Input Data'!$B$58:$B$62,'Input Data'!$F$58:$F$62) - epsilon,$B385 &lt; LTM!$M385 * 3600 / LTM!$C$1 - epsilon), $B385 / 'Input Data'!$E$14, 'Input Data'!$E$13 - $B385 / 'Input Data'!$E$15)</f>
        <v>0</v>
      </c>
      <c r="M385" s="33">
        <f>IF($D385 + $E385 &gt;= LTM!$P385 * 3600 / LTM!$C$1 - epsilon, ($D385 + $E385) / 'Input Data'!$E$14, 'Input Data'!$E$13 - ($D385 + $E385) / 'Input Data'!$E$15)</f>
        <v>122.63333333333867</v>
      </c>
      <c r="N385" s="8">
        <f>IF(OR(LTM!$X386 * 3600 / LTM!$C$1 &gt;= 'Input Data'!$G$12 * LOOKUP(LTM!$A386,'Input Data'!$B$58:$B$62,'Input Data'!$H$58:$H$62) - epsilon, $D385 &lt; LTM!$X385 * 3600 / LTM!$C$1 - epsilon), $D385 / 'Input Data'!$G$14, 'Input Data'!$G$13 - $D385 / 'Input Data'!$G$15)</f>
        <v>122.63333333333867</v>
      </c>
      <c r="O385" s="17">
        <f>IF($F385 + $G385 &gt;= LTM!$AA385 * 3600 / LTM!$C$1 - epsilon, ($F385 + $G385) / 'Input Data'!$G$14, 'Input Data'!$G$13 - ($F385 + $G385) / 'Input Data'!$G$15)</f>
        <v>751.57894736842104</v>
      </c>
      <c r="Q385" s="49">
        <f>IF(ABS($J385-$K385) &gt; epsilon, -((LTM!$C386 - LTM!$C385) * 3600 / LTM!$C$1-($B385+$C385))/($J385-$K385), 0)</f>
        <v>0</v>
      </c>
      <c r="R385" s="8">
        <f t="shared" si="10"/>
        <v>-30</v>
      </c>
      <c r="S385" s="17">
        <f t="shared" si="11"/>
        <v>-2.7363256243390279</v>
      </c>
      <c r="U385" s="49">
        <f>MAX(U384 + Q384 * LTM!$C$1 / 3600, 0)</f>
        <v>0</v>
      </c>
      <c r="V385" s="11">
        <f>MAX(V384 + R384 * LTM!$C$1 / 3600 + IF(NOT(OR(LTM!$M386 * 3600 / LTM!$C$1 &gt;= 'Input Data'!$E$12 * LOOKUP(LTM!$A386,'Input Data'!$B$58:$B$62,'Input Data'!$F$58:$F$62) - epsilon,$B385 &lt; LTM!$M385 * 3600 / LTM!$C$1 - epsilon)), MIN(U384 + Q384 * LTM!$C$1 / 3600, 0), 0), 0)</f>
        <v>0</v>
      </c>
      <c r="W385" s="18">
        <f>MAX(W384 + S384 * LTM!$C$1 / 3600 + IF(NOT(OR(LTM!$X386 * 3600 / LTM!$C$1 &gt;= 'Input Data'!$G$12 * LOOKUP(LTM!$A386,'Input Data'!$B$58:$B$62,'Input Data'!$H$58:$H$62) - epsilon, $D385 &lt; LTM!$X385 * 3600 / LTM!$C$1 - epsilon)), MIN(V384 + R384 * LTM!$C$1 / 3600, 0), 0), 0)</f>
        <v>0.10800449150112877</v>
      </c>
      <c r="Y385" s="50" t="e">
        <f>NA()</f>
        <v>#N/A</v>
      </c>
      <c r="Z385" s="55" t="e">
        <f>NA()</f>
        <v>#N/A</v>
      </c>
      <c r="AA385" s="8" t="e">
        <f>NA()</f>
        <v>#N/A</v>
      </c>
      <c r="AB385" s="17">
        <f>IF($U385 &gt; epsilon, $U385 + 'Input Data'!$G$11 + 'Input Data'!$E$11, IF($V385 &gt; epsilon, $V385 + 'Input Data'!$G$11, $W385)) * 5280</f>
        <v>570.26371512595995</v>
      </c>
    </row>
    <row r="386" spans="1:28" x14ac:dyDescent="0.3">
      <c r="A386" s="38">
        <f>IF(SUM($B385:$H387)=0,NA(),LTM!$A387)</f>
        <v>3820</v>
      </c>
      <c r="B386" s="7">
        <f>LTM!$I387 / LTM!$C$1 * 3600</f>
        <v>0</v>
      </c>
      <c r="C386" s="8">
        <f>LTM!$H387 / LTM!$C$1 * 3600</f>
        <v>0</v>
      </c>
      <c r="D386" s="8">
        <f>LTM!$T387 / LTM!$C$1 * 3600</f>
        <v>3679.0000000001601</v>
      </c>
      <c r="E386" s="33">
        <f>LTM!$S387 / LTM!$C$1 * 3600</f>
        <v>0</v>
      </c>
      <c r="F386" s="8">
        <f>LTM!$AE387 / LTM!$C$1 * 3600</f>
        <v>5400</v>
      </c>
      <c r="G386" s="33">
        <f>LTM!$AD387 / LTM!$C$1 * 3600</f>
        <v>0</v>
      </c>
      <c r="H386" s="18">
        <f>LTM!$AL387 / LTM!$C$1 * 3600</f>
        <v>5400</v>
      </c>
      <c r="J386" s="50">
        <f>IF(OR(LTM!$B387 * 3600 / LTM!$C$1 &gt;= 'Input Data'!$C$12 * LOOKUP(LTM!$A387,'Input Data'!$B$58:$B$62,'Input Data'!$D$58:$D$62) - epsilon, LTM!$C387 - LTM!$C386 &lt; LTM!$B386 - epsilon), (LTM!$C387 - LTM!$C386) * 3600 / LTM!$C$1 / 'Input Data'!$C$14, 'Input Data'!$C$13 - (LTM!$C387 - LTM!$C386) * 3600 / LTM!$C$1 / 'Input Data'!$C$15)</f>
        <v>0</v>
      </c>
      <c r="K386" s="60">
        <f>IF($B386 + $C386 &gt;= LTM!$E386 * 3600 / LTM!$C$1 - epsilon, ($B386 + $C386) / 'Input Data'!$C$14, 'Input Data'!$C$13 - ($B386 + $C386) / 'Input Data'!$C$15)</f>
        <v>0</v>
      </c>
      <c r="L386" s="8">
        <f>IF(OR(LTM!$M387 * 3600 / LTM!$C$1 &gt;= 'Input Data'!$E$12 * LOOKUP(LTM!$A387,'Input Data'!$B$58:$B$62,'Input Data'!$F$58:$F$62) - epsilon,$B386 &lt; LTM!$M386 * 3600 / LTM!$C$1 - epsilon), $B386 / 'Input Data'!$E$14, 'Input Data'!$E$13 - $B386 / 'Input Data'!$E$15)</f>
        <v>0</v>
      </c>
      <c r="M386" s="33">
        <f>IF($D386 + $E386 &gt;= LTM!$P386 * 3600 / LTM!$C$1 - epsilon, ($D386 + $E386) / 'Input Data'!$E$14, 'Input Data'!$E$13 - ($D386 + $E386) / 'Input Data'!$E$15)</f>
        <v>122.63333333333867</v>
      </c>
      <c r="N386" s="8">
        <f>IF(OR(LTM!$X387 * 3600 / LTM!$C$1 &gt;= 'Input Data'!$G$12 * LOOKUP(LTM!$A387,'Input Data'!$B$58:$B$62,'Input Data'!$H$58:$H$62) - epsilon, $D386 &lt; LTM!$X386 * 3600 / LTM!$C$1 - epsilon), $D386 / 'Input Data'!$G$14, 'Input Data'!$G$13 - $D386 / 'Input Data'!$G$15)</f>
        <v>122.63333333333867</v>
      </c>
      <c r="O386" s="17">
        <f>IF($F386 + $G386 &gt;= LTM!$AA386 * 3600 / LTM!$C$1 - epsilon, ($F386 + $G386) / 'Input Data'!$G$14, 'Input Data'!$G$13 - ($F386 + $G386) / 'Input Data'!$G$15)</f>
        <v>751.57894736842104</v>
      </c>
      <c r="Q386" s="49">
        <f>IF(ABS($J386-$K386) &gt; epsilon, -((LTM!$C387 - LTM!$C386) * 3600 / LTM!$C$1-($B386+$C386))/($J386-$K386), 0)</f>
        <v>0</v>
      </c>
      <c r="R386" s="8">
        <f t="shared" si="10"/>
        <v>-30</v>
      </c>
      <c r="S386" s="17">
        <f t="shared" si="11"/>
        <v>-2.7363256243390279</v>
      </c>
      <c r="U386" s="49">
        <f>MAX(U385 + Q385 * LTM!$C$1 / 3600, 0)</f>
        <v>0</v>
      </c>
      <c r="V386" s="11">
        <f>MAX(V385 + R385 * LTM!$C$1 / 3600 + IF(NOT(OR(LTM!$M387 * 3600 / LTM!$C$1 &gt;= 'Input Data'!$E$12 * LOOKUP(LTM!$A387,'Input Data'!$B$58:$B$62,'Input Data'!$F$58:$F$62) - epsilon,$B386 &lt; LTM!$M386 * 3600 / LTM!$C$1 - epsilon)), MIN(U385 + Q385 * LTM!$C$1 / 3600, 0), 0), 0)</f>
        <v>0</v>
      </c>
      <c r="W386" s="18">
        <f>MAX(W385 + S385 * LTM!$C$1 / 3600 + IF(NOT(OR(LTM!$X387 * 3600 / LTM!$C$1 &gt;= 'Input Data'!$G$12 * LOOKUP(LTM!$A387,'Input Data'!$B$58:$B$62,'Input Data'!$H$58:$H$62) - epsilon, $D386 &lt; LTM!$X386 * 3600 / LTM!$C$1 - epsilon)), MIN(V385 + R385 * LTM!$C$1 / 3600, 0), 0), 0)</f>
        <v>0.10040358698907592</v>
      </c>
      <c r="Y386" s="50" t="e">
        <f>NA()</f>
        <v>#N/A</v>
      </c>
      <c r="Z386" s="55" t="e">
        <f>NA()</f>
        <v>#N/A</v>
      </c>
      <c r="AA386" s="8" t="e">
        <f>NA()</f>
        <v>#N/A</v>
      </c>
      <c r="AB386" s="17">
        <f>IF($U386 &gt; epsilon, $U386 + 'Input Data'!$G$11 + 'Input Data'!$E$11, IF($V386 &gt; epsilon, $V386 + 'Input Data'!$G$11, $W386)) * 5280</f>
        <v>530.13093930232083</v>
      </c>
    </row>
    <row r="387" spans="1:28" x14ac:dyDescent="0.3">
      <c r="A387" s="38">
        <f>IF(SUM($B386:$H388)=0,NA(),LTM!$A388)</f>
        <v>3830</v>
      </c>
      <c r="B387" s="7">
        <f>LTM!$I388 / LTM!$C$1 * 3600</f>
        <v>0</v>
      </c>
      <c r="C387" s="8">
        <f>LTM!$H388 / LTM!$C$1 * 3600</f>
        <v>0</v>
      </c>
      <c r="D387" s="8">
        <f>LTM!$T388 / LTM!$C$1 * 3600</f>
        <v>3679.0000000001601</v>
      </c>
      <c r="E387" s="33">
        <f>LTM!$S388 / LTM!$C$1 * 3600</f>
        <v>0</v>
      </c>
      <c r="F387" s="8">
        <f>LTM!$AE388 / LTM!$C$1 * 3600</f>
        <v>5400</v>
      </c>
      <c r="G387" s="33">
        <f>LTM!$AD388 / LTM!$C$1 * 3600</f>
        <v>0</v>
      </c>
      <c r="H387" s="18">
        <f>LTM!$AL388 / LTM!$C$1 * 3600</f>
        <v>5400</v>
      </c>
      <c r="J387" s="50">
        <f>IF(OR(LTM!$B388 * 3600 / LTM!$C$1 &gt;= 'Input Data'!$C$12 * LOOKUP(LTM!$A388,'Input Data'!$B$58:$B$62,'Input Data'!$D$58:$D$62) - epsilon, LTM!$C388 - LTM!$C387 &lt; LTM!$B387 - epsilon), (LTM!$C388 - LTM!$C387) * 3600 / LTM!$C$1 / 'Input Data'!$C$14, 'Input Data'!$C$13 - (LTM!$C388 - LTM!$C387) * 3600 / LTM!$C$1 / 'Input Data'!$C$15)</f>
        <v>0</v>
      </c>
      <c r="K387" s="60">
        <f>IF($B387 + $C387 &gt;= LTM!$E387 * 3600 / LTM!$C$1 - epsilon, ($B387 + $C387) / 'Input Data'!$C$14, 'Input Data'!$C$13 - ($B387 + $C387) / 'Input Data'!$C$15)</f>
        <v>0</v>
      </c>
      <c r="L387" s="8">
        <f>IF(OR(LTM!$M388 * 3600 / LTM!$C$1 &gt;= 'Input Data'!$E$12 * LOOKUP(LTM!$A388,'Input Data'!$B$58:$B$62,'Input Data'!$F$58:$F$62) - epsilon,$B387 &lt; LTM!$M387 * 3600 / LTM!$C$1 - epsilon), $B387 / 'Input Data'!$E$14, 'Input Data'!$E$13 - $B387 / 'Input Data'!$E$15)</f>
        <v>0</v>
      </c>
      <c r="M387" s="33">
        <f>IF($D387 + $E387 &gt;= LTM!$P387 * 3600 / LTM!$C$1 - epsilon, ($D387 + $E387) / 'Input Data'!$E$14, 'Input Data'!$E$13 - ($D387 + $E387) / 'Input Data'!$E$15)</f>
        <v>122.63333333333867</v>
      </c>
      <c r="N387" s="8">
        <f>IF(OR(LTM!$X388 * 3600 / LTM!$C$1 &gt;= 'Input Data'!$G$12 * LOOKUP(LTM!$A388,'Input Data'!$B$58:$B$62,'Input Data'!$H$58:$H$62) - epsilon, $D387 &lt; LTM!$X387 * 3600 / LTM!$C$1 - epsilon), $D387 / 'Input Data'!$G$14, 'Input Data'!$G$13 - $D387 / 'Input Data'!$G$15)</f>
        <v>122.63333333333867</v>
      </c>
      <c r="O387" s="17">
        <f>IF($F387 + $G387 &gt;= LTM!$AA387 * 3600 / LTM!$C$1 - epsilon, ($F387 + $G387) / 'Input Data'!$G$14, 'Input Data'!$G$13 - ($F387 + $G387) / 'Input Data'!$G$15)</f>
        <v>751.57894736842104</v>
      </c>
      <c r="Q387" s="49">
        <f>IF(ABS($J387-$K387) &gt; epsilon, -((LTM!$C388 - LTM!$C387) * 3600 / LTM!$C$1-($B387+$C387))/($J387-$K387), 0)</f>
        <v>0</v>
      </c>
      <c r="R387" s="8">
        <f t="shared" si="10"/>
        <v>-30</v>
      </c>
      <c r="S387" s="17">
        <f t="shared" si="11"/>
        <v>-2.7363256243390279</v>
      </c>
      <c r="U387" s="49">
        <f>MAX(U386 + Q386 * LTM!$C$1 / 3600, 0)</f>
        <v>0</v>
      </c>
      <c r="V387" s="11">
        <f>MAX(V386 + R386 * LTM!$C$1 / 3600 + IF(NOT(OR(LTM!$M388 * 3600 / LTM!$C$1 &gt;= 'Input Data'!$E$12 * LOOKUP(LTM!$A388,'Input Data'!$B$58:$B$62,'Input Data'!$F$58:$F$62) - epsilon,$B387 &lt; LTM!$M387 * 3600 / LTM!$C$1 - epsilon)), MIN(U386 + Q386 * LTM!$C$1 / 3600, 0), 0), 0)</f>
        <v>0</v>
      </c>
      <c r="W387" s="18">
        <f>MAX(W386 + S386 * LTM!$C$1 / 3600 + IF(NOT(OR(LTM!$X388 * 3600 / LTM!$C$1 &gt;= 'Input Data'!$G$12 * LOOKUP(LTM!$A388,'Input Data'!$B$58:$B$62,'Input Data'!$H$58:$H$62) - epsilon, $D387 &lt; LTM!$X387 * 3600 / LTM!$C$1 - epsilon)), MIN(V386 + R386 * LTM!$C$1 / 3600, 0), 0), 0)</f>
        <v>9.2802682477023071E-2</v>
      </c>
      <c r="Y387" s="50" t="e">
        <f>NA()</f>
        <v>#N/A</v>
      </c>
      <c r="Z387" s="55" t="e">
        <f>NA()</f>
        <v>#N/A</v>
      </c>
      <c r="AA387" s="8" t="e">
        <f>NA()</f>
        <v>#N/A</v>
      </c>
      <c r="AB387" s="17">
        <f>IF($U387 &gt; epsilon, $U387 + 'Input Data'!$G$11 + 'Input Data'!$E$11, IF($V387 &gt; epsilon, $V387 + 'Input Data'!$G$11, $W387)) * 5280</f>
        <v>489.99816347868182</v>
      </c>
    </row>
    <row r="388" spans="1:28" x14ac:dyDescent="0.3">
      <c r="A388" s="38">
        <f>IF(SUM($B387:$H389)=0,NA(),LTM!$A389)</f>
        <v>3840</v>
      </c>
      <c r="B388" s="7">
        <f>LTM!$I389 / LTM!$C$1 * 3600</f>
        <v>0</v>
      </c>
      <c r="C388" s="8">
        <f>LTM!$H389 / LTM!$C$1 * 3600</f>
        <v>0</v>
      </c>
      <c r="D388" s="8">
        <f>LTM!$T389 / LTM!$C$1 * 3600</f>
        <v>0</v>
      </c>
      <c r="E388" s="33">
        <f>LTM!$S389 / LTM!$C$1 * 3600</f>
        <v>0</v>
      </c>
      <c r="F388" s="8">
        <f>LTM!$AE389 / LTM!$C$1 * 3600</f>
        <v>5400</v>
      </c>
      <c r="G388" s="33">
        <f>LTM!$AD389 / LTM!$C$1 * 3600</f>
        <v>0</v>
      </c>
      <c r="H388" s="18">
        <f>LTM!$AL389 / LTM!$C$1 * 3600</f>
        <v>5400</v>
      </c>
      <c r="J388" s="50">
        <f>IF(OR(LTM!$B389 * 3600 / LTM!$C$1 &gt;= 'Input Data'!$C$12 * LOOKUP(LTM!$A389,'Input Data'!$B$58:$B$62,'Input Data'!$D$58:$D$62) - epsilon, LTM!$C389 - LTM!$C388 &lt; LTM!$B388 - epsilon), (LTM!$C389 - LTM!$C388) * 3600 / LTM!$C$1 / 'Input Data'!$C$14, 'Input Data'!$C$13 - (LTM!$C389 - LTM!$C388) * 3600 / LTM!$C$1 / 'Input Data'!$C$15)</f>
        <v>0</v>
      </c>
      <c r="K388" s="60">
        <f>IF($B388 + $C388 &gt;= LTM!$E388 * 3600 / LTM!$C$1 - epsilon, ($B388 + $C388) / 'Input Data'!$C$14, 'Input Data'!$C$13 - ($B388 + $C388) / 'Input Data'!$C$15)</f>
        <v>0</v>
      </c>
      <c r="L388" s="8">
        <f>IF(OR(LTM!$M389 * 3600 / LTM!$C$1 &gt;= 'Input Data'!$E$12 * LOOKUP(LTM!$A389,'Input Data'!$B$58:$B$62,'Input Data'!$F$58:$F$62) - epsilon,$B388 &lt; LTM!$M388 * 3600 / LTM!$C$1 - epsilon), $B388 / 'Input Data'!$E$14, 'Input Data'!$E$13 - $B388 / 'Input Data'!$E$15)</f>
        <v>0</v>
      </c>
      <c r="M388" s="33">
        <f>IF($D388 + $E388 &gt;= LTM!$P388 * 3600 / LTM!$C$1 - epsilon, ($D388 + $E388) / 'Input Data'!$E$14, 'Input Data'!$E$13 - ($D388 + $E388) / 'Input Data'!$E$15)</f>
        <v>1111.578947368421</v>
      </c>
      <c r="N388" s="8">
        <f>IF(OR(LTM!$X389 * 3600 / LTM!$C$1 &gt;= 'Input Data'!$G$12 * LOOKUP(LTM!$A389,'Input Data'!$B$58:$B$62,'Input Data'!$H$58:$H$62) - epsilon, $D388 &lt; LTM!$X388 * 3600 / LTM!$C$1 - epsilon), $D388 / 'Input Data'!$G$14, 'Input Data'!$G$13 - $D388 / 'Input Data'!$G$15)</f>
        <v>0</v>
      </c>
      <c r="O388" s="17">
        <f>IF($F388 + $G388 &gt;= LTM!$AA388 * 3600 / LTM!$C$1 - epsilon, ($F388 + $G388) / 'Input Data'!$G$14, 'Input Data'!$G$13 - ($F388 + $G388) / 'Input Data'!$G$15)</f>
        <v>751.57894736842104</v>
      </c>
      <c r="Q388" s="49">
        <f>IF(ABS($J388-$K388) &gt; epsilon, -((LTM!$C389 - LTM!$C388) * 3600 / LTM!$C$1-($B388+$C388))/($J388-$K388), 0)</f>
        <v>0</v>
      </c>
      <c r="R388" s="8">
        <f t="shared" si="10"/>
        <v>0</v>
      </c>
      <c r="S388" s="17">
        <f t="shared" si="11"/>
        <v>-7.1848739495798322</v>
      </c>
      <c r="U388" s="49">
        <f>MAX(U387 + Q387 * LTM!$C$1 / 3600, 0)</f>
        <v>0</v>
      </c>
      <c r="V388" s="11">
        <f>MAX(V387 + R387 * LTM!$C$1 / 3600 + IF(NOT(OR(LTM!$M389 * 3600 / LTM!$C$1 &gt;= 'Input Data'!$E$12 * LOOKUP(LTM!$A389,'Input Data'!$B$58:$B$62,'Input Data'!$F$58:$F$62) - epsilon,$B388 &lt; LTM!$M388 * 3600 / LTM!$C$1 - epsilon)), MIN(U387 + Q387 * LTM!$C$1 / 3600, 0), 0), 0)</f>
        <v>0</v>
      </c>
      <c r="W388" s="18">
        <f>MAX(W387 + S387 * LTM!$C$1 / 3600 + IF(NOT(OR(LTM!$X389 * 3600 / LTM!$C$1 &gt;= 'Input Data'!$G$12 * LOOKUP(LTM!$A389,'Input Data'!$B$58:$B$62,'Input Data'!$H$58:$H$62) - epsilon, $D388 &lt; LTM!$X388 * 3600 / LTM!$C$1 - epsilon)), MIN(V387 + R387 * LTM!$C$1 / 3600, 0), 0), 0)</f>
        <v>8.5201777964970221E-2</v>
      </c>
      <c r="Y388" s="50" t="e">
        <f>NA()</f>
        <v>#N/A</v>
      </c>
      <c r="Z388" s="55" t="e">
        <f>NA()</f>
        <v>#N/A</v>
      </c>
      <c r="AA388" s="8" t="e">
        <f>NA()</f>
        <v>#N/A</v>
      </c>
      <c r="AB388" s="17">
        <f>IF($U388 &gt; epsilon, $U388 + 'Input Data'!$G$11 + 'Input Data'!$E$11, IF($V388 &gt; epsilon, $V388 + 'Input Data'!$G$11, $W388)) * 5280</f>
        <v>449.86538765504275</v>
      </c>
    </row>
    <row r="389" spans="1:28" x14ac:dyDescent="0.3">
      <c r="A389" s="38">
        <f>IF(SUM($B388:$H390)=0,NA(),LTM!$A390)</f>
        <v>3850</v>
      </c>
      <c r="B389" s="7">
        <f>LTM!$I390 / LTM!$C$1 * 3600</f>
        <v>0</v>
      </c>
      <c r="C389" s="8">
        <f>LTM!$H390 / LTM!$C$1 * 3600</f>
        <v>0</v>
      </c>
      <c r="D389" s="8">
        <f>LTM!$T390 / LTM!$C$1 * 3600</f>
        <v>0</v>
      </c>
      <c r="E389" s="33">
        <f>LTM!$S390 / LTM!$C$1 * 3600</f>
        <v>0</v>
      </c>
      <c r="F389" s="8">
        <f>LTM!$AE390 / LTM!$C$1 * 3600</f>
        <v>5400</v>
      </c>
      <c r="G389" s="33">
        <f>LTM!$AD390 / LTM!$C$1 * 3600</f>
        <v>0</v>
      </c>
      <c r="H389" s="18">
        <f>LTM!$AL390 / LTM!$C$1 * 3600</f>
        <v>5400</v>
      </c>
      <c r="J389" s="50">
        <f>IF(OR(LTM!$B390 * 3600 / LTM!$C$1 &gt;= 'Input Data'!$C$12 * LOOKUP(LTM!$A390,'Input Data'!$B$58:$B$62,'Input Data'!$D$58:$D$62) - epsilon, LTM!$C390 - LTM!$C389 &lt; LTM!$B389 - epsilon), (LTM!$C390 - LTM!$C389) * 3600 / LTM!$C$1 / 'Input Data'!$C$14, 'Input Data'!$C$13 - (LTM!$C390 - LTM!$C389) * 3600 / LTM!$C$1 / 'Input Data'!$C$15)</f>
        <v>0</v>
      </c>
      <c r="K389" s="60">
        <f>IF($B389 + $C389 &gt;= LTM!$E389 * 3600 / LTM!$C$1 - epsilon, ($B389 + $C389) / 'Input Data'!$C$14, 'Input Data'!$C$13 - ($B389 + $C389) / 'Input Data'!$C$15)</f>
        <v>0</v>
      </c>
      <c r="L389" s="8">
        <f>IF(OR(LTM!$M390 * 3600 / LTM!$C$1 &gt;= 'Input Data'!$E$12 * LOOKUP(LTM!$A390,'Input Data'!$B$58:$B$62,'Input Data'!$F$58:$F$62) - epsilon,$B389 &lt; LTM!$M389 * 3600 / LTM!$C$1 - epsilon), $B389 / 'Input Data'!$E$14, 'Input Data'!$E$13 - $B389 / 'Input Data'!$E$15)</f>
        <v>0</v>
      </c>
      <c r="M389" s="33">
        <f>IF($D389 + $E389 &gt;= LTM!$P389 * 3600 / LTM!$C$1 - epsilon, ($D389 + $E389) / 'Input Data'!$E$14, 'Input Data'!$E$13 - ($D389 + $E389) / 'Input Data'!$E$15)</f>
        <v>0</v>
      </c>
      <c r="N389" s="8">
        <f>IF(OR(LTM!$X390 * 3600 / LTM!$C$1 &gt;= 'Input Data'!$G$12 * LOOKUP(LTM!$A390,'Input Data'!$B$58:$B$62,'Input Data'!$H$58:$H$62) - epsilon, $D389 &lt; LTM!$X389 * 3600 / LTM!$C$1 - epsilon), $D389 / 'Input Data'!$G$14, 'Input Data'!$G$13 - $D389 / 'Input Data'!$G$15)</f>
        <v>0</v>
      </c>
      <c r="O389" s="17">
        <f>IF($F389 + $G389 &gt;= LTM!$AA389 * 3600 / LTM!$C$1 - epsilon, ($F389 + $G389) / 'Input Data'!$G$14, 'Input Data'!$G$13 - ($F389 + $G389) / 'Input Data'!$G$15)</f>
        <v>751.57894736842104</v>
      </c>
      <c r="Q389" s="49">
        <f>IF(ABS($J389-$K389) &gt; epsilon, -((LTM!$C390 - LTM!$C389) * 3600 / LTM!$C$1-($B389+$C389))/($J389-$K389), 0)</f>
        <v>0</v>
      </c>
      <c r="R389" s="8">
        <f t="shared" si="10"/>
        <v>0</v>
      </c>
      <c r="S389" s="17">
        <f t="shared" si="11"/>
        <v>-7.1848739495798322</v>
      </c>
      <c r="U389" s="49">
        <f>MAX(U388 + Q388 * LTM!$C$1 / 3600, 0)</f>
        <v>0</v>
      </c>
      <c r="V389" s="11">
        <f>MAX(V388 + R388 * LTM!$C$1 / 3600 + IF(NOT(OR(LTM!$M390 * 3600 / LTM!$C$1 &gt;= 'Input Data'!$E$12 * LOOKUP(LTM!$A390,'Input Data'!$B$58:$B$62,'Input Data'!$F$58:$F$62) - epsilon,$B389 &lt; LTM!$M389 * 3600 / LTM!$C$1 - epsilon)), MIN(U388 + Q388 * LTM!$C$1 / 3600, 0), 0), 0)</f>
        <v>0</v>
      </c>
      <c r="W389" s="18">
        <f>MAX(W388 + S388 * LTM!$C$1 / 3600 + IF(NOT(OR(LTM!$X390 * 3600 / LTM!$C$1 &gt;= 'Input Data'!$G$12 * LOOKUP(LTM!$A390,'Input Data'!$B$58:$B$62,'Input Data'!$H$58:$H$62) - epsilon, $D389 &lt; LTM!$X389 * 3600 / LTM!$C$1 - epsilon)), MIN(V388 + R388 * LTM!$C$1 / 3600, 0), 0), 0)</f>
        <v>6.5243794771692912E-2</v>
      </c>
      <c r="Y389" s="50" t="e">
        <f>NA()</f>
        <v>#N/A</v>
      </c>
      <c r="Z389" s="55" t="e">
        <f>NA()</f>
        <v>#N/A</v>
      </c>
      <c r="AA389" s="8" t="e">
        <f>NA()</f>
        <v>#N/A</v>
      </c>
      <c r="AB389" s="17">
        <f>IF($U389 &gt; epsilon, $U389 + 'Input Data'!$G$11 + 'Input Data'!$E$11, IF($V389 &gt; epsilon, $V389 + 'Input Data'!$G$11, $W389)) * 5280</f>
        <v>344.48723639453857</v>
      </c>
    </row>
    <row r="390" spans="1:28" x14ac:dyDescent="0.3">
      <c r="A390" s="38">
        <f>IF(SUM($B389:$H391)=0,NA(),LTM!$A391)</f>
        <v>3860</v>
      </c>
      <c r="B390" s="7">
        <f>LTM!$I391 / LTM!$C$1 * 3600</f>
        <v>0</v>
      </c>
      <c r="C390" s="8">
        <f>LTM!$H391 / LTM!$C$1 * 3600</f>
        <v>0</v>
      </c>
      <c r="D390" s="8">
        <f>LTM!$T391 / LTM!$C$1 * 3600</f>
        <v>0</v>
      </c>
      <c r="E390" s="33">
        <f>LTM!$S391 / LTM!$C$1 * 3600</f>
        <v>0</v>
      </c>
      <c r="F390" s="8">
        <f>LTM!$AE391 / LTM!$C$1 * 3600</f>
        <v>5400</v>
      </c>
      <c r="G390" s="33">
        <f>LTM!$AD391 / LTM!$C$1 * 3600</f>
        <v>0</v>
      </c>
      <c r="H390" s="18">
        <f>LTM!$AL391 / LTM!$C$1 * 3600</f>
        <v>5400</v>
      </c>
      <c r="J390" s="50">
        <f>IF(OR(LTM!$B391 * 3600 / LTM!$C$1 &gt;= 'Input Data'!$C$12 * LOOKUP(LTM!$A391,'Input Data'!$B$58:$B$62,'Input Data'!$D$58:$D$62) - epsilon, LTM!$C391 - LTM!$C390 &lt; LTM!$B390 - epsilon), (LTM!$C391 - LTM!$C390) * 3600 / LTM!$C$1 / 'Input Data'!$C$14, 'Input Data'!$C$13 - (LTM!$C391 - LTM!$C390) * 3600 / LTM!$C$1 / 'Input Data'!$C$15)</f>
        <v>0</v>
      </c>
      <c r="K390" s="60">
        <f>IF($B390 + $C390 &gt;= LTM!$E390 * 3600 / LTM!$C$1 - epsilon, ($B390 + $C390) / 'Input Data'!$C$14, 'Input Data'!$C$13 - ($B390 + $C390) / 'Input Data'!$C$15)</f>
        <v>0</v>
      </c>
      <c r="L390" s="8">
        <f>IF(OR(LTM!$M391 * 3600 / LTM!$C$1 &gt;= 'Input Data'!$E$12 * LOOKUP(LTM!$A391,'Input Data'!$B$58:$B$62,'Input Data'!$F$58:$F$62) - epsilon,$B390 &lt; LTM!$M390 * 3600 / LTM!$C$1 - epsilon), $B390 / 'Input Data'!$E$14, 'Input Data'!$E$13 - $B390 / 'Input Data'!$E$15)</f>
        <v>0</v>
      </c>
      <c r="M390" s="33">
        <f>IF($D390 + $E390 &gt;= LTM!$P390 * 3600 / LTM!$C$1 - epsilon, ($D390 + $E390) / 'Input Data'!$E$14, 'Input Data'!$E$13 - ($D390 + $E390) / 'Input Data'!$E$15)</f>
        <v>0</v>
      </c>
      <c r="N390" s="8">
        <f>IF(OR(LTM!$X391 * 3600 / LTM!$C$1 &gt;= 'Input Data'!$G$12 * LOOKUP(LTM!$A391,'Input Data'!$B$58:$B$62,'Input Data'!$H$58:$H$62) - epsilon, $D390 &lt; LTM!$X390 * 3600 / LTM!$C$1 - epsilon), $D390 / 'Input Data'!$G$14, 'Input Data'!$G$13 - $D390 / 'Input Data'!$G$15)</f>
        <v>0</v>
      </c>
      <c r="O390" s="17">
        <f>IF($F390 + $G390 &gt;= LTM!$AA390 * 3600 / LTM!$C$1 - epsilon, ($F390 + $G390) / 'Input Data'!$G$14, 'Input Data'!$G$13 - ($F390 + $G390) / 'Input Data'!$G$15)</f>
        <v>751.57894736842104</v>
      </c>
      <c r="Q390" s="49">
        <f>IF(ABS($J390-$K390) &gt; epsilon, -((LTM!$C391 - LTM!$C390) * 3600 / LTM!$C$1-($B390+$C390))/($J390-$K390), 0)</f>
        <v>0</v>
      </c>
      <c r="R390" s="8">
        <f t="shared" ref="R390:R453" si="12">IF(ABS($L390-$M390) &gt; epsilon, -($B390-($D390+$E390))/($L390-$M390), 0)</f>
        <v>0</v>
      </c>
      <c r="S390" s="17">
        <f t="shared" ref="S390:S453" si="13">IF(ABS($N390-$O390) &gt; epsilon, -($D390-($F390+$G390))/($N390-$O390), 0)</f>
        <v>-7.1848739495798322</v>
      </c>
      <c r="U390" s="49">
        <f>MAX(U389 + Q389 * LTM!$C$1 / 3600, 0)</f>
        <v>0</v>
      </c>
      <c r="V390" s="11">
        <f>MAX(V389 + R389 * LTM!$C$1 / 3600 + IF(NOT(OR(LTM!$M391 * 3600 / LTM!$C$1 &gt;= 'Input Data'!$E$12 * LOOKUP(LTM!$A391,'Input Data'!$B$58:$B$62,'Input Data'!$F$58:$F$62) - epsilon,$B390 &lt; LTM!$M390 * 3600 / LTM!$C$1 - epsilon)), MIN(U389 + Q389 * LTM!$C$1 / 3600, 0), 0), 0)</f>
        <v>0</v>
      </c>
      <c r="W390" s="18">
        <f>MAX(W389 + S389 * LTM!$C$1 / 3600 + IF(NOT(OR(LTM!$X391 * 3600 / LTM!$C$1 &gt;= 'Input Data'!$G$12 * LOOKUP(LTM!$A391,'Input Data'!$B$58:$B$62,'Input Data'!$H$58:$H$62) - epsilon, $D390 &lt; LTM!$X390 * 3600 / LTM!$C$1 - epsilon)), MIN(V389 + R389 * LTM!$C$1 / 3600, 0), 0), 0)</f>
        <v>4.5285811578415602E-2</v>
      </c>
      <c r="Y390" s="50" t="e">
        <f>NA()</f>
        <v>#N/A</v>
      </c>
      <c r="Z390" s="55" t="e">
        <f>NA()</f>
        <v>#N/A</v>
      </c>
      <c r="AA390" s="8" t="e">
        <f>NA()</f>
        <v>#N/A</v>
      </c>
      <c r="AB390" s="17">
        <f>IF($U390 &gt; epsilon, $U390 + 'Input Data'!$G$11 + 'Input Data'!$E$11, IF($V390 &gt; epsilon, $V390 + 'Input Data'!$G$11, $W390)) * 5280</f>
        <v>239.10908513403439</v>
      </c>
    </row>
    <row r="391" spans="1:28" x14ac:dyDescent="0.3">
      <c r="A391" s="38">
        <f>IF(SUM($B390:$H392)=0,NA(),LTM!$A392)</f>
        <v>3870</v>
      </c>
      <c r="B391" s="7">
        <f>LTM!$I392 / LTM!$C$1 * 3600</f>
        <v>0</v>
      </c>
      <c r="C391" s="8">
        <f>LTM!$H392 / LTM!$C$1 * 3600</f>
        <v>0</v>
      </c>
      <c r="D391" s="8">
        <f>LTM!$T392 / LTM!$C$1 * 3600</f>
        <v>0</v>
      </c>
      <c r="E391" s="33">
        <f>LTM!$S392 / LTM!$C$1 * 3600</f>
        <v>0</v>
      </c>
      <c r="F391" s="8">
        <f>LTM!$AE392 / LTM!$C$1 * 3600</f>
        <v>5400</v>
      </c>
      <c r="G391" s="33">
        <f>LTM!$AD392 / LTM!$C$1 * 3600</f>
        <v>0</v>
      </c>
      <c r="H391" s="18">
        <f>LTM!$AL392 / LTM!$C$1 * 3600</f>
        <v>5400</v>
      </c>
      <c r="J391" s="50">
        <f>IF(OR(LTM!$B392 * 3600 / LTM!$C$1 &gt;= 'Input Data'!$C$12 * LOOKUP(LTM!$A392,'Input Data'!$B$58:$B$62,'Input Data'!$D$58:$D$62) - epsilon, LTM!$C392 - LTM!$C391 &lt; LTM!$B391 - epsilon), (LTM!$C392 - LTM!$C391) * 3600 / LTM!$C$1 / 'Input Data'!$C$14, 'Input Data'!$C$13 - (LTM!$C392 - LTM!$C391) * 3600 / LTM!$C$1 / 'Input Data'!$C$15)</f>
        <v>0</v>
      </c>
      <c r="K391" s="60">
        <f>IF($B391 + $C391 &gt;= LTM!$E391 * 3600 / LTM!$C$1 - epsilon, ($B391 + $C391) / 'Input Data'!$C$14, 'Input Data'!$C$13 - ($B391 + $C391) / 'Input Data'!$C$15)</f>
        <v>0</v>
      </c>
      <c r="L391" s="8">
        <f>IF(OR(LTM!$M392 * 3600 / LTM!$C$1 &gt;= 'Input Data'!$E$12 * LOOKUP(LTM!$A392,'Input Data'!$B$58:$B$62,'Input Data'!$F$58:$F$62) - epsilon,$B391 &lt; LTM!$M391 * 3600 / LTM!$C$1 - epsilon), $B391 / 'Input Data'!$E$14, 'Input Data'!$E$13 - $B391 / 'Input Data'!$E$15)</f>
        <v>0</v>
      </c>
      <c r="M391" s="33">
        <f>IF($D391 + $E391 &gt;= LTM!$P391 * 3600 / LTM!$C$1 - epsilon, ($D391 + $E391) / 'Input Data'!$E$14, 'Input Data'!$E$13 - ($D391 + $E391) / 'Input Data'!$E$15)</f>
        <v>0</v>
      </c>
      <c r="N391" s="8">
        <f>IF(OR(LTM!$X392 * 3600 / LTM!$C$1 &gt;= 'Input Data'!$G$12 * LOOKUP(LTM!$A392,'Input Data'!$B$58:$B$62,'Input Data'!$H$58:$H$62) - epsilon, $D391 &lt; LTM!$X391 * 3600 / LTM!$C$1 - epsilon), $D391 / 'Input Data'!$G$14, 'Input Data'!$G$13 - $D391 / 'Input Data'!$G$15)</f>
        <v>0</v>
      </c>
      <c r="O391" s="17">
        <f>IF($F391 + $G391 &gt;= LTM!$AA391 * 3600 / LTM!$C$1 - epsilon, ($F391 + $G391) / 'Input Data'!$G$14, 'Input Data'!$G$13 - ($F391 + $G391) / 'Input Data'!$G$15)</f>
        <v>751.57894736842104</v>
      </c>
      <c r="Q391" s="49">
        <f>IF(ABS($J391-$K391) &gt; epsilon, -((LTM!$C392 - LTM!$C391) * 3600 / LTM!$C$1-($B391+$C391))/($J391-$K391), 0)</f>
        <v>0</v>
      </c>
      <c r="R391" s="8">
        <f t="shared" si="12"/>
        <v>0</v>
      </c>
      <c r="S391" s="17">
        <f t="shared" si="13"/>
        <v>-7.1848739495798322</v>
      </c>
      <c r="U391" s="49">
        <f>MAX(U390 + Q390 * LTM!$C$1 / 3600, 0)</f>
        <v>0</v>
      </c>
      <c r="V391" s="11">
        <f>MAX(V390 + R390 * LTM!$C$1 / 3600 + IF(NOT(OR(LTM!$M392 * 3600 / LTM!$C$1 &gt;= 'Input Data'!$E$12 * LOOKUP(LTM!$A392,'Input Data'!$B$58:$B$62,'Input Data'!$F$58:$F$62) - epsilon,$B391 &lt; LTM!$M391 * 3600 / LTM!$C$1 - epsilon)), MIN(U390 + Q390 * LTM!$C$1 / 3600, 0), 0), 0)</f>
        <v>0</v>
      </c>
      <c r="W391" s="18">
        <f>MAX(W390 + S390 * LTM!$C$1 / 3600 + IF(NOT(OR(LTM!$X392 * 3600 / LTM!$C$1 &gt;= 'Input Data'!$G$12 * LOOKUP(LTM!$A392,'Input Data'!$B$58:$B$62,'Input Data'!$H$58:$H$62) - epsilon, $D391 &lt; LTM!$X391 * 3600 / LTM!$C$1 - epsilon)), MIN(V390 + R390 * LTM!$C$1 / 3600, 0), 0), 0)</f>
        <v>2.5327828385138289E-2</v>
      </c>
      <c r="Y391" s="50" t="e">
        <f>NA()</f>
        <v>#N/A</v>
      </c>
      <c r="Z391" s="55" t="e">
        <f>NA()</f>
        <v>#N/A</v>
      </c>
      <c r="AA391" s="8" t="e">
        <f>NA()</f>
        <v>#N/A</v>
      </c>
      <c r="AB391" s="17">
        <f>IF($U391 &gt; epsilon, $U391 + 'Input Data'!$G$11 + 'Input Data'!$E$11, IF($V391 &gt; epsilon, $V391 + 'Input Data'!$G$11, $W391)) * 5280</f>
        <v>133.73093387353018</v>
      </c>
    </row>
    <row r="392" spans="1:28" x14ac:dyDescent="0.3">
      <c r="A392" s="38">
        <f>IF(SUM($B391:$H393)=0,NA(),LTM!$A393)</f>
        <v>3880</v>
      </c>
      <c r="B392" s="7">
        <f>LTM!$I393 / LTM!$C$1 * 3600</f>
        <v>0</v>
      </c>
      <c r="C392" s="8">
        <f>LTM!$H393 / LTM!$C$1 * 3600</f>
        <v>0</v>
      </c>
      <c r="D392" s="8">
        <f>LTM!$T393 / LTM!$C$1 * 3600</f>
        <v>0</v>
      </c>
      <c r="E392" s="33">
        <f>LTM!$S393 / LTM!$C$1 * 3600</f>
        <v>0</v>
      </c>
      <c r="F392" s="8">
        <f>LTM!$AE393 / LTM!$C$1 * 3600</f>
        <v>5400</v>
      </c>
      <c r="G392" s="33">
        <f>LTM!$AD393 / LTM!$C$1 * 3600</f>
        <v>0</v>
      </c>
      <c r="H392" s="18">
        <f>LTM!$AL393 / LTM!$C$1 * 3600</f>
        <v>5400</v>
      </c>
      <c r="J392" s="50">
        <f>IF(OR(LTM!$B393 * 3600 / LTM!$C$1 &gt;= 'Input Data'!$C$12 * LOOKUP(LTM!$A393,'Input Data'!$B$58:$B$62,'Input Data'!$D$58:$D$62) - epsilon, LTM!$C393 - LTM!$C392 &lt; LTM!$B392 - epsilon), (LTM!$C393 - LTM!$C392) * 3600 / LTM!$C$1 / 'Input Data'!$C$14, 'Input Data'!$C$13 - (LTM!$C393 - LTM!$C392) * 3600 / LTM!$C$1 / 'Input Data'!$C$15)</f>
        <v>0</v>
      </c>
      <c r="K392" s="60">
        <f>IF($B392 + $C392 &gt;= LTM!$E392 * 3600 / LTM!$C$1 - epsilon, ($B392 + $C392) / 'Input Data'!$C$14, 'Input Data'!$C$13 - ($B392 + $C392) / 'Input Data'!$C$15)</f>
        <v>0</v>
      </c>
      <c r="L392" s="8">
        <f>IF(OR(LTM!$M393 * 3600 / LTM!$C$1 &gt;= 'Input Data'!$E$12 * LOOKUP(LTM!$A393,'Input Data'!$B$58:$B$62,'Input Data'!$F$58:$F$62) - epsilon,$B392 &lt; LTM!$M392 * 3600 / LTM!$C$1 - epsilon), $B392 / 'Input Data'!$E$14, 'Input Data'!$E$13 - $B392 / 'Input Data'!$E$15)</f>
        <v>0</v>
      </c>
      <c r="M392" s="33">
        <f>IF($D392 + $E392 &gt;= LTM!$P392 * 3600 / LTM!$C$1 - epsilon, ($D392 + $E392) / 'Input Data'!$E$14, 'Input Data'!$E$13 - ($D392 + $E392) / 'Input Data'!$E$15)</f>
        <v>0</v>
      </c>
      <c r="N392" s="8">
        <f>IF(OR(LTM!$X393 * 3600 / LTM!$C$1 &gt;= 'Input Data'!$G$12 * LOOKUP(LTM!$A393,'Input Data'!$B$58:$B$62,'Input Data'!$H$58:$H$62) - epsilon, $D392 &lt; LTM!$X392 * 3600 / LTM!$C$1 - epsilon), $D392 / 'Input Data'!$G$14, 'Input Data'!$G$13 - $D392 / 'Input Data'!$G$15)</f>
        <v>0</v>
      </c>
      <c r="O392" s="17">
        <f>IF($F392 + $G392 &gt;= LTM!$AA392 * 3600 / LTM!$C$1 - epsilon, ($F392 + $G392) / 'Input Data'!$G$14, 'Input Data'!$G$13 - ($F392 + $G392) / 'Input Data'!$G$15)</f>
        <v>751.57894736842104</v>
      </c>
      <c r="Q392" s="49">
        <f>IF(ABS($J392-$K392) &gt; epsilon, -((LTM!$C393 - LTM!$C392) * 3600 / LTM!$C$1-($B392+$C392))/($J392-$K392), 0)</f>
        <v>0</v>
      </c>
      <c r="R392" s="8">
        <f t="shared" si="12"/>
        <v>0</v>
      </c>
      <c r="S392" s="17">
        <f t="shared" si="13"/>
        <v>-7.1848739495798322</v>
      </c>
      <c r="U392" s="49">
        <f>MAX(U391 + Q391 * LTM!$C$1 / 3600, 0)</f>
        <v>0</v>
      </c>
      <c r="V392" s="11">
        <f>MAX(V391 + R391 * LTM!$C$1 / 3600 + IF(NOT(OR(LTM!$M393 * 3600 / LTM!$C$1 &gt;= 'Input Data'!$E$12 * LOOKUP(LTM!$A393,'Input Data'!$B$58:$B$62,'Input Data'!$F$58:$F$62) - epsilon,$B392 &lt; LTM!$M392 * 3600 / LTM!$C$1 - epsilon)), MIN(U391 + Q391 * LTM!$C$1 / 3600, 0), 0), 0)</f>
        <v>0</v>
      </c>
      <c r="W392" s="18">
        <f>MAX(W391 + S391 * LTM!$C$1 / 3600 + IF(NOT(OR(LTM!$X393 * 3600 / LTM!$C$1 &gt;= 'Input Data'!$G$12 * LOOKUP(LTM!$A393,'Input Data'!$B$58:$B$62,'Input Data'!$H$58:$H$62) - epsilon, $D392 &lt; LTM!$X392 * 3600 / LTM!$C$1 - epsilon)), MIN(V391 + R391 * LTM!$C$1 / 3600, 0), 0), 0)</f>
        <v>5.3698451918609766E-3</v>
      </c>
      <c r="Y392" s="50" t="e">
        <f>NA()</f>
        <v>#N/A</v>
      </c>
      <c r="Z392" s="55" t="e">
        <f>NA()</f>
        <v>#N/A</v>
      </c>
      <c r="AA392" s="8" t="e">
        <f>NA()</f>
        <v>#N/A</v>
      </c>
      <c r="AB392" s="17">
        <f>IF($U392 &gt; epsilon, $U392 + 'Input Data'!$G$11 + 'Input Data'!$E$11, IF($V392 &gt; epsilon, $V392 + 'Input Data'!$G$11, $W392)) * 5280</f>
        <v>28.352782613025955</v>
      </c>
    </row>
    <row r="393" spans="1:28" x14ac:dyDescent="0.3">
      <c r="A393" s="38">
        <f>IF(SUM($B392:$H394)=0,NA(),LTM!$A394)</f>
        <v>3890</v>
      </c>
      <c r="B393" s="7">
        <f>LTM!$I394 / LTM!$C$1 * 3600</f>
        <v>0</v>
      </c>
      <c r="C393" s="8">
        <f>LTM!$H394 / LTM!$C$1 * 3600</f>
        <v>0</v>
      </c>
      <c r="D393" s="8">
        <f>LTM!$T394 / LTM!$C$1 * 3600</f>
        <v>0</v>
      </c>
      <c r="E393" s="33">
        <f>LTM!$S394 / LTM!$C$1 * 3600</f>
        <v>0</v>
      </c>
      <c r="F393" s="8">
        <f>LTM!$AE394 / LTM!$C$1 * 3600</f>
        <v>5400</v>
      </c>
      <c r="G393" s="33">
        <f>LTM!$AD394 / LTM!$C$1 * 3600</f>
        <v>0</v>
      </c>
      <c r="H393" s="18">
        <f>LTM!$AL394 / LTM!$C$1 * 3600</f>
        <v>5400</v>
      </c>
      <c r="J393" s="50">
        <f>IF(OR(LTM!$B394 * 3600 / LTM!$C$1 &gt;= 'Input Data'!$C$12 * LOOKUP(LTM!$A394,'Input Data'!$B$58:$B$62,'Input Data'!$D$58:$D$62) - epsilon, LTM!$C394 - LTM!$C393 &lt; LTM!$B393 - epsilon), (LTM!$C394 - LTM!$C393) * 3600 / LTM!$C$1 / 'Input Data'!$C$14, 'Input Data'!$C$13 - (LTM!$C394 - LTM!$C393) * 3600 / LTM!$C$1 / 'Input Data'!$C$15)</f>
        <v>0</v>
      </c>
      <c r="K393" s="60">
        <f>IF($B393 + $C393 &gt;= LTM!$E393 * 3600 / LTM!$C$1 - epsilon, ($B393 + $C393) / 'Input Data'!$C$14, 'Input Data'!$C$13 - ($B393 + $C393) / 'Input Data'!$C$15)</f>
        <v>0</v>
      </c>
      <c r="L393" s="8">
        <f>IF(OR(LTM!$M394 * 3600 / LTM!$C$1 &gt;= 'Input Data'!$E$12 * LOOKUP(LTM!$A394,'Input Data'!$B$58:$B$62,'Input Data'!$F$58:$F$62) - epsilon,$B393 &lt; LTM!$M393 * 3600 / LTM!$C$1 - epsilon), $B393 / 'Input Data'!$E$14, 'Input Data'!$E$13 - $B393 / 'Input Data'!$E$15)</f>
        <v>0</v>
      </c>
      <c r="M393" s="33">
        <f>IF($D393 + $E393 &gt;= LTM!$P393 * 3600 / LTM!$C$1 - epsilon, ($D393 + $E393) / 'Input Data'!$E$14, 'Input Data'!$E$13 - ($D393 + $E393) / 'Input Data'!$E$15)</f>
        <v>0</v>
      </c>
      <c r="N393" s="8">
        <f>IF(OR(LTM!$X394 * 3600 / LTM!$C$1 &gt;= 'Input Data'!$G$12 * LOOKUP(LTM!$A394,'Input Data'!$B$58:$B$62,'Input Data'!$H$58:$H$62) - epsilon, $D393 &lt; LTM!$X393 * 3600 / LTM!$C$1 - epsilon), $D393 / 'Input Data'!$G$14, 'Input Data'!$G$13 - $D393 / 'Input Data'!$G$15)</f>
        <v>0</v>
      </c>
      <c r="O393" s="17">
        <f>IF($F393 + $G393 &gt;= LTM!$AA393 * 3600 / LTM!$C$1 - epsilon, ($F393 + $G393) / 'Input Data'!$G$14, 'Input Data'!$G$13 - ($F393 + $G393) / 'Input Data'!$G$15)</f>
        <v>751.57894736842104</v>
      </c>
      <c r="Q393" s="49">
        <f>IF(ABS($J393-$K393) &gt; epsilon, -((LTM!$C394 - LTM!$C393) * 3600 / LTM!$C$1-($B393+$C393))/($J393-$K393), 0)</f>
        <v>0</v>
      </c>
      <c r="R393" s="8">
        <f t="shared" si="12"/>
        <v>0</v>
      </c>
      <c r="S393" s="17">
        <f t="shared" si="13"/>
        <v>-7.1848739495798322</v>
      </c>
      <c r="U393" s="49">
        <f>MAX(U392 + Q392 * LTM!$C$1 / 3600, 0)</f>
        <v>0</v>
      </c>
      <c r="V393" s="11">
        <f>MAX(V392 + R392 * LTM!$C$1 / 3600 + IF(NOT(OR(LTM!$M394 * 3600 / LTM!$C$1 &gt;= 'Input Data'!$E$12 * LOOKUP(LTM!$A394,'Input Data'!$B$58:$B$62,'Input Data'!$F$58:$F$62) - epsilon,$B393 &lt; LTM!$M393 * 3600 / LTM!$C$1 - epsilon)), MIN(U392 + Q392 * LTM!$C$1 / 3600, 0), 0), 0)</f>
        <v>0</v>
      </c>
      <c r="W393" s="18">
        <f>MAX(W392 + S392 * LTM!$C$1 / 3600 + IF(NOT(OR(LTM!$X394 * 3600 / LTM!$C$1 &gt;= 'Input Data'!$G$12 * LOOKUP(LTM!$A394,'Input Data'!$B$58:$B$62,'Input Data'!$H$58:$H$62) - epsilon, $D393 &lt; LTM!$X393 * 3600 / LTM!$C$1 - epsilon)), MIN(V392 + R392 * LTM!$C$1 / 3600, 0), 0), 0)</f>
        <v>0</v>
      </c>
      <c r="Y393" s="50" t="e">
        <f>NA()</f>
        <v>#N/A</v>
      </c>
      <c r="Z393" s="55" t="e">
        <f>NA()</f>
        <v>#N/A</v>
      </c>
      <c r="AA393" s="8" t="e">
        <f>NA()</f>
        <v>#N/A</v>
      </c>
      <c r="AB393" s="17">
        <f>IF($U393 &gt; epsilon, $U393 + 'Input Data'!$G$11 + 'Input Data'!$E$11, IF($V393 &gt; epsilon, $V393 + 'Input Data'!$G$11, $W393)) * 5280</f>
        <v>0</v>
      </c>
    </row>
    <row r="394" spans="1:28" x14ac:dyDescent="0.3">
      <c r="A394" s="38">
        <f>IF(SUM($B393:$H395)=0,NA(),LTM!$A395)</f>
        <v>3900</v>
      </c>
      <c r="B394" s="7">
        <f>LTM!$I395 / LTM!$C$1 * 3600</f>
        <v>0</v>
      </c>
      <c r="C394" s="8">
        <f>LTM!$H395 / LTM!$C$1 * 3600</f>
        <v>0</v>
      </c>
      <c r="D394" s="8">
        <f>LTM!$T395 / LTM!$C$1 * 3600</f>
        <v>0</v>
      </c>
      <c r="E394" s="33">
        <f>LTM!$S395 / LTM!$C$1 * 3600</f>
        <v>0</v>
      </c>
      <c r="F394" s="8">
        <f>LTM!$AE395 / LTM!$C$1 * 3600</f>
        <v>5400</v>
      </c>
      <c r="G394" s="33">
        <f>LTM!$AD395 / LTM!$C$1 * 3600</f>
        <v>0</v>
      </c>
      <c r="H394" s="18">
        <f>LTM!$AL395 / LTM!$C$1 * 3600</f>
        <v>5400</v>
      </c>
      <c r="J394" s="50">
        <f>IF(OR(LTM!$B395 * 3600 / LTM!$C$1 &gt;= 'Input Data'!$C$12 * LOOKUP(LTM!$A395,'Input Data'!$B$58:$B$62,'Input Data'!$D$58:$D$62) - epsilon, LTM!$C395 - LTM!$C394 &lt; LTM!$B394 - epsilon), (LTM!$C395 - LTM!$C394) * 3600 / LTM!$C$1 / 'Input Data'!$C$14, 'Input Data'!$C$13 - (LTM!$C395 - LTM!$C394) * 3600 / LTM!$C$1 / 'Input Data'!$C$15)</f>
        <v>0</v>
      </c>
      <c r="K394" s="60">
        <f>IF($B394 + $C394 &gt;= LTM!$E394 * 3600 / LTM!$C$1 - epsilon, ($B394 + $C394) / 'Input Data'!$C$14, 'Input Data'!$C$13 - ($B394 + $C394) / 'Input Data'!$C$15)</f>
        <v>0</v>
      </c>
      <c r="L394" s="8">
        <f>IF(OR(LTM!$M395 * 3600 / LTM!$C$1 &gt;= 'Input Data'!$E$12 * LOOKUP(LTM!$A395,'Input Data'!$B$58:$B$62,'Input Data'!$F$58:$F$62) - epsilon,$B394 &lt; LTM!$M394 * 3600 / LTM!$C$1 - epsilon), $B394 / 'Input Data'!$E$14, 'Input Data'!$E$13 - $B394 / 'Input Data'!$E$15)</f>
        <v>0</v>
      </c>
      <c r="M394" s="33">
        <f>IF($D394 + $E394 &gt;= LTM!$P394 * 3600 / LTM!$C$1 - epsilon, ($D394 + $E394) / 'Input Data'!$E$14, 'Input Data'!$E$13 - ($D394 + $E394) / 'Input Data'!$E$15)</f>
        <v>0</v>
      </c>
      <c r="N394" s="8">
        <f>IF(OR(LTM!$X395 * 3600 / LTM!$C$1 &gt;= 'Input Data'!$G$12 * LOOKUP(LTM!$A395,'Input Data'!$B$58:$B$62,'Input Data'!$H$58:$H$62) - epsilon, $D394 &lt; LTM!$X394 * 3600 / LTM!$C$1 - epsilon), $D394 / 'Input Data'!$G$14, 'Input Data'!$G$13 - $D394 / 'Input Data'!$G$15)</f>
        <v>0</v>
      </c>
      <c r="O394" s="17">
        <f>IF($F394 + $G394 &gt;= LTM!$AA394 * 3600 / LTM!$C$1 - epsilon, ($F394 + $G394) / 'Input Data'!$G$14, 'Input Data'!$G$13 - ($F394 + $G394) / 'Input Data'!$G$15)</f>
        <v>751.57894736842104</v>
      </c>
      <c r="Q394" s="49">
        <f>IF(ABS($J394-$K394) &gt; epsilon, -((LTM!$C395 - LTM!$C394) * 3600 / LTM!$C$1-($B394+$C394))/($J394-$K394), 0)</f>
        <v>0</v>
      </c>
      <c r="R394" s="8">
        <f t="shared" si="12"/>
        <v>0</v>
      </c>
      <c r="S394" s="17">
        <f t="shared" si="13"/>
        <v>-7.1848739495798322</v>
      </c>
      <c r="U394" s="49">
        <f>MAX(U393 + Q393 * LTM!$C$1 / 3600, 0)</f>
        <v>0</v>
      </c>
      <c r="V394" s="11">
        <f>MAX(V393 + R393 * LTM!$C$1 / 3600 + IF(NOT(OR(LTM!$M395 * 3600 / LTM!$C$1 &gt;= 'Input Data'!$E$12 * LOOKUP(LTM!$A395,'Input Data'!$B$58:$B$62,'Input Data'!$F$58:$F$62) - epsilon,$B394 &lt; LTM!$M394 * 3600 / LTM!$C$1 - epsilon)), MIN(U393 + Q393 * LTM!$C$1 / 3600, 0), 0), 0)</f>
        <v>0</v>
      </c>
      <c r="W394" s="18">
        <f>MAX(W393 + S393 * LTM!$C$1 / 3600 + IF(NOT(OR(LTM!$X395 * 3600 / LTM!$C$1 &gt;= 'Input Data'!$G$12 * LOOKUP(LTM!$A395,'Input Data'!$B$58:$B$62,'Input Data'!$H$58:$H$62) - epsilon, $D394 &lt; LTM!$X394 * 3600 / LTM!$C$1 - epsilon)), MIN(V393 + R393 * LTM!$C$1 / 3600, 0), 0), 0)</f>
        <v>0</v>
      </c>
      <c r="Y394" s="50" t="e">
        <f>NA()</f>
        <v>#N/A</v>
      </c>
      <c r="Z394" s="55" t="e">
        <f>NA()</f>
        <v>#N/A</v>
      </c>
      <c r="AA394" s="8" t="e">
        <f>NA()</f>
        <v>#N/A</v>
      </c>
      <c r="AB394" s="17">
        <f>IF($U394 &gt; epsilon, $U394 + 'Input Data'!$G$11 + 'Input Data'!$E$11, IF($V394 &gt; epsilon, $V394 + 'Input Data'!$G$11, $W394)) * 5280</f>
        <v>0</v>
      </c>
    </row>
    <row r="395" spans="1:28" x14ac:dyDescent="0.3">
      <c r="A395" s="38">
        <f>IF(SUM($B394:$H396)=0,NA(),LTM!$A396)</f>
        <v>3910</v>
      </c>
      <c r="B395" s="7">
        <f>LTM!$I396 / LTM!$C$1 * 3600</f>
        <v>0</v>
      </c>
      <c r="C395" s="8">
        <f>LTM!$H396 / LTM!$C$1 * 3600</f>
        <v>0</v>
      </c>
      <c r="D395" s="8">
        <f>LTM!$T396 / LTM!$C$1 * 3600</f>
        <v>0</v>
      </c>
      <c r="E395" s="33">
        <f>LTM!$S396 / LTM!$C$1 * 3600</f>
        <v>0</v>
      </c>
      <c r="F395" s="8">
        <f>LTM!$AE396 / LTM!$C$1 * 3600</f>
        <v>5290.3200000162906</v>
      </c>
      <c r="G395" s="33">
        <f>LTM!$AD396 / LTM!$C$1 * 3600</f>
        <v>0</v>
      </c>
      <c r="H395" s="18">
        <f>LTM!$AL396 / LTM!$C$1 * 3600</f>
        <v>5400</v>
      </c>
      <c r="J395" s="50">
        <f>IF(OR(LTM!$B396 * 3600 / LTM!$C$1 &gt;= 'Input Data'!$C$12 * LOOKUP(LTM!$A396,'Input Data'!$B$58:$B$62,'Input Data'!$D$58:$D$62) - epsilon, LTM!$C396 - LTM!$C395 &lt; LTM!$B395 - epsilon), (LTM!$C396 - LTM!$C395) * 3600 / LTM!$C$1 / 'Input Data'!$C$14, 'Input Data'!$C$13 - (LTM!$C396 - LTM!$C395) * 3600 / LTM!$C$1 / 'Input Data'!$C$15)</f>
        <v>0</v>
      </c>
      <c r="K395" s="60">
        <f>IF($B395 + $C395 &gt;= LTM!$E395 * 3600 / LTM!$C$1 - epsilon, ($B395 + $C395) / 'Input Data'!$C$14, 'Input Data'!$C$13 - ($B395 + $C395) / 'Input Data'!$C$15)</f>
        <v>0</v>
      </c>
      <c r="L395" s="8">
        <f>IF(OR(LTM!$M396 * 3600 / LTM!$C$1 &gt;= 'Input Data'!$E$12 * LOOKUP(LTM!$A396,'Input Data'!$B$58:$B$62,'Input Data'!$F$58:$F$62) - epsilon,$B395 &lt; LTM!$M395 * 3600 / LTM!$C$1 - epsilon), $B395 / 'Input Data'!$E$14, 'Input Data'!$E$13 - $B395 / 'Input Data'!$E$15)</f>
        <v>0</v>
      </c>
      <c r="M395" s="33">
        <f>IF($D395 + $E395 &gt;= LTM!$P395 * 3600 / LTM!$C$1 - epsilon, ($D395 + $E395) / 'Input Data'!$E$14, 'Input Data'!$E$13 - ($D395 + $E395) / 'Input Data'!$E$15)</f>
        <v>0</v>
      </c>
      <c r="N395" s="8">
        <f>IF(OR(LTM!$X396 * 3600 / LTM!$C$1 &gt;= 'Input Data'!$G$12 * LOOKUP(LTM!$A396,'Input Data'!$B$58:$B$62,'Input Data'!$H$58:$H$62) - epsilon, $D395 &lt; LTM!$X395 * 3600 / LTM!$C$1 - epsilon), $D395 / 'Input Data'!$G$14, 'Input Data'!$G$13 - $D395 / 'Input Data'!$G$15)</f>
        <v>0</v>
      </c>
      <c r="O395" s="17">
        <f>IF($F395 + $G395 &gt;= LTM!$AA395 * 3600 / LTM!$C$1 - epsilon, ($F395 + $G395) / 'Input Data'!$G$14, 'Input Data'!$G$13 - ($F395 + $G395) / 'Input Data'!$G$15)</f>
        <v>758.890947367335</v>
      </c>
      <c r="Q395" s="49">
        <f>IF(ABS($J395-$K395) &gt; epsilon, -((LTM!$C396 - LTM!$C395) * 3600 / LTM!$C$1-($B395+$C395))/($J395-$K395), 0)</f>
        <v>0</v>
      </c>
      <c r="R395" s="8">
        <f t="shared" si="12"/>
        <v>0</v>
      </c>
      <c r="S395" s="17">
        <f t="shared" si="13"/>
        <v>-6.9711201831684972</v>
      </c>
      <c r="U395" s="49">
        <f>MAX(U394 + Q394 * LTM!$C$1 / 3600, 0)</f>
        <v>0</v>
      </c>
      <c r="V395" s="11">
        <f>MAX(V394 + R394 * LTM!$C$1 / 3600 + IF(NOT(OR(LTM!$M396 * 3600 / LTM!$C$1 &gt;= 'Input Data'!$E$12 * LOOKUP(LTM!$A396,'Input Data'!$B$58:$B$62,'Input Data'!$F$58:$F$62) - epsilon,$B395 &lt; LTM!$M395 * 3600 / LTM!$C$1 - epsilon)), MIN(U394 + Q394 * LTM!$C$1 / 3600, 0), 0), 0)</f>
        <v>0</v>
      </c>
      <c r="W395" s="18">
        <f>MAX(W394 + S394 * LTM!$C$1 / 3600 + IF(NOT(OR(LTM!$X396 * 3600 / LTM!$C$1 &gt;= 'Input Data'!$G$12 * LOOKUP(LTM!$A396,'Input Data'!$B$58:$B$62,'Input Data'!$H$58:$H$62) - epsilon, $D395 &lt; LTM!$X395 * 3600 / LTM!$C$1 - epsilon)), MIN(V394 + R394 * LTM!$C$1 / 3600, 0), 0), 0)</f>
        <v>0</v>
      </c>
      <c r="Y395" s="50" t="e">
        <f>NA()</f>
        <v>#N/A</v>
      </c>
      <c r="Z395" s="55" t="e">
        <f>NA()</f>
        <v>#N/A</v>
      </c>
      <c r="AA395" s="8" t="e">
        <f>NA()</f>
        <v>#N/A</v>
      </c>
      <c r="AB395" s="17">
        <f>IF($U395 &gt; epsilon, $U395 + 'Input Data'!$G$11 + 'Input Data'!$E$11, IF($V395 &gt; epsilon, $V395 + 'Input Data'!$G$11, $W395)) * 5280</f>
        <v>0</v>
      </c>
    </row>
    <row r="396" spans="1:28" x14ac:dyDescent="0.3">
      <c r="A396" s="38">
        <f>IF(SUM($B395:$H397)=0,NA(),LTM!$A397)</f>
        <v>3920</v>
      </c>
      <c r="B396" s="7">
        <f>LTM!$I397 / LTM!$C$1 * 3600</f>
        <v>0</v>
      </c>
      <c r="C396" s="8">
        <f>LTM!$H397 / LTM!$C$1 * 3600</f>
        <v>0</v>
      </c>
      <c r="D396" s="8">
        <f>LTM!$T397 / LTM!$C$1 * 3600</f>
        <v>0</v>
      </c>
      <c r="E396" s="33">
        <f>LTM!$S397 / LTM!$C$1 * 3600</f>
        <v>0</v>
      </c>
      <c r="F396" s="8">
        <f>LTM!$AE397 / LTM!$C$1 * 3600</f>
        <v>0</v>
      </c>
      <c r="G396" s="33">
        <f>LTM!$AD397 / LTM!$C$1 * 3600</f>
        <v>0</v>
      </c>
      <c r="H396" s="18">
        <f>LTM!$AL397 / LTM!$C$1 * 3600</f>
        <v>5400</v>
      </c>
      <c r="J396" s="50">
        <f>IF(OR(LTM!$B397 * 3600 / LTM!$C$1 &gt;= 'Input Data'!$C$12 * LOOKUP(LTM!$A397,'Input Data'!$B$58:$B$62,'Input Data'!$D$58:$D$62) - epsilon, LTM!$C397 - LTM!$C396 &lt; LTM!$B396 - epsilon), (LTM!$C397 - LTM!$C396) * 3600 / LTM!$C$1 / 'Input Data'!$C$14, 'Input Data'!$C$13 - (LTM!$C397 - LTM!$C396) * 3600 / LTM!$C$1 / 'Input Data'!$C$15)</f>
        <v>0</v>
      </c>
      <c r="K396" s="60">
        <f>IF($B396 + $C396 &gt;= LTM!$E396 * 3600 / LTM!$C$1 - epsilon, ($B396 + $C396) / 'Input Data'!$C$14, 'Input Data'!$C$13 - ($B396 + $C396) / 'Input Data'!$C$15)</f>
        <v>0</v>
      </c>
      <c r="L396" s="8">
        <f>IF(OR(LTM!$M397 * 3600 / LTM!$C$1 &gt;= 'Input Data'!$E$12 * LOOKUP(LTM!$A397,'Input Data'!$B$58:$B$62,'Input Data'!$F$58:$F$62) - epsilon,$B396 &lt; LTM!$M396 * 3600 / LTM!$C$1 - epsilon), $B396 / 'Input Data'!$E$14, 'Input Data'!$E$13 - $B396 / 'Input Data'!$E$15)</f>
        <v>0</v>
      </c>
      <c r="M396" s="33">
        <f>IF($D396 + $E396 &gt;= LTM!$P396 * 3600 / LTM!$C$1 - epsilon, ($D396 + $E396) / 'Input Data'!$E$14, 'Input Data'!$E$13 - ($D396 + $E396) / 'Input Data'!$E$15)</f>
        <v>0</v>
      </c>
      <c r="N396" s="8">
        <f>IF(OR(LTM!$X397 * 3600 / LTM!$C$1 &gt;= 'Input Data'!$G$12 * LOOKUP(LTM!$A397,'Input Data'!$B$58:$B$62,'Input Data'!$H$58:$H$62) - epsilon, $D396 &lt; LTM!$X396 * 3600 / LTM!$C$1 - epsilon), $D396 / 'Input Data'!$G$14, 'Input Data'!$G$13 - $D396 / 'Input Data'!$G$15)</f>
        <v>0</v>
      </c>
      <c r="O396" s="17">
        <f>IF($F396 + $G396 &gt;= LTM!$AA396 * 3600 / LTM!$C$1 - epsilon, ($F396 + $G396) / 'Input Data'!$G$14, 'Input Data'!$G$13 - ($F396 + $G396) / 'Input Data'!$G$15)</f>
        <v>1111.578947368421</v>
      </c>
      <c r="Q396" s="49">
        <f>IF(ABS($J396-$K396) &gt; epsilon, -((LTM!$C397 - LTM!$C396) * 3600 / LTM!$C$1-($B396+$C396))/($J396-$K396), 0)</f>
        <v>0</v>
      </c>
      <c r="R396" s="8">
        <f t="shared" si="12"/>
        <v>0</v>
      </c>
      <c r="S396" s="17">
        <f t="shared" si="13"/>
        <v>0</v>
      </c>
      <c r="U396" s="49">
        <f>MAX(U395 + Q395 * LTM!$C$1 / 3600, 0)</f>
        <v>0</v>
      </c>
      <c r="V396" s="11">
        <f>MAX(V395 + R395 * LTM!$C$1 / 3600 + IF(NOT(OR(LTM!$M397 * 3600 / LTM!$C$1 &gt;= 'Input Data'!$E$12 * LOOKUP(LTM!$A397,'Input Data'!$B$58:$B$62,'Input Data'!$F$58:$F$62) - epsilon,$B396 &lt; LTM!$M396 * 3600 / LTM!$C$1 - epsilon)), MIN(U395 + Q395 * LTM!$C$1 / 3600, 0), 0), 0)</f>
        <v>0</v>
      </c>
      <c r="W396" s="18">
        <f>MAX(W395 + S395 * LTM!$C$1 / 3600 + IF(NOT(OR(LTM!$X397 * 3600 / LTM!$C$1 &gt;= 'Input Data'!$G$12 * LOOKUP(LTM!$A397,'Input Data'!$B$58:$B$62,'Input Data'!$H$58:$H$62) - epsilon, $D396 &lt; LTM!$X396 * 3600 / LTM!$C$1 - epsilon)), MIN(V395 + R395 * LTM!$C$1 / 3600, 0), 0), 0)</f>
        <v>0</v>
      </c>
      <c r="Y396" s="50" t="e">
        <f>NA()</f>
        <v>#N/A</v>
      </c>
      <c r="Z396" s="55" t="e">
        <f>NA()</f>
        <v>#N/A</v>
      </c>
      <c r="AA396" s="8" t="e">
        <f>NA()</f>
        <v>#N/A</v>
      </c>
      <c r="AB396" s="17">
        <f>IF($U396 &gt; epsilon, $U396 + 'Input Data'!$G$11 + 'Input Data'!$E$11, IF($V396 &gt; epsilon, $V396 + 'Input Data'!$G$11, $W396)) * 5280</f>
        <v>0</v>
      </c>
    </row>
    <row r="397" spans="1:28" x14ac:dyDescent="0.3">
      <c r="A397" s="38">
        <f>IF(SUM($B396:$H398)=0,NA(),LTM!$A398)</f>
        <v>3930</v>
      </c>
      <c r="B397" s="7">
        <f>LTM!$I398 / LTM!$C$1 * 3600</f>
        <v>0</v>
      </c>
      <c r="C397" s="8">
        <f>LTM!$H398 / LTM!$C$1 * 3600</f>
        <v>0</v>
      </c>
      <c r="D397" s="8">
        <f>LTM!$T398 / LTM!$C$1 * 3600</f>
        <v>0</v>
      </c>
      <c r="E397" s="33">
        <f>LTM!$S398 / LTM!$C$1 * 3600</f>
        <v>0</v>
      </c>
      <c r="F397" s="8">
        <f>LTM!$AE398 / LTM!$C$1 * 3600</f>
        <v>0</v>
      </c>
      <c r="G397" s="33">
        <f>LTM!$AD398 / LTM!$C$1 * 3600</f>
        <v>0</v>
      </c>
      <c r="H397" s="18">
        <f>LTM!$AL398 / LTM!$C$1 * 3600</f>
        <v>5400</v>
      </c>
      <c r="J397" s="50">
        <f>IF(OR(LTM!$B398 * 3600 / LTM!$C$1 &gt;= 'Input Data'!$C$12 * LOOKUP(LTM!$A398,'Input Data'!$B$58:$B$62,'Input Data'!$D$58:$D$62) - epsilon, LTM!$C398 - LTM!$C397 &lt; LTM!$B397 - epsilon), (LTM!$C398 - LTM!$C397) * 3600 / LTM!$C$1 / 'Input Data'!$C$14, 'Input Data'!$C$13 - (LTM!$C398 - LTM!$C397) * 3600 / LTM!$C$1 / 'Input Data'!$C$15)</f>
        <v>0</v>
      </c>
      <c r="K397" s="60">
        <f>IF($B397 + $C397 &gt;= LTM!$E397 * 3600 / LTM!$C$1 - epsilon, ($B397 + $C397) / 'Input Data'!$C$14, 'Input Data'!$C$13 - ($B397 + $C397) / 'Input Data'!$C$15)</f>
        <v>0</v>
      </c>
      <c r="L397" s="8">
        <f>IF(OR(LTM!$M398 * 3600 / LTM!$C$1 &gt;= 'Input Data'!$E$12 * LOOKUP(LTM!$A398,'Input Data'!$B$58:$B$62,'Input Data'!$F$58:$F$62) - epsilon,$B397 &lt; LTM!$M397 * 3600 / LTM!$C$1 - epsilon), $B397 / 'Input Data'!$E$14, 'Input Data'!$E$13 - $B397 / 'Input Data'!$E$15)</f>
        <v>0</v>
      </c>
      <c r="M397" s="33">
        <f>IF($D397 + $E397 &gt;= LTM!$P397 * 3600 / LTM!$C$1 - epsilon, ($D397 + $E397) / 'Input Data'!$E$14, 'Input Data'!$E$13 - ($D397 + $E397) / 'Input Data'!$E$15)</f>
        <v>0</v>
      </c>
      <c r="N397" s="8">
        <f>IF(OR(LTM!$X398 * 3600 / LTM!$C$1 &gt;= 'Input Data'!$G$12 * LOOKUP(LTM!$A398,'Input Data'!$B$58:$B$62,'Input Data'!$H$58:$H$62) - epsilon, $D397 &lt; LTM!$X397 * 3600 / LTM!$C$1 - epsilon), $D397 / 'Input Data'!$G$14, 'Input Data'!$G$13 - $D397 / 'Input Data'!$G$15)</f>
        <v>0</v>
      </c>
      <c r="O397" s="17">
        <f>IF($F397 + $G397 &gt;= LTM!$AA397 * 3600 / LTM!$C$1 - epsilon, ($F397 + $G397) / 'Input Data'!$G$14, 'Input Data'!$G$13 - ($F397 + $G397) / 'Input Data'!$G$15)</f>
        <v>0</v>
      </c>
      <c r="Q397" s="49">
        <f>IF(ABS($J397-$K397) &gt; epsilon, -((LTM!$C398 - LTM!$C397) * 3600 / LTM!$C$1-($B397+$C397))/($J397-$K397), 0)</f>
        <v>0</v>
      </c>
      <c r="R397" s="8">
        <f t="shared" si="12"/>
        <v>0</v>
      </c>
      <c r="S397" s="17">
        <f t="shared" si="13"/>
        <v>0</v>
      </c>
      <c r="U397" s="49">
        <f>MAX(U396 + Q396 * LTM!$C$1 / 3600, 0)</f>
        <v>0</v>
      </c>
      <c r="V397" s="11">
        <f>MAX(V396 + R396 * LTM!$C$1 / 3600 + IF(NOT(OR(LTM!$M398 * 3600 / LTM!$C$1 &gt;= 'Input Data'!$E$12 * LOOKUP(LTM!$A398,'Input Data'!$B$58:$B$62,'Input Data'!$F$58:$F$62) - epsilon,$B397 &lt; LTM!$M397 * 3600 / LTM!$C$1 - epsilon)), MIN(U396 + Q396 * LTM!$C$1 / 3600, 0), 0), 0)</f>
        <v>0</v>
      </c>
      <c r="W397" s="18">
        <f>MAX(W396 + S396 * LTM!$C$1 / 3600 + IF(NOT(OR(LTM!$X398 * 3600 / LTM!$C$1 &gt;= 'Input Data'!$G$12 * LOOKUP(LTM!$A398,'Input Data'!$B$58:$B$62,'Input Data'!$H$58:$H$62) - epsilon, $D397 &lt; LTM!$X397 * 3600 / LTM!$C$1 - epsilon)), MIN(V396 + R396 * LTM!$C$1 / 3600, 0), 0), 0)</f>
        <v>0</v>
      </c>
      <c r="Y397" s="50" t="e">
        <f>NA()</f>
        <v>#N/A</v>
      </c>
      <c r="Z397" s="55" t="e">
        <f>NA()</f>
        <v>#N/A</v>
      </c>
      <c r="AA397" s="8" t="e">
        <f>NA()</f>
        <v>#N/A</v>
      </c>
      <c r="AB397" s="17">
        <f>IF($U397 &gt; epsilon, $U397 + 'Input Data'!$G$11 + 'Input Data'!$E$11, IF($V397 &gt; epsilon, $V397 + 'Input Data'!$G$11, $W397)) * 5280</f>
        <v>0</v>
      </c>
    </row>
    <row r="398" spans="1:28" x14ac:dyDescent="0.3">
      <c r="A398" s="38">
        <f>IF(SUM($B397:$H399)=0,NA(),LTM!$A399)</f>
        <v>3940</v>
      </c>
      <c r="B398" s="7">
        <f>LTM!$I399 / LTM!$C$1 * 3600</f>
        <v>0</v>
      </c>
      <c r="C398" s="8">
        <f>LTM!$H399 / LTM!$C$1 * 3600</f>
        <v>0</v>
      </c>
      <c r="D398" s="8">
        <f>LTM!$T399 / LTM!$C$1 * 3600</f>
        <v>0</v>
      </c>
      <c r="E398" s="33">
        <f>LTM!$S399 / LTM!$C$1 * 3600</f>
        <v>0</v>
      </c>
      <c r="F398" s="8">
        <f>LTM!$AE399 / LTM!$C$1 * 3600</f>
        <v>0</v>
      </c>
      <c r="G398" s="33">
        <f>LTM!$AD399 / LTM!$C$1 * 3600</f>
        <v>0</v>
      </c>
      <c r="H398" s="18">
        <f>LTM!$AL399 / LTM!$C$1 * 3600</f>
        <v>5400</v>
      </c>
      <c r="J398" s="50">
        <f>IF(OR(LTM!$B399 * 3600 / LTM!$C$1 &gt;= 'Input Data'!$C$12 * LOOKUP(LTM!$A399,'Input Data'!$B$58:$B$62,'Input Data'!$D$58:$D$62) - epsilon, LTM!$C399 - LTM!$C398 &lt; LTM!$B398 - epsilon), (LTM!$C399 - LTM!$C398) * 3600 / LTM!$C$1 / 'Input Data'!$C$14, 'Input Data'!$C$13 - (LTM!$C399 - LTM!$C398) * 3600 / LTM!$C$1 / 'Input Data'!$C$15)</f>
        <v>0</v>
      </c>
      <c r="K398" s="60">
        <f>IF($B398 + $C398 &gt;= LTM!$E398 * 3600 / LTM!$C$1 - epsilon, ($B398 + $C398) / 'Input Data'!$C$14, 'Input Data'!$C$13 - ($B398 + $C398) / 'Input Data'!$C$15)</f>
        <v>0</v>
      </c>
      <c r="L398" s="8">
        <f>IF(OR(LTM!$M399 * 3600 / LTM!$C$1 &gt;= 'Input Data'!$E$12 * LOOKUP(LTM!$A399,'Input Data'!$B$58:$B$62,'Input Data'!$F$58:$F$62) - epsilon,$B398 &lt; LTM!$M398 * 3600 / LTM!$C$1 - epsilon), $B398 / 'Input Data'!$E$14, 'Input Data'!$E$13 - $B398 / 'Input Data'!$E$15)</f>
        <v>0</v>
      </c>
      <c r="M398" s="33">
        <f>IF($D398 + $E398 &gt;= LTM!$P398 * 3600 / LTM!$C$1 - epsilon, ($D398 + $E398) / 'Input Data'!$E$14, 'Input Data'!$E$13 - ($D398 + $E398) / 'Input Data'!$E$15)</f>
        <v>0</v>
      </c>
      <c r="N398" s="8">
        <f>IF(OR(LTM!$X399 * 3600 / LTM!$C$1 &gt;= 'Input Data'!$G$12 * LOOKUP(LTM!$A399,'Input Data'!$B$58:$B$62,'Input Data'!$H$58:$H$62) - epsilon, $D398 &lt; LTM!$X398 * 3600 / LTM!$C$1 - epsilon), $D398 / 'Input Data'!$G$14, 'Input Data'!$G$13 - $D398 / 'Input Data'!$G$15)</f>
        <v>0</v>
      </c>
      <c r="O398" s="17">
        <f>IF($F398 + $G398 &gt;= LTM!$AA398 * 3600 / LTM!$C$1 - epsilon, ($F398 + $G398) / 'Input Data'!$G$14, 'Input Data'!$G$13 - ($F398 + $G398) / 'Input Data'!$G$15)</f>
        <v>0</v>
      </c>
      <c r="Q398" s="49">
        <f>IF(ABS($J398-$K398) &gt; epsilon, -((LTM!$C399 - LTM!$C398) * 3600 / LTM!$C$1-($B398+$C398))/($J398-$K398), 0)</f>
        <v>0</v>
      </c>
      <c r="R398" s="8">
        <f t="shared" si="12"/>
        <v>0</v>
      </c>
      <c r="S398" s="17">
        <f t="shared" si="13"/>
        <v>0</v>
      </c>
      <c r="U398" s="49">
        <f>MAX(U397 + Q397 * LTM!$C$1 / 3600, 0)</f>
        <v>0</v>
      </c>
      <c r="V398" s="11">
        <f>MAX(V397 + R397 * LTM!$C$1 / 3600 + IF(NOT(OR(LTM!$M399 * 3600 / LTM!$C$1 &gt;= 'Input Data'!$E$12 * LOOKUP(LTM!$A399,'Input Data'!$B$58:$B$62,'Input Data'!$F$58:$F$62) - epsilon,$B398 &lt; LTM!$M398 * 3600 / LTM!$C$1 - epsilon)), MIN(U397 + Q397 * LTM!$C$1 / 3600, 0), 0), 0)</f>
        <v>0</v>
      </c>
      <c r="W398" s="18">
        <f>MAX(W397 + S397 * LTM!$C$1 / 3600 + IF(NOT(OR(LTM!$X399 * 3600 / LTM!$C$1 &gt;= 'Input Data'!$G$12 * LOOKUP(LTM!$A399,'Input Data'!$B$58:$B$62,'Input Data'!$H$58:$H$62) - epsilon, $D398 &lt; LTM!$X398 * 3600 / LTM!$C$1 - epsilon)), MIN(V397 + R397 * LTM!$C$1 / 3600, 0), 0), 0)</f>
        <v>0</v>
      </c>
      <c r="Y398" s="50" t="e">
        <f>NA()</f>
        <v>#N/A</v>
      </c>
      <c r="Z398" s="55" t="e">
        <f>NA()</f>
        <v>#N/A</v>
      </c>
      <c r="AA398" s="8" t="e">
        <f>NA()</f>
        <v>#N/A</v>
      </c>
      <c r="AB398" s="17">
        <f>IF($U398 &gt; epsilon, $U398 + 'Input Data'!$G$11 + 'Input Data'!$E$11, IF($V398 &gt; epsilon, $V398 + 'Input Data'!$G$11, $W398)) * 5280</f>
        <v>0</v>
      </c>
    </row>
    <row r="399" spans="1:28" x14ac:dyDescent="0.3">
      <c r="A399" s="38">
        <f>IF(SUM($B398:$H400)=0,NA(),LTM!$A400)</f>
        <v>3950</v>
      </c>
      <c r="B399" s="7">
        <f>LTM!$I400 / LTM!$C$1 * 3600</f>
        <v>0</v>
      </c>
      <c r="C399" s="8">
        <f>LTM!$H400 / LTM!$C$1 * 3600</f>
        <v>0</v>
      </c>
      <c r="D399" s="8">
        <f>LTM!$T400 / LTM!$C$1 * 3600</f>
        <v>0</v>
      </c>
      <c r="E399" s="33">
        <f>LTM!$S400 / LTM!$C$1 * 3600</f>
        <v>0</v>
      </c>
      <c r="F399" s="8">
        <f>LTM!$AE400 / LTM!$C$1 * 3600</f>
        <v>0</v>
      </c>
      <c r="G399" s="33">
        <f>LTM!$AD400 / LTM!$C$1 * 3600</f>
        <v>0</v>
      </c>
      <c r="H399" s="18">
        <f>LTM!$AL400 / LTM!$C$1 * 3600</f>
        <v>5400</v>
      </c>
      <c r="J399" s="50">
        <f>IF(OR(LTM!$B400 * 3600 / LTM!$C$1 &gt;= 'Input Data'!$C$12 * LOOKUP(LTM!$A400,'Input Data'!$B$58:$B$62,'Input Data'!$D$58:$D$62) - epsilon, LTM!$C400 - LTM!$C399 &lt; LTM!$B399 - epsilon), (LTM!$C400 - LTM!$C399) * 3600 / LTM!$C$1 / 'Input Data'!$C$14, 'Input Data'!$C$13 - (LTM!$C400 - LTM!$C399) * 3600 / LTM!$C$1 / 'Input Data'!$C$15)</f>
        <v>0</v>
      </c>
      <c r="K399" s="60">
        <f>IF($B399 + $C399 &gt;= LTM!$E399 * 3600 / LTM!$C$1 - epsilon, ($B399 + $C399) / 'Input Data'!$C$14, 'Input Data'!$C$13 - ($B399 + $C399) / 'Input Data'!$C$15)</f>
        <v>0</v>
      </c>
      <c r="L399" s="8">
        <f>IF(OR(LTM!$M400 * 3600 / LTM!$C$1 &gt;= 'Input Data'!$E$12 * LOOKUP(LTM!$A400,'Input Data'!$B$58:$B$62,'Input Data'!$F$58:$F$62) - epsilon,$B399 &lt; LTM!$M399 * 3600 / LTM!$C$1 - epsilon), $B399 / 'Input Data'!$E$14, 'Input Data'!$E$13 - $B399 / 'Input Data'!$E$15)</f>
        <v>0</v>
      </c>
      <c r="M399" s="33">
        <f>IF($D399 + $E399 &gt;= LTM!$P399 * 3600 / LTM!$C$1 - epsilon, ($D399 + $E399) / 'Input Data'!$E$14, 'Input Data'!$E$13 - ($D399 + $E399) / 'Input Data'!$E$15)</f>
        <v>0</v>
      </c>
      <c r="N399" s="8">
        <f>IF(OR(LTM!$X400 * 3600 / LTM!$C$1 &gt;= 'Input Data'!$G$12 * LOOKUP(LTM!$A400,'Input Data'!$B$58:$B$62,'Input Data'!$H$58:$H$62) - epsilon, $D399 &lt; LTM!$X399 * 3600 / LTM!$C$1 - epsilon), $D399 / 'Input Data'!$G$14, 'Input Data'!$G$13 - $D399 / 'Input Data'!$G$15)</f>
        <v>0</v>
      </c>
      <c r="O399" s="17">
        <f>IF($F399 + $G399 &gt;= LTM!$AA399 * 3600 / LTM!$C$1 - epsilon, ($F399 + $G399) / 'Input Data'!$G$14, 'Input Data'!$G$13 - ($F399 + $G399) / 'Input Data'!$G$15)</f>
        <v>0</v>
      </c>
      <c r="Q399" s="49">
        <f>IF(ABS($J399-$K399) &gt; epsilon, -((LTM!$C400 - LTM!$C399) * 3600 / LTM!$C$1-($B399+$C399))/($J399-$K399), 0)</f>
        <v>0</v>
      </c>
      <c r="R399" s="8">
        <f t="shared" si="12"/>
        <v>0</v>
      </c>
      <c r="S399" s="17">
        <f t="shared" si="13"/>
        <v>0</v>
      </c>
      <c r="U399" s="49">
        <f>MAX(U398 + Q398 * LTM!$C$1 / 3600, 0)</f>
        <v>0</v>
      </c>
      <c r="V399" s="11">
        <f>MAX(V398 + R398 * LTM!$C$1 / 3600 + IF(NOT(OR(LTM!$M400 * 3600 / LTM!$C$1 &gt;= 'Input Data'!$E$12 * LOOKUP(LTM!$A400,'Input Data'!$B$58:$B$62,'Input Data'!$F$58:$F$62) - epsilon,$B399 &lt; LTM!$M399 * 3600 / LTM!$C$1 - epsilon)), MIN(U398 + Q398 * LTM!$C$1 / 3600, 0), 0), 0)</f>
        <v>0</v>
      </c>
      <c r="W399" s="18">
        <f>MAX(W398 + S398 * LTM!$C$1 / 3600 + IF(NOT(OR(LTM!$X400 * 3600 / LTM!$C$1 &gt;= 'Input Data'!$G$12 * LOOKUP(LTM!$A400,'Input Data'!$B$58:$B$62,'Input Data'!$H$58:$H$62) - epsilon, $D399 &lt; LTM!$X399 * 3600 / LTM!$C$1 - epsilon)), MIN(V398 + R398 * LTM!$C$1 / 3600, 0), 0), 0)</f>
        <v>0</v>
      </c>
      <c r="Y399" s="50" t="e">
        <f>NA()</f>
        <v>#N/A</v>
      </c>
      <c r="Z399" s="55" t="e">
        <f>NA()</f>
        <v>#N/A</v>
      </c>
      <c r="AA399" s="8" t="e">
        <f>NA()</f>
        <v>#N/A</v>
      </c>
      <c r="AB399" s="17">
        <f>IF($U399 &gt; epsilon, $U399 + 'Input Data'!$G$11 + 'Input Data'!$E$11, IF($V399 &gt; epsilon, $V399 + 'Input Data'!$G$11, $W399)) * 5280</f>
        <v>0</v>
      </c>
    </row>
    <row r="400" spans="1:28" x14ac:dyDescent="0.3">
      <c r="A400" s="38">
        <f>IF(SUM($B399:$H401)=0,NA(),LTM!$A401)</f>
        <v>3960</v>
      </c>
      <c r="B400" s="7">
        <f>LTM!$I401 / LTM!$C$1 * 3600</f>
        <v>0</v>
      </c>
      <c r="C400" s="8">
        <f>LTM!$H401 / LTM!$C$1 * 3600</f>
        <v>0</v>
      </c>
      <c r="D400" s="8">
        <f>LTM!$T401 / LTM!$C$1 * 3600</f>
        <v>0</v>
      </c>
      <c r="E400" s="33">
        <f>LTM!$S401 / LTM!$C$1 * 3600</f>
        <v>0</v>
      </c>
      <c r="F400" s="8">
        <f>LTM!$AE401 / LTM!$C$1 * 3600</f>
        <v>0</v>
      </c>
      <c r="G400" s="33">
        <f>LTM!$AD401 / LTM!$C$1 * 3600</f>
        <v>0</v>
      </c>
      <c r="H400" s="18">
        <f>LTM!$AL401 / LTM!$C$1 * 3600</f>
        <v>5400</v>
      </c>
      <c r="J400" s="50">
        <f>IF(OR(LTM!$B401 * 3600 / LTM!$C$1 &gt;= 'Input Data'!$C$12 * LOOKUP(LTM!$A401,'Input Data'!$B$58:$B$62,'Input Data'!$D$58:$D$62) - epsilon, LTM!$C401 - LTM!$C400 &lt; LTM!$B400 - epsilon), (LTM!$C401 - LTM!$C400) * 3600 / LTM!$C$1 / 'Input Data'!$C$14, 'Input Data'!$C$13 - (LTM!$C401 - LTM!$C400) * 3600 / LTM!$C$1 / 'Input Data'!$C$15)</f>
        <v>0</v>
      </c>
      <c r="K400" s="60">
        <f>IF($B400 + $C400 &gt;= LTM!$E400 * 3600 / LTM!$C$1 - epsilon, ($B400 + $C400) / 'Input Data'!$C$14, 'Input Data'!$C$13 - ($B400 + $C400) / 'Input Data'!$C$15)</f>
        <v>0</v>
      </c>
      <c r="L400" s="8">
        <f>IF(OR(LTM!$M401 * 3600 / LTM!$C$1 &gt;= 'Input Data'!$E$12 * LOOKUP(LTM!$A401,'Input Data'!$B$58:$B$62,'Input Data'!$F$58:$F$62) - epsilon,$B400 &lt; LTM!$M400 * 3600 / LTM!$C$1 - epsilon), $B400 / 'Input Data'!$E$14, 'Input Data'!$E$13 - $B400 / 'Input Data'!$E$15)</f>
        <v>0</v>
      </c>
      <c r="M400" s="33">
        <f>IF($D400 + $E400 &gt;= LTM!$P400 * 3600 / LTM!$C$1 - epsilon, ($D400 + $E400) / 'Input Data'!$E$14, 'Input Data'!$E$13 - ($D400 + $E400) / 'Input Data'!$E$15)</f>
        <v>0</v>
      </c>
      <c r="N400" s="8">
        <f>IF(OR(LTM!$X401 * 3600 / LTM!$C$1 &gt;= 'Input Data'!$G$12 * LOOKUP(LTM!$A401,'Input Data'!$B$58:$B$62,'Input Data'!$H$58:$H$62) - epsilon, $D400 &lt; LTM!$X400 * 3600 / LTM!$C$1 - epsilon), $D400 / 'Input Data'!$G$14, 'Input Data'!$G$13 - $D400 / 'Input Data'!$G$15)</f>
        <v>0</v>
      </c>
      <c r="O400" s="17">
        <f>IF($F400 + $G400 &gt;= LTM!$AA400 * 3600 / LTM!$C$1 - epsilon, ($F400 + $G400) / 'Input Data'!$G$14, 'Input Data'!$G$13 - ($F400 + $G400) / 'Input Data'!$G$15)</f>
        <v>0</v>
      </c>
      <c r="Q400" s="49">
        <f>IF(ABS($J400-$K400) &gt; epsilon, -((LTM!$C401 - LTM!$C400) * 3600 / LTM!$C$1-($B400+$C400))/($J400-$K400), 0)</f>
        <v>0</v>
      </c>
      <c r="R400" s="8">
        <f t="shared" si="12"/>
        <v>0</v>
      </c>
      <c r="S400" s="17">
        <f t="shared" si="13"/>
        <v>0</v>
      </c>
      <c r="U400" s="49">
        <f>MAX(U399 + Q399 * LTM!$C$1 / 3600, 0)</f>
        <v>0</v>
      </c>
      <c r="V400" s="11">
        <f>MAX(V399 + R399 * LTM!$C$1 / 3600 + IF(NOT(OR(LTM!$M401 * 3600 / LTM!$C$1 &gt;= 'Input Data'!$E$12 * LOOKUP(LTM!$A401,'Input Data'!$B$58:$B$62,'Input Data'!$F$58:$F$62) - epsilon,$B400 &lt; LTM!$M400 * 3600 / LTM!$C$1 - epsilon)), MIN(U399 + Q399 * LTM!$C$1 / 3600, 0), 0), 0)</f>
        <v>0</v>
      </c>
      <c r="W400" s="18">
        <f>MAX(W399 + S399 * LTM!$C$1 / 3600 + IF(NOT(OR(LTM!$X401 * 3600 / LTM!$C$1 &gt;= 'Input Data'!$G$12 * LOOKUP(LTM!$A401,'Input Data'!$B$58:$B$62,'Input Data'!$H$58:$H$62) - epsilon, $D400 &lt; LTM!$X400 * 3600 / LTM!$C$1 - epsilon)), MIN(V399 + R399 * LTM!$C$1 / 3600, 0), 0), 0)</f>
        <v>0</v>
      </c>
      <c r="Y400" s="50" t="e">
        <f>NA()</f>
        <v>#N/A</v>
      </c>
      <c r="Z400" s="55" t="e">
        <f>NA()</f>
        <v>#N/A</v>
      </c>
      <c r="AA400" s="8" t="e">
        <f>NA()</f>
        <v>#N/A</v>
      </c>
      <c r="AB400" s="17">
        <f>IF($U400 &gt; epsilon, $U400 + 'Input Data'!$G$11 + 'Input Data'!$E$11, IF($V400 &gt; epsilon, $V400 + 'Input Data'!$G$11, $W400)) * 5280</f>
        <v>0</v>
      </c>
    </row>
    <row r="401" spans="1:28" x14ac:dyDescent="0.3">
      <c r="A401" s="38">
        <f>IF(SUM($B400:$H402)=0,NA(),LTM!$A402)</f>
        <v>3970</v>
      </c>
      <c r="B401" s="7">
        <f>LTM!$I402 / LTM!$C$1 * 3600</f>
        <v>0</v>
      </c>
      <c r="C401" s="8">
        <f>LTM!$H402 / LTM!$C$1 * 3600</f>
        <v>0</v>
      </c>
      <c r="D401" s="8">
        <f>LTM!$T402 / LTM!$C$1 * 3600</f>
        <v>0</v>
      </c>
      <c r="E401" s="33">
        <f>LTM!$S402 / LTM!$C$1 * 3600</f>
        <v>0</v>
      </c>
      <c r="F401" s="8">
        <f>LTM!$AE402 / LTM!$C$1 * 3600</f>
        <v>0</v>
      </c>
      <c r="G401" s="33">
        <f>LTM!$AD402 / LTM!$C$1 * 3600</f>
        <v>0</v>
      </c>
      <c r="H401" s="18">
        <f>LTM!$AL402 / LTM!$C$1 * 3600</f>
        <v>5290.3200000162906</v>
      </c>
      <c r="J401" s="50">
        <f>IF(OR(LTM!$B402 * 3600 / LTM!$C$1 &gt;= 'Input Data'!$C$12 * LOOKUP(LTM!$A402,'Input Data'!$B$58:$B$62,'Input Data'!$D$58:$D$62) - epsilon, LTM!$C402 - LTM!$C401 &lt; LTM!$B401 - epsilon), (LTM!$C402 - LTM!$C401) * 3600 / LTM!$C$1 / 'Input Data'!$C$14, 'Input Data'!$C$13 - (LTM!$C402 - LTM!$C401) * 3600 / LTM!$C$1 / 'Input Data'!$C$15)</f>
        <v>0</v>
      </c>
      <c r="K401" s="60">
        <f>IF($B401 + $C401 &gt;= LTM!$E401 * 3600 / LTM!$C$1 - epsilon, ($B401 + $C401) / 'Input Data'!$C$14, 'Input Data'!$C$13 - ($B401 + $C401) / 'Input Data'!$C$15)</f>
        <v>0</v>
      </c>
      <c r="L401" s="8">
        <f>IF(OR(LTM!$M402 * 3600 / LTM!$C$1 &gt;= 'Input Data'!$E$12 * LOOKUP(LTM!$A402,'Input Data'!$B$58:$B$62,'Input Data'!$F$58:$F$62) - epsilon,$B401 &lt; LTM!$M401 * 3600 / LTM!$C$1 - epsilon), $B401 / 'Input Data'!$E$14, 'Input Data'!$E$13 - $B401 / 'Input Data'!$E$15)</f>
        <v>0</v>
      </c>
      <c r="M401" s="33">
        <f>IF($D401 + $E401 &gt;= LTM!$P401 * 3600 / LTM!$C$1 - epsilon, ($D401 + $E401) / 'Input Data'!$E$14, 'Input Data'!$E$13 - ($D401 + $E401) / 'Input Data'!$E$15)</f>
        <v>0</v>
      </c>
      <c r="N401" s="8">
        <f>IF(OR(LTM!$X402 * 3600 / LTM!$C$1 &gt;= 'Input Data'!$G$12 * LOOKUP(LTM!$A402,'Input Data'!$B$58:$B$62,'Input Data'!$H$58:$H$62) - epsilon, $D401 &lt; LTM!$X401 * 3600 / LTM!$C$1 - epsilon), $D401 / 'Input Data'!$G$14, 'Input Data'!$G$13 - $D401 / 'Input Data'!$G$15)</f>
        <v>0</v>
      </c>
      <c r="O401" s="17">
        <f>IF($F401 + $G401 &gt;= LTM!$AA401 * 3600 / LTM!$C$1 - epsilon, ($F401 + $G401) / 'Input Data'!$G$14, 'Input Data'!$G$13 - ($F401 + $G401) / 'Input Data'!$G$15)</f>
        <v>0</v>
      </c>
      <c r="Q401" s="49">
        <f>IF(ABS($J401-$K401) &gt; epsilon, -((LTM!$C402 - LTM!$C401) * 3600 / LTM!$C$1-($B401+$C401))/($J401-$K401), 0)</f>
        <v>0</v>
      </c>
      <c r="R401" s="8">
        <f t="shared" si="12"/>
        <v>0</v>
      </c>
      <c r="S401" s="17">
        <f t="shared" si="13"/>
        <v>0</v>
      </c>
      <c r="U401" s="49">
        <f>MAX(U400 + Q400 * LTM!$C$1 / 3600, 0)</f>
        <v>0</v>
      </c>
      <c r="V401" s="11">
        <f>MAX(V400 + R400 * LTM!$C$1 / 3600 + IF(NOT(OR(LTM!$M402 * 3600 / LTM!$C$1 &gt;= 'Input Data'!$E$12 * LOOKUP(LTM!$A402,'Input Data'!$B$58:$B$62,'Input Data'!$F$58:$F$62) - epsilon,$B401 &lt; LTM!$M401 * 3600 / LTM!$C$1 - epsilon)), MIN(U400 + Q400 * LTM!$C$1 / 3600, 0), 0), 0)</f>
        <v>0</v>
      </c>
      <c r="W401" s="18">
        <f>MAX(W400 + S400 * LTM!$C$1 / 3600 + IF(NOT(OR(LTM!$X402 * 3600 / LTM!$C$1 &gt;= 'Input Data'!$G$12 * LOOKUP(LTM!$A402,'Input Data'!$B$58:$B$62,'Input Data'!$H$58:$H$62) - epsilon, $D401 &lt; LTM!$X401 * 3600 / LTM!$C$1 - epsilon)), MIN(V400 + R400 * LTM!$C$1 / 3600, 0), 0), 0)</f>
        <v>0</v>
      </c>
      <c r="Y401" s="50" t="e">
        <f>NA()</f>
        <v>#N/A</v>
      </c>
      <c r="Z401" s="55" t="e">
        <f>NA()</f>
        <v>#N/A</v>
      </c>
      <c r="AA401" s="8" t="e">
        <f>NA()</f>
        <v>#N/A</v>
      </c>
      <c r="AB401" s="17">
        <f>IF($U401 &gt; epsilon, $U401 + 'Input Data'!$G$11 + 'Input Data'!$E$11, IF($V401 &gt; epsilon, $V401 + 'Input Data'!$G$11, $W401)) * 5280</f>
        <v>0</v>
      </c>
    </row>
    <row r="402" spans="1:28" x14ac:dyDescent="0.3">
      <c r="A402" s="38">
        <f>IF(SUM($B401:$H403)=0,NA(),LTM!$A403)</f>
        <v>3980</v>
      </c>
      <c r="B402" s="7">
        <f>LTM!$I403 / LTM!$C$1 * 3600</f>
        <v>0</v>
      </c>
      <c r="C402" s="8">
        <f>LTM!$H403 / LTM!$C$1 * 3600</f>
        <v>0</v>
      </c>
      <c r="D402" s="8">
        <f>LTM!$T403 / LTM!$C$1 * 3600</f>
        <v>0</v>
      </c>
      <c r="E402" s="33">
        <f>LTM!$S403 / LTM!$C$1 * 3600</f>
        <v>0</v>
      </c>
      <c r="F402" s="8">
        <f>LTM!$AE403 / LTM!$C$1 * 3600</f>
        <v>0</v>
      </c>
      <c r="G402" s="33">
        <f>LTM!$AD403 / LTM!$C$1 * 3600</f>
        <v>0</v>
      </c>
      <c r="H402" s="18">
        <f>LTM!$AL403 / LTM!$C$1 * 3600</f>
        <v>0</v>
      </c>
      <c r="J402" s="50">
        <f>IF(OR(LTM!$B403 * 3600 / LTM!$C$1 &gt;= 'Input Data'!$C$12 * LOOKUP(LTM!$A403,'Input Data'!$B$58:$B$62,'Input Data'!$D$58:$D$62) - epsilon, LTM!$C403 - LTM!$C402 &lt; LTM!$B402 - epsilon), (LTM!$C403 - LTM!$C402) * 3600 / LTM!$C$1 / 'Input Data'!$C$14, 'Input Data'!$C$13 - (LTM!$C403 - LTM!$C402) * 3600 / LTM!$C$1 / 'Input Data'!$C$15)</f>
        <v>0</v>
      </c>
      <c r="K402" s="60">
        <f>IF($B402 + $C402 &gt;= LTM!$E402 * 3600 / LTM!$C$1 - epsilon, ($B402 + $C402) / 'Input Data'!$C$14, 'Input Data'!$C$13 - ($B402 + $C402) / 'Input Data'!$C$15)</f>
        <v>0</v>
      </c>
      <c r="L402" s="8">
        <f>IF(OR(LTM!$M403 * 3600 / LTM!$C$1 &gt;= 'Input Data'!$E$12 * LOOKUP(LTM!$A403,'Input Data'!$B$58:$B$62,'Input Data'!$F$58:$F$62) - epsilon,$B402 &lt; LTM!$M402 * 3600 / LTM!$C$1 - epsilon), $B402 / 'Input Data'!$E$14, 'Input Data'!$E$13 - $B402 / 'Input Data'!$E$15)</f>
        <v>0</v>
      </c>
      <c r="M402" s="33">
        <f>IF($D402 + $E402 &gt;= LTM!$P402 * 3600 / LTM!$C$1 - epsilon, ($D402 + $E402) / 'Input Data'!$E$14, 'Input Data'!$E$13 - ($D402 + $E402) / 'Input Data'!$E$15)</f>
        <v>0</v>
      </c>
      <c r="N402" s="8">
        <f>IF(OR(LTM!$X403 * 3600 / LTM!$C$1 &gt;= 'Input Data'!$G$12 * LOOKUP(LTM!$A403,'Input Data'!$B$58:$B$62,'Input Data'!$H$58:$H$62) - epsilon, $D402 &lt; LTM!$X402 * 3600 / LTM!$C$1 - epsilon), $D402 / 'Input Data'!$G$14, 'Input Data'!$G$13 - $D402 / 'Input Data'!$G$15)</f>
        <v>0</v>
      </c>
      <c r="O402" s="17">
        <f>IF($F402 + $G402 &gt;= LTM!$AA402 * 3600 / LTM!$C$1 - epsilon, ($F402 + $G402) / 'Input Data'!$G$14, 'Input Data'!$G$13 - ($F402 + $G402) / 'Input Data'!$G$15)</f>
        <v>0</v>
      </c>
      <c r="Q402" s="49">
        <f>IF(ABS($J402-$K402) &gt; epsilon, -((LTM!$C403 - LTM!$C402) * 3600 / LTM!$C$1-($B402+$C402))/($J402-$K402), 0)</f>
        <v>0</v>
      </c>
      <c r="R402" s="8">
        <f t="shared" si="12"/>
        <v>0</v>
      </c>
      <c r="S402" s="17">
        <f t="shared" si="13"/>
        <v>0</v>
      </c>
      <c r="U402" s="49">
        <f>MAX(U401 + Q401 * LTM!$C$1 / 3600, 0)</f>
        <v>0</v>
      </c>
      <c r="V402" s="11">
        <f>MAX(V401 + R401 * LTM!$C$1 / 3600 + IF(NOT(OR(LTM!$M403 * 3600 / LTM!$C$1 &gt;= 'Input Data'!$E$12 * LOOKUP(LTM!$A403,'Input Data'!$B$58:$B$62,'Input Data'!$F$58:$F$62) - epsilon,$B402 &lt; LTM!$M402 * 3600 / LTM!$C$1 - epsilon)), MIN(U401 + Q401 * LTM!$C$1 / 3600, 0), 0), 0)</f>
        <v>0</v>
      </c>
      <c r="W402" s="18">
        <f>MAX(W401 + S401 * LTM!$C$1 / 3600 + IF(NOT(OR(LTM!$X403 * 3600 / LTM!$C$1 &gt;= 'Input Data'!$G$12 * LOOKUP(LTM!$A403,'Input Data'!$B$58:$B$62,'Input Data'!$H$58:$H$62) - epsilon, $D402 &lt; LTM!$X402 * 3600 / LTM!$C$1 - epsilon)), MIN(V401 + R401 * LTM!$C$1 / 3600, 0), 0), 0)</f>
        <v>0</v>
      </c>
      <c r="Y402" s="50" t="e">
        <f>NA()</f>
        <v>#N/A</v>
      </c>
      <c r="Z402" s="55" t="e">
        <f>NA()</f>
        <v>#N/A</v>
      </c>
      <c r="AA402" s="8" t="e">
        <f>NA()</f>
        <v>#N/A</v>
      </c>
      <c r="AB402" s="17">
        <f>IF($U402 &gt; epsilon, $U402 + 'Input Data'!$G$11 + 'Input Data'!$E$11, IF($V402 &gt; epsilon, $V402 + 'Input Data'!$G$11, $W402)) * 5280</f>
        <v>0</v>
      </c>
    </row>
    <row r="403" spans="1:28" x14ac:dyDescent="0.3">
      <c r="A403" s="38" t="e">
        <f>IF(SUM($B402:$H404)=0,NA(),LTM!$A404)</f>
        <v>#N/A</v>
      </c>
      <c r="B403" s="7">
        <f>LTM!$I404 / LTM!$C$1 * 3600</f>
        <v>0</v>
      </c>
      <c r="C403" s="8">
        <f>LTM!$H404 / LTM!$C$1 * 3600</f>
        <v>0</v>
      </c>
      <c r="D403" s="8">
        <f>LTM!$T404 / LTM!$C$1 * 3600</f>
        <v>0</v>
      </c>
      <c r="E403" s="33">
        <f>LTM!$S404 / LTM!$C$1 * 3600</f>
        <v>0</v>
      </c>
      <c r="F403" s="8">
        <f>LTM!$AE404 / LTM!$C$1 * 3600</f>
        <v>0</v>
      </c>
      <c r="G403" s="33">
        <f>LTM!$AD404 / LTM!$C$1 * 3600</f>
        <v>0</v>
      </c>
      <c r="H403" s="18">
        <f>LTM!$AL404 / LTM!$C$1 * 3600</f>
        <v>0</v>
      </c>
      <c r="J403" s="50">
        <f>IF(OR(LTM!$B404 * 3600 / LTM!$C$1 &gt;= 'Input Data'!$C$12 * LOOKUP(LTM!$A404,'Input Data'!$B$58:$B$62,'Input Data'!$D$58:$D$62) - epsilon, LTM!$C404 - LTM!$C403 &lt; LTM!$B403 - epsilon), (LTM!$C404 - LTM!$C403) * 3600 / LTM!$C$1 / 'Input Data'!$C$14, 'Input Data'!$C$13 - (LTM!$C404 - LTM!$C403) * 3600 / LTM!$C$1 / 'Input Data'!$C$15)</f>
        <v>0</v>
      </c>
      <c r="K403" s="60">
        <f>IF($B403 + $C403 &gt;= LTM!$E403 * 3600 / LTM!$C$1 - epsilon, ($B403 + $C403) / 'Input Data'!$C$14, 'Input Data'!$C$13 - ($B403 + $C403) / 'Input Data'!$C$15)</f>
        <v>0</v>
      </c>
      <c r="L403" s="8">
        <f>IF(OR(LTM!$M404 * 3600 / LTM!$C$1 &gt;= 'Input Data'!$E$12 * LOOKUP(LTM!$A404,'Input Data'!$B$58:$B$62,'Input Data'!$F$58:$F$62) - epsilon,$B403 &lt; LTM!$M403 * 3600 / LTM!$C$1 - epsilon), $B403 / 'Input Data'!$E$14, 'Input Data'!$E$13 - $B403 / 'Input Data'!$E$15)</f>
        <v>0</v>
      </c>
      <c r="M403" s="33">
        <f>IF($D403 + $E403 &gt;= LTM!$P403 * 3600 / LTM!$C$1 - epsilon, ($D403 + $E403) / 'Input Data'!$E$14, 'Input Data'!$E$13 - ($D403 + $E403) / 'Input Data'!$E$15)</f>
        <v>0</v>
      </c>
      <c r="N403" s="8">
        <f>IF(OR(LTM!$X404 * 3600 / LTM!$C$1 &gt;= 'Input Data'!$G$12 * LOOKUP(LTM!$A404,'Input Data'!$B$58:$B$62,'Input Data'!$H$58:$H$62) - epsilon, $D403 &lt; LTM!$X403 * 3600 / LTM!$C$1 - epsilon), $D403 / 'Input Data'!$G$14, 'Input Data'!$G$13 - $D403 / 'Input Data'!$G$15)</f>
        <v>0</v>
      </c>
      <c r="O403" s="17">
        <f>IF($F403 + $G403 &gt;= LTM!$AA403 * 3600 / LTM!$C$1 - epsilon, ($F403 + $G403) / 'Input Data'!$G$14, 'Input Data'!$G$13 - ($F403 + $G403) / 'Input Data'!$G$15)</f>
        <v>0</v>
      </c>
      <c r="Q403" s="49">
        <f>IF(ABS($J403-$K403) &gt; epsilon, -((LTM!$C404 - LTM!$C403) * 3600 / LTM!$C$1-($B403+$C403))/($J403-$K403), 0)</f>
        <v>0</v>
      </c>
      <c r="R403" s="8">
        <f t="shared" si="12"/>
        <v>0</v>
      </c>
      <c r="S403" s="17">
        <f t="shared" si="13"/>
        <v>0</v>
      </c>
      <c r="U403" s="49">
        <f>MAX(U402 + Q402 * LTM!$C$1 / 3600, 0)</f>
        <v>0</v>
      </c>
      <c r="V403" s="11">
        <f>MAX(V402 + R402 * LTM!$C$1 / 3600 + IF(NOT(OR(LTM!$M404 * 3600 / LTM!$C$1 &gt;= 'Input Data'!$E$12 * LOOKUP(LTM!$A404,'Input Data'!$B$58:$B$62,'Input Data'!$F$58:$F$62) - epsilon,$B403 &lt; LTM!$M403 * 3600 / LTM!$C$1 - epsilon)), MIN(U402 + Q402 * LTM!$C$1 / 3600, 0), 0), 0)</f>
        <v>0</v>
      </c>
      <c r="W403" s="18">
        <f>MAX(W402 + S402 * LTM!$C$1 / 3600 + IF(NOT(OR(LTM!$X404 * 3600 / LTM!$C$1 &gt;= 'Input Data'!$G$12 * LOOKUP(LTM!$A404,'Input Data'!$B$58:$B$62,'Input Data'!$H$58:$H$62) - epsilon, $D403 &lt; LTM!$X403 * 3600 / LTM!$C$1 - epsilon)), MIN(V402 + R402 * LTM!$C$1 / 3600, 0), 0), 0)</f>
        <v>0</v>
      </c>
      <c r="Y403" s="50" t="e">
        <f>NA()</f>
        <v>#N/A</v>
      </c>
      <c r="Z403" s="55" t="e">
        <f>NA()</f>
        <v>#N/A</v>
      </c>
      <c r="AA403" s="8" t="e">
        <f>NA()</f>
        <v>#N/A</v>
      </c>
      <c r="AB403" s="17">
        <f>IF($U403 &gt; epsilon, $U403 + 'Input Data'!$G$11 + 'Input Data'!$E$11, IF($V403 &gt; epsilon, $V403 + 'Input Data'!$G$11, $W403)) * 5280</f>
        <v>0</v>
      </c>
    </row>
    <row r="404" spans="1:28" x14ac:dyDescent="0.3">
      <c r="A404" s="38" t="e">
        <f>IF(SUM($B403:$H405)=0,NA(),LTM!$A405)</f>
        <v>#N/A</v>
      </c>
      <c r="B404" s="7">
        <f>LTM!$I405 / LTM!$C$1 * 3600</f>
        <v>0</v>
      </c>
      <c r="C404" s="8">
        <f>LTM!$H405 / LTM!$C$1 * 3600</f>
        <v>0</v>
      </c>
      <c r="D404" s="8">
        <f>LTM!$T405 / LTM!$C$1 * 3600</f>
        <v>0</v>
      </c>
      <c r="E404" s="33">
        <f>LTM!$S405 / LTM!$C$1 * 3600</f>
        <v>0</v>
      </c>
      <c r="F404" s="8">
        <f>LTM!$AE405 / LTM!$C$1 * 3600</f>
        <v>0</v>
      </c>
      <c r="G404" s="33">
        <f>LTM!$AD405 / LTM!$C$1 * 3600</f>
        <v>0</v>
      </c>
      <c r="H404" s="18">
        <f>LTM!$AL405 / LTM!$C$1 * 3600</f>
        <v>0</v>
      </c>
      <c r="J404" s="50">
        <f>IF(OR(LTM!$B405 * 3600 / LTM!$C$1 &gt;= 'Input Data'!$C$12 * LOOKUP(LTM!$A405,'Input Data'!$B$58:$B$62,'Input Data'!$D$58:$D$62) - epsilon, LTM!$C405 - LTM!$C404 &lt; LTM!$B404 - epsilon), (LTM!$C405 - LTM!$C404) * 3600 / LTM!$C$1 / 'Input Data'!$C$14, 'Input Data'!$C$13 - (LTM!$C405 - LTM!$C404) * 3600 / LTM!$C$1 / 'Input Data'!$C$15)</f>
        <v>0</v>
      </c>
      <c r="K404" s="60">
        <f>IF($B404 + $C404 &gt;= LTM!$E404 * 3600 / LTM!$C$1 - epsilon, ($B404 + $C404) / 'Input Data'!$C$14, 'Input Data'!$C$13 - ($B404 + $C404) / 'Input Data'!$C$15)</f>
        <v>0</v>
      </c>
      <c r="L404" s="8">
        <f>IF(OR(LTM!$M405 * 3600 / LTM!$C$1 &gt;= 'Input Data'!$E$12 * LOOKUP(LTM!$A405,'Input Data'!$B$58:$B$62,'Input Data'!$F$58:$F$62) - epsilon,$B404 &lt; LTM!$M404 * 3600 / LTM!$C$1 - epsilon), $B404 / 'Input Data'!$E$14, 'Input Data'!$E$13 - $B404 / 'Input Data'!$E$15)</f>
        <v>0</v>
      </c>
      <c r="M404" s="33">
        <f>IF($D404 + $E404 &gt;= LTM!$P404 * 3600 / LTM!$C$1 - epsilon, ($D404 + $E404) / 'Input Data'!$E$14, 'Input Data'!$E$13 - ($D404 + $E404) / 'Input Data'!$E$15)</f>
        <v>0</v>
      </c>
      <c r="N404" s="8">
        <f>IF(OR(LTM!$X405 * 3600 / LTM!$C$1 &gt;= 'Input Data'!$G$12 * LOOKUP(LTM!$A405,'Input Data'!$B$58:$B$62,'Input Data'!$H$58:$H$62) - epsilon, $D404 &lt; LTM!$X404 * 3600 / LTM!$C$1 - epsilon), $D404 / 'Input Data'!$G$14, 'Input Data'!$G$13 - $D404 / 'Input Data'!$G$15)</f>
        <v>0</v>
      </c>
      <c r="O404" s="17">
        <f>IF($F404 + $G404 &gt;= LTM!$AA404 * 3600 / LTM!$C$1 - epsilon, ($F404 + $G404) / 'Input Data'!$G$14, 'Input Data'!$G$13 - ($F404 + $G404) / 'Input Data'!$G$15)</f>
        <v>0</v>
      </c>
      <c r="Q404" s="49">
        <f>IF(ABS($J404-$K404) &gt; epsilon, -((LTM!$C405 - LTM!$C404) * 3600 / LTM!$C$1-($B404+$C404))/($J404-$K404), 0)</f>
        <v>0</v>
      </c>
      <c r="R404" s="8">
        <f t="shared" si="12"/>
        <v>0</v>
      </c>
      <c r="S404" s="17">
        <f t="shared" si="13"/>
        <v>0</v>
      </c>
      <c r="U404" s="49">
        <f>MAX(U403 + Q403 * LTM!$C$1 / 3600, 0)</f>
        <v>0</v>
      </c>
      <c r="V404" s="11">
        <f>MAX(V403 + R403 * LTM!$C$1 / 3600 + IF(NOT(OR(LTM!$M405 * 3600 / LTM!$C$1 &gt;= 'Input Data'!$E$12 * LOOKUP(LTM!$A405,'Input Data'!$B$58:$B$62,'Input Data'!$F$58:$F$62) - epsilon,$B404 &lt; LTM!$M404 * 3600 / LTM!$C$1 - epsilon)), MIN(U403 + Q403 * LTM!$C$1 / 3600, 0), 0), 0)</f>
        <v>0</v>
      </c>
      <c r="W404" s="18">
        <f>MAX(W403 + S403 * LTM!$C$1 / 3600 + IF(NOT(OR(LTM!$X405 * 3600 / LTM!$C$1 &gt;= 'Input Data'!$G$12 * LOOKUP(LTM!$A405,'Input Data'!$B$58:$B$62,'Input Data'!$H$58:$H$62) - epsilon, $D404 &lt; LTM!$X404 * 3600 / LTM!$C$1 - epsilon)), MIN(V403 + R403 * LTM!$C$1 / 3600, 0), 0), 0)</f>
        <v>0</v>
      </c>
      <c r="Y404" s="50" t="e">
        <f>NA()</f>
        <v>#N/A</v>
      </c>
      <c r="Z404" s="55" t="e">
        <f>NA()</f>
        <v>#N/A</v>
      </c>
      <c r="AA404" s="8" t="e">
        <f>NA()</f>
        <v>#N/A</v>
      </c>
      <c r="AB404" s="17">
        <f>IF($U404 &gt; epsilon, $U404 + 'Input Data'!$G$11 + 'Input Data'!$E$11, IF($V404 &gt; epsilon, $V404 + 'Input Data'!$G$11, $W404)) * 5280</f>
        <v>0</v>
      </c>
    </row>
    <row r="405" spans="1:28" x14ac:dyDescent="0.3">
      <c r="A405" s="38" t="e">
        <f>IF(SUM($B404:$H406)=0,NA(),LTM!$A406)</f>
        <v>#N/A</v>
      </c>
      <c r="B405" s="7">
        <f>LTM!$I406 / LTM!$C$1 * 3600</f>
        <v>0</v>
      </c>
      <c r="C405" s="8">
        <f>LTM!$H406 / LTM!$C$1 * 3600</f>
        <v>0</v>
      </c>
      <c r="D405" s="8">
        <f>LTM!$T406 / LTM!$C$1 * 3600</f>
        <v>0</v>
      </c>
      <c r="E405" s="33">
        <f>LTM!$S406 / LTM!$C$1 * 3600</f>
        <v>0</v>
      </c>
      <c r="F405" s="8">
        <f>LTM!$AE406 / LTM!$C$1 * 3600</f>
        <v>0</v>
      </c>
      <c r="G405" s="33">
        <f>LTM!$AD406 / LTM!$C$1 * 3600</f>
        <v>0</v>
      </c>
      <c r="H405" s="18">
        <f>LTM!$AL406 / LTM!$C$1 * 3600</f>
        <v>0</v>
      </c>
      <c r="J405" s="50">
        <f>IF(OR(LTM!$B406 * 3600 / LTM!$C$1 &gt;= 'Input Data'!$C$12 * LOOKUP(LTM!$A406,'Input Data'!$B$58:$B$62,'Input Data'!$D$58:$D$62) - epsilon, LTM!$C406 - LTM!$C405 &lt; LTM!$B405 - epsilon), (LTM!$C406 - LTM!$C405) * 3600 / LTM!$C$1 / 'Input Data'!$C$14, 'Input Data'!$C$13 - (LTM!$C406 - LTM!$C405) * 3600 / LTM!$C$1 / 'Input Data'!$C$15)</f>
        <v>0</v>
      </c>
      <c r="K405" s="60">
        <f>IF($B405 + $C405 &gt;= LTM!$E405 * 3600 / LTM!$C$1 - epsilon, ($B405 + $C405) / 'Input Data'!$C$14, 'Input Data'!$C$13 - ($B405 + $C405) / 'Input Data'!$C$15)</f>
        <v>0</v>
      </c>
      <c r="L405" s="8">
        <f>IF(OR(LTM!$M406 * 3600 / LTM!$C$1 &gt;= 'Input Data'!$E$12 * LOOKUP(LTM!$A406,'Input Data'!$B$58:$B$62,'Input Data'!$F$58:$F$62) - epsilon,$B405 &lt; LTM!$M405 * 3600 / LTM!$C$1 - epsilon), $B405 / 'Input Data'!$E$14, 'Input Data'!$E$13 - $B405 / 'Input Data'!$E$15)</f>
        <v>0</v>
      </c>
      <c r="M405" s="33">
        <f>IF($D405 + $E405 &gt;= LTM!$P405 * 3600 / LTM!$C$1 - epsilon, ($D405 + $E405) / 'Input Data'!$E$14, 'Input Data'!$E$13 - ($D405 + $E405) / 'Input Data'!$E$15)</f>
        <v>0</v>
      </c>
      <c r="N405" s="8">
        <f>IF(OR(LTM!$X406 * 3600 / LTM!$C$1 &gt;= 'Input Data'!$G$12 * LOOKUP(LTM!$A406,'Input Data'!$B$58:$B$62,'Input Data'!$H$58:$H$62) - epsilon, $D405 &lt; LTM!$X405 * 3600 / LTM!$C$1 - epsilon), $D405 / 'Input Data'!$G$14, 'Input Data'!$G$13 - $D405 / 'Input Data'!$G$15)</f>
        <v>0</v>
      </c>
      <c r="O405" s="17">
        <f>IF($F405 + $G405 &gt;= LTM!$AA405 * 3600 / LTM!$C$1 - epsilon, ($F405 + $G405) / 'Input Data'!$G$14, 'Input Data'!$G$13 - ($F405 + $G405) / 'Input Data'!$G$15)</f>
        <v>0</v>
      </c>
      <c r="Q405" s="49">
        <f>IF(ABS($J405-$K405) &gt; epsilon, -((LTM!$C406 - LTM!$C405) * 3600 / LTM!$C$1-($B405+$C405))/($J405-$K405), 0)</f>
        <v>0</v>
      </c>
      <c r="R405" s="8">
        <f t="shared" si="12"/>
        <v>0</v>
      </c>
      <c r="S405" s="17">
        <f t="shared" si="13"/>
        <v>0</v>
      </c>
      <c r="U405" s="49">
        <f>MAX(U404 + Q404 * LTM!$C$1 / 3600, 0)</f>
        <v>0</v>
      </c>
      <c r="V405" s="11">
        <f>MAX(V404 + R404 * LTM!$C$1 / 3600 + IF(NOT(OR(LTM!$M406 * 3600 / LTM!$C$1 &gt;= 'Input Data'!$E$12 * LOOKUP(LTM!$A406,'Input Data'!$B$58:$B$62,'Input Data'!$F$58:$F$62) - epsilon,$B405 &lt; LTM!$M405 * 3600 / LTM!$C$1 - epsilon)), MIN(U404 + Q404 * LTM!$C$1 / 3600, 0), 0), 0)</f>
        <v>0</v>
      </c>
      <c r="W405" s="18">
        <f>MAX(W404 + S404 * LTM!$C$1 / 3600 + IF(NOT(OR(LTM!$X406 * 3600 / LTM!$C$1 &gt;= 'Input Data'!$G$12 * LOOKUP(LTM!$A406,'Input Data'!$B$58:$B$62,'Input Data'!$H$58:$H$62) - epsilon, $D405 &lt; LTM!$X405 * 3600 / LTM!$C$1 - epsilon)), MIN(V404 + R404 * LTM!$C$1 / 3600, 0), 0), 0)</f>
        <v>0</v>
      </c>
      <c r="Y405" s="50" t="e">
        <f>NA()</f>
        <v>#N/A</v>
      </c>
      <c r="Z405" s="55" t="e">
        <f>NA()</f>
        <v>#N/A</v>
      </c>
      <c r="AA405" s="8" t="e">
        <f>NA()</f>
        <v>#N/A</v>
      </c>
      <c r="AB405" s="17">
        <f>IF($U405 &gt; epsilon, $U405 + 'Input Data'!$G$11 + 'Input Data'!$E$11, IF($V405 &gt; epsilon, $V405 + 'Input Data'!$G$11, $W405)) * 5280</f>
        <v>0</v>
      </c>
    </row>
    <row r="406" spans="1:28" x14ac:dyDescent="0.3">
      <c r="A406" s="38" t="e">
        <f>IF(SUM($B405:$H407)=0,NA(),LTM!$A407)</f>
        <v>#N/A</v>
      </c>
      <c r="B406" s="7">
        <f>LTM!$I407 / LTM!$C$1 * 3600</f>
        <v>0</v>
      </c>
      <c r="C406" s="8">
        <f>LTM!$H407 / LTM!$C$1 * 3600</f>
        <v>0</v>
      </c>
      <c r="D406" s="8">
        <f>LTM!$T407 / LTM!$C$1 * 3600</f>
        <v>0</v>
      </c>
      <c r="E406" s="33">
        <f>LTM!$S407 / LTM!$C$1 * 3600</f>
        <v>0</v>
      </c>
      <c r="F406" s="8">
        <f>LTM!$AE407 / LTM!$C$1 * 3600</f>
        <v>0</v>
      </c>
      <c r="G406" s="33">
        <f>LTM!$AD407 / LTM!$C$1 * 3600</f>
        <v>0</v>
      </c>
      <c r="H406" s="18">
        <f>LTM!$AL407 / LTM!$C$1 * 3600</f>
        <v>0</v>
      </c>
      <c r="J406" s="50">
        <f>IF(OR(LTM!$B407 * 3600 / LTM!$C$1 &gt;= 'Input Data'!$C$12 * LOOKUP(LTM!$A407,'Input Data'!$B$58:$B$62,'Input Data'!$D$58:$D$62) - epsilon, LTM!$C407 - LTM!$C406 &lt; LTM!$B406 - epsilon), (LTM!$C407 - LTM!$C406) * 3600 / LTM!$C$1 / 'Input Data'!$C$14, 'Input Data'!$C$13 - (LTM!$C407 - LTM!$C406) * 3600 / LTM!$C$1 / 'Input Data'!$C$15)</f>
        <v>0</v>
      </c>
      <c r="K406" s="60">
        <f>IF($B406 + $C406 &gt;= LTM!$E406 * 3600 / LTM!$C$1 - epsilon, ($B406 + $C406) / 'Input Data'!$C$14, 'Input Data'!$C$13 - ($B406 + $C406) / 'Input Data'!$C$15)</f>
        <v>0</v>
      </c>
      <c r="L406" s="8">
        <f>IF(OR(LTM!$M407 * 3600 / LTM!$C$1 &gt;= 'Input Data'!$E$12 * LOOKUP(LTM!$A407,'Input Data'!$B$58:$B$62,'Input Data'!$F$58:$F$62) - epsilon,$B406 &lt; LTM!$M406 * 3600 / LTM!$C$1 - epsilon), $B406 / 'Input Data'!$E$14, 'Input Data'!$E$13 - $B406 / 'Input Data'!$E$15)</f>
        <v>0</v>
      </c>
      <c r="M406" s="33">
        <f>IF($D406 + $E406 &gt;= LTM!$P406 * 3600 / LTM!$C$1 - epsilon, ($D406 + $E406) / 'Input Data'!$E$14, 'Input Data'!$E$13 - ($D406 + $E406) / 'Input Data'!$E$15)</f>
        <v>0</v>
      </c>
      <c r="N406" s="8">
        <f>IF(OR(LTM!$X407 * 3600 / LTM!$C$1 &gt;= 'Input Data'!$G$12 * LOOKUP(LTM!$A407,'Input Data'!$B$58:$B$62,'Input Data'!$H$58:$H$62) - epsilon, $D406 &lt; LTM!$X406 * 3600 / LTM!$C$1 - epsilon), $D406 / 'Input Data'!$G$14, 'Input Data'!$G$13 - $D406 / 'Input Data'!$G$15)</f>
        <v>0</v>
      </c>
      <c r="O406" s="17">
        <f>IF($F406 + $G406 &gt;= LTM!$AA406 * 3600 / LTM!$C$1 - epsilon, ($F406 + $G406) / 'Input Data'!$G$14, 'Input Data'!$G$13 - ($F406 + $G406) / 'Input Data'!$G$15)</f>
        <v>0</v>
      </c>
      <c r="Q406" s="49">
        <f>IF(ABS($J406-$K406) &gt; epsilon, -((LTM!$C407 - LTM!$C406) * 3600 / LTM!$C$1-($B406+$C406))/($J406-$K406), 0)</f>
        <v>0</v>
      </c>
      <c r="R406" s="8">
        <f t="shared" si="12"/>
        <v>0</v>
      </c>
      <c r="S406" s="17">
        <f t="shared" si="13"/>
        <v>0</v>
      </c>
      <c r="U406" s="49">
        <f>MAX(U405 + Q405 * LTM!$C$1 / 3600, 0)</f>
        <v>0</v>
      </c>
      <c r="V406" s="11">
        <f>MAX(V405 + R405 * LTM!$C$1 / 3600 + IF(NOT(OR(LTM!$M407 * 3600 / LTM!$C$1 &gt;= 'Input Data'!$E$12 * LOOKUP(LTM!$A407,'Input Data'!$B$58:$B$62,'Input Data'!$F$58:$F$62) - epsilon,$B406 &lt; LTM!$M406 * 3600 / LTM!$C$1 - epsilon)), MIN(U405 + Q405 * LTM!$C$1 / 3600, 0), 0), 0)</f>
        <v>0</v>
      </c>
      <c r="W406" s="18">
        <f>MAX(W405 + S405 * LTM!$C$1 / 3600 + IF(NOT(OR(LTM!$X407 * 3600 / LTM!$C$1 &gt;= 'Input Data'!$G$12 * LOOKUP(LTM!$A407,'Input Data'!$B$58:$B$62,'Input Data'!$H$58:$H$62) - epsilon, $D406 &lt; LTM!$X406 * 3600 / LTM!$C$1 - epsilon)), MIN(V405 + R405 * LTM!$C$1 / 3600, 0), 0), 0)</f>
        <v>0</v>
      </c>
      <c r="Y406" s="50" t="e">
        <f>NA()</f>
        <v>#N/A</v>
      </c>
      <c r="Z406" s="55" t="e">
        <f>NA()</f>
        <v>#N/A</v>
      </c>
      <c r="AA406" s="8" t="e">
        <f>NA()</f>
        <v>#N/A</v>
      </c>
      <c r="AB406" s="17">
        <f>IF($U406 &gt; epsilon, $U406 + 'Input Data'!$G$11 + 'Input Data'!$E$11, IF($V406 &gt; epsilon, $V406 + 'Input Data'!$G$11, $W406)) * 5280</f>
        <v>0</v>
      </c>
    </row>
    <row r="407" spans="1:28" x14ac:dyDescent="0.3">
      <c r="A407" s="38" t="e">
        <f>IF(SUM($B406:$H408)=0,NA(),LTM!$A408)</f>
        <v>#N/A</v>
      </c>
      <c r="B407" s="7">
        <f>LTM!$I408 / LTM!$C$1 * 3600</f>
        <v>0</v>
      </c>
      <c r="C407" s="8">
        <f>LTM!$H408 / LTM!$C$1 * 3600</f>
        <v>0</v>
      </c>
      <c r="D407" s="8">
        <f>LTM!$T408 / LTM!$C$1 * 3600</f>
        <v>0</v>
      </c>
      <c r="E407" s="33">
        <f>LTM!$S408 / LTM!$C$1 * 3600</f>
        <v>0</v>
      </c>
      <c r="F407" s="8">
        <f>LTM!$AE408 / LTM!$C$1 * 3600</f>
        <v>0</v>
      </c>
      <c r="G407" s="33">
        <f>LTM!$AD408 / LTM!$C$1 * 3600</f>
        <v>0</v>
      </c>
      <c r="H407" s="18">
        <f>LTM!$AL408 / LTM!$C$1 * 3600</f>
        <v>0</v>
      </c>
      <c r="J407" s="50">
        <f>IF(OR(LTM!$B408 * 3600 / LTM!$C$1 &gt;= 'Input Data'!$C$12 * LOOKUP(LTM!$A408,'Input Data'!$B$58:$B$62,'Input Data'!$D$58:$D$62) - epsilon, LTM!$C408 - LTM!$C407 &lt; LTM!$B407 - epsilon), (LTM!$C408 - LTM!$C407) * 3600 / LTM!$C$1 / 'Input Data'!$C$14, 'Input Data'!$C$13 - (LTM!$C408 - LTM!$C407) * 3600 / LTM!$C$1 / 'Input Data'!$C$15)</f>
        <v>0</v>
      </c>
      <c r="K407" s="60">
        <f>IF($B407 + $C407 &gt;= LTM!$E407 * 3600 / LTM!$C$1 - epsilon, ($B407 + $C407) / 'Input Data'!$C$14, 'Input Data'!$C$13 - ($B407 + $C407) / 'Input Data'!$C$15)</f>
        <v>0</v>
      </c>
      <c r="L407" s="8">
        <f>IF(OR(LTM!$M408 * 3600 / LTM!$C$1 &gt;= 'Input Data'!$E$12 * LOOKUP(LTM!$A408,'Input Data'!$B$58:$B$62,'Input Data'!$F$58:$F$62) - epsilon,$B407 &lt; LTM!$M407 * 3600 / LTM!$C$1 - epsilon), $B407 / 'Input Data'!$E$14, 'Input Data'!$E$13 - $B407 / 'Input Data'!$E$15)</f>
        <v>0</v>
      </c>
      <c r="M407" s="33">
        <f>IF($D407 + $E407 &gt;= LTM!$P407 * 3600 / LTM!$C$1 - epsilon, ($D407 + $E407) / 'Input Data'!$E$14, 'Input Data'!$E$13 - ($D407 + $E407) / 'Input Data'!$E$15)</f>
        <v>0</v>
      </c>
      <c r="N407" s="8">
        <f>IF(OR(LTM!$X408 * 3600 / LTM!$C$1 &gt;= 'Input Data'!$G$12 * LOOKUP(LTM!$A408,'Input Data'!$B$58:$B$62,'Input Data'!$H$58:$H$62) - epsilon, $D407 &lt; LTM!$X407 * 3600 / LTM!$C$1 - epsilon), $D407 / 'Input Data'!$G$14, 'Input Data'!$G$13 - $D407 / 'Input Data'!$G$15)</f>
        <v>0</v>
      </c>
      <c r="O407" s="17">
        <f>IF($F407 + $G407 &gt;= LTM!$AA407 * 3600 / LTM!$C$1 - epsilon, ($F407 + $G407) / 'Input Data'!$G$14, 'Input Data'!$G$13 - ($F407 + $G407) / 'Input Data'!$G$15)</f>
        <v>0</v>
      </c>
      <c r="Q407" s="49">
        <f>IF(ABS($J407-$K407) &gt; epsilon, -((LTM!$C408 - LTM!$C407) * 3600 / LTM!$C$1-($B407+$C407))/($J407-$K407), 0)</f>
        <v>0</v>
      </c>
      <c r="R407" s="8">
        <f t="shared" si="12"/>
        <v>0</v>
      </c>
      <c r="S407" s="17">
        <f t="shared" si="13"/>
        <v>0</v>
      </c>
      <c r="U407" s="49">
        <f>MAX(U406 + Q406 * LTM!$C$1 / 3600, 0)</f>
        <v>0</v>
      </c>
      <c r="V407" s="11">
        <f>MAX(V406 + R406 * LTM!$C$1 / 3600 + IF(NOT(OR(LTM!$M408 * 3600 / LTM!$C$1 &gt;= 'Input Data'!$E$12 * LOOKUP(LTM!$A408,'Input Data'!$B$58:$B$62,'Input Data'!$F$58:$F$62) - epsilon,$B407 &lt; LTM!$M407 * 3600 / LTM!$C$1 - epsilon)), MIN(U406 + Q406 * LTM!$C$1 / 3600, 0), 0), 0)</f>
        <v>0</v>
      </c>
      <c r="W407" s="18">
        <f>MAX(W406 + S406 * LTM!$C$1 / 3600 + IF(NOT(OR(LTM!$X408 * 3600 / LTM!$C$1 &gt;= 'Input Data'!$G$12 * LOOKUP(LTM!$A408,'Input Data'!$B$58:$B$62,'Input Data'!$H$58:$H$62) - epsilon, $D407 &lt; LTM!$X407 * 3600 / LTM!$C$1 - epsilon)), MIN(V406 + R406 * LTM!$C$1 / 3600, 0), 0), 0)</f>
        <v>0</v>
      </c>
      <c r="Y407" s="50" t="e">
        <f>NA()</f>
        <v>#N/A</v>
      </c>
      <c r="Z407" s="55" t="e">
        <f>NA()</f>
        <v>#N/A</v>
      </c>
      <c r="AA407" s="8" t="e">
        <f>NA()</f>
        <v>#N/A</v>
      </c>
      <c r="AB407" s="17">
        <f>IF($U407 &gt; epsilon, $U407 + 'Input Data'!$G$11 + 'Input Data'!$E$11, IF($V407 &gt; epsilon, $V407 + 'Input Data'!$G$11, $W407)) * 5280</f>
        <v>0</v>
      </c>
    </row>
    <row r="408" spans="1:28" x14ac:dyDescent="0.3">
      <c r="A408" s="38" t="e">
        <f>IF(SUM($B407:$H409)=0,NA(),LTM!$A409)</f>
        <v>#N/A</v>
      </c>
      <c r="B408" s="7">
        <f>LTM!$I409 / LTM!$C$1 * 3600</f>
        <v>0</v>
      </c>
      <c r="C408" s="8">
        <f>LTM!$H409 / LTM!$C$1 * 3600</f>
        <v>0</v>
      </c>
      <c r="D408" s="8">
        <f>LTM!$T409 / LTM!$C$1 * 3600</f>
        <v>0</v>
      </c>
      <c r="E408" s="33">
        <f>LTM!$S409 / LTM!$C$1 * 3600</f>
        <v>0</v>
      </c>
      <c r="F408" s="8">
        <f>LTM!$AE409 / LTM!$C$1 * 3600</f>
        <v>0</v>
      </c>
      <c r="G408" s="33">
        <f>LTM!$AD409 / LTM!$C$1 * 3600</f>
        <v>0</v>
      </c>
      <c r="H408" s="18">
        <f>LTM!$AL409 / LTM!$C$1 * 3600</f>
        <v>0</v>
      </c>
      <c r="J408" s="50">
        <f>IF(OR(LTM!$B409 * 3600 / LTM!$C$1 &gt;= 'Input Data'!$C$12 * LOOKUP(LTM!$A409,'Input Data'!$B$58:$B$62,'Input Data'!$D$58:$D$62) - epsilon, LTM!$C409 - LTM!$C408 &lt; LTM!$B408 - epsilon), (LTM!$C409 - LTM!$C408) * 3600 / LTM!$C$1 / 'Input Data'!$C$14, 'Input Data'!$C$13 - (LTM!$C409 - LTM!$C408) * 3600 / LTM!$C$1 / 'Input Data'!$C$15)</f>
        <v>0</v>
      </c>
      <c r="K408" s="60">
        <f>IF($B408 + $C408 &gt;= LTM!$E408 * 3600 / LTM!$C$1 - epsilon, ($B408 + $C408) / 'Input Data'!$C$14, 'Input Data'!$C$13 - ($B408 + $C408) / 'Input Data'!$C$15)</f>
        <v>0</v>
      </c>
      <c r="L408" s="8">
        <f>IF(OR(LTM!$M409 * 3600 / LTM!$C$1 &gt;= 'Input Data'!$E$12 * LOOKUP(LTM!$A409,'Input Data'!$B$58:$B$62,'Input Data'!$F$58:$F$62) - epsilon,$B408 &lt; LTM!$M408 * 3600 / LTM!$C$1 - epsilon), $B408 / 'Input Data'!$E$14, 'Input Data'!$E$13 - $B408 / 'Input Data'!$E$15)</f>
        <v>0</v>
      </c>
      <c r="M408" s="33">
        <f>IF($D408 + $E408 &gt;= LTM!$P408 * 3600 / LTM!$C$1 - epsilon, ($D408 + $E408) / 'Input Data'!$E$14, 'Input Data'!$E$13 - ($D408 + $E408) / 'Input Data'!$E$15)</f>
        <v>0</v>
      </c>
      <c r="N408" s="8">
        <f>IF(OR(LTM!$X409 * 3600 / LTM!$C$1 &gt;= 'Input Data'!$G$12 * LOOKUP(LTM!$A409,'Input Data'!$B$58:$B$62,'Input Data'!$H$58:$H$62) - epsilon, $D408 &lt; LTM!$X408 * 3600 / LTM!$C$1 - epsilon), $D408 / 'Input Data'!$G$14, 'Input Data'!$G$13 - $D408 / 'Input Data'!$G$15)</f>
        <v>0</v>
      </c>
      <c r="O408" s="17">
        <f>IF($F408 + $G408 &gt;= LTM!$AA408 * 3600 / LTM!$C$1 - epsilon, ($F408 + $G408) / 'Input Data'!$G$14, 'Input Data'!$G$13 - ($F408 + $G408) / 'Input Data'!$G$15)</f>
        <v>0</v>
      </c>
      <c r="Q408" s="49">
        <f>IF(ABS($J408-$K408) &gt; epsilon, -((LTM!$C409 - LTM!$C408) * 3600 / LTM!$C$1-($B408+$C408))/($J408-$K408), 0)</f>
        <v>0</v>
      </c>
      <c r="R408" s="8">
        <f t="shared" si="12"/>
        <v>0</v>
      </c>
      <c r="S408" s="17">
        <f t="shared" si="13"/>
        <v>0</v>
      </c>
      <c r="U408" s="49">
        <f>MAX(U407 + Q407 * LTM!$C$1 / 3600, 0)</f>
        <v>0</v>
      </c>
      <c r="V408" s="11">
        <f>MAX(V407 + R407 * LTM!$C$1 / 3600 + IF(NOT(OR(LTM!$M409 * 3600 / LTM!$C$1 &gt;= 'Input Data'!$E$12 * LOOKUP(LTM!$A409,'Input Data'!$B$58:$B$62,'Input Data'!$F$58:$F$62) - epsilon,$B408 &lt; LTM!$M408 * 3600 / LTM!$C$1 - epsilon)), MIN(U407 + Q407 * LTM!$C$1 / 3600, 0), 0), 0)</f>
        <v>0</v>
      </c>
      <c r="W408" s="18">
        <f>MAX(W407 + S407 * LTM!$C$1 / 3600 + IF(NOT(OR(LTM!$X409 * 3600 / LTM!$C$1 &gt;= 'Input Data'!$G$12 * LOOKUP(LTM!$A409,'Input Data'!$B$58:$B$62,'Input Data'!$H$58:$H$62) - epsilon, $D408 &lt; LTM!$X408 * 3600 / LTM!$C$1 - epsilon)), MIN(V407 + R407 * LTM!$C$1 / 3600, 0), 0), 0)</f>
        <v>0</v>
      </c>
      <c r="Y408" s="50" t="e">
        <f>NA()</f>
        <v>#N/A</v>
      </c>
      <c r="Z408" s="55" t="e">
        <f>NA()</f>
        <v>#N/A</v>
      </c>
      <c r="AA408" s="8" t="e">
        <f>NA()</f>
        <v>#N/A</v>
      </c>
      <c r="AB408" s="17">
        <f>IF($U408 &gt; epsilon, $U408 + 'Input Data'!$G$11 + 'Input Data'!$E$11, IF($V408 &gt; epsilon, $V408 + 'Input Data'!$G$11, $W408)) * 5280</f>
        <v>0</v>
      </c>
    </row>
    <row r="409" spans="1:28" x14ac:dyDescent="0.3">
      <c r="A409" s="38" t="e">
        <f>IF(SUM($B408:$H410)=0,NA(),LTM!$A410)</f>
        <v>#N/A</v>
      </c>
      <c r="B409" s="7">
        <f>LTM!$I410 / LTM!$C$1 * 3600</f>
        <v>0</v>
      </c>
      <c r="C409" s="8">
        <f>LTM!$H410 / LTM!$C$1 * 3600</f>
        <v>0</v>
      </c>
      <c r="D409" s="8">
        <f>LTM!$T410 / LTM!$C$1 * 3600</f>
        <v>0</v>
      </c>
      <c r="E409" s="33">
        <f>LTM!$S410 / LTM!$C$1 * 3600</f>
        <v>0</v>
      </c>
      <c r="F409" s="8">
        <f>LTM!$AE410 / LTM!$C$1 * 3600</f>
        <v>0</v>
      </c>
      <c r="G409" s="33">
        <f>LTM!$AD410 / LTM!$C$1 * 3600</f>
        <v>0</v>
      </c>
      <c r="H409" s="18">
        <f>LTM!$AL410 / LTM!$C$1 * 3600</f>
        <v>0</v>
      </c>
      <c r="J409" s="50">
        <f>IF(OR(LTM!$B410 * 3600 / LTM!$C$1 &gt;= 'Input Data'!$C$12 * LOOKUP(LTM!$A410,'Input Data'!$B$58:$B$62,'Input Data'!$D$58:$D$62) - epsilon, LTM!$C410 - LTM!$C409 &lt; LTM!$B409 - epsilon), (LTM!$C410 - LTM!$C409) * 3600 / LTM!$C$1 / 'Input Data'!$C$14, 'Input Data'!$C$13 - (LTM!$C410 - LTM!$C409) * 3600 / LTM!$C$1 / 'Input Data'!$C$15)</f>
        <v>0</v>
      </c>
      <c r="K409" s="60">
        <f>IF($B409 + $C409 &gt;= LTM!$E409 * 3600 / LTM!$C$1 - epsilon, ($B409 + $C409) / 'Input Data'!$C$14, 'Input Data'!$C$13 - ($B409 + $C409) / 'Input Data'!$C$15)</f>
        <v>0</v>
      </c>
      <c r="L409" s="8">
        <f>IF(OR(LTM!$M410 * 3600 / LTM!$C$1 &gt;= 'Input Data'!$E$12 * LOOKUP(LTM!$A410,'Input Data'!$B$58:$B$62,'Input Data'!$F$58:$F$62) - epsilon,$B409 &lt; LTM!$M409 * 3600 / LTM!$C$1 - epsilon), $B409 / 'Input Data'!$E$14, 'Input Data'!$E$13 - $B409 / 'Input Data'!$E$15)</f>
        <v>0</v>
      </c>
      <c r="M409" s="33">
        <f>IF($D409 + $E409 &gt;= LTM!$P409 * 3600 / LTM!$C$1 - epsilon, ($D409 + $E409) / 'Input Data'!$E$14, 'Input Data'!$E$13 - ($D409 + $E409) / 'Input Data'!$E$15)</f>
        <v>0</v>
      </c>
      <c r="N409" s="8">
        <f>IF(OR(LTM!$X410 * 3600 / LTM!$C$1 &gt;= 'Input Data'!$G$12 * LOOKUP(LTM!$A410,'Input Data'!$B$58:$B$62,'Input Data'!$H$58:$H$62) - epsilon, $D409 &lt; LTM!$X409 * 3600 / LTM!$C$1 - epsilon), $D409 / 'Input Data'!$G$14, 'Input Data'!$G$13 - $D409 / 'Input Data'!$G$15)</f>
        <v>0</v>
      </c>
      <c r="O409" s="17">
        <f>IF($F409 + $G409 &gt;= LTM!$AA409 * 3600 / LTM!$C$1 - epsilon, ($F409 + $G409) / 'Input Data'!$G$14, 'Input Data'!$G$13 - ($F409 + $G409) / 'Input Data'!$G$15)</f>
        <v>0</v>
      </c>
      <c r="Q409" s="49">
        <f>IF(ABS($J409-$K409) &gt; epsilon, -((LTM!$C410 - LTM!$C409) * 3600 / LTM!$C$1-($B409+$C409))/($J409-$K409), 0)</f>
        <v>0</v>
      </c>
      <c r="R409" s="8">
        <f t="shared" si="12"/>
        <v>0</v>
      </c>
      <c r="S409" s="17">
        <f t="shared" si="13"/>
        <v>0</v>
      </c>
      <c r="U409" s="49">
        <f>MAX(U408 + Q408 * LTM!$C$1 / 3600, 0)</f>
        <v>0</v>
      </c>
      <c r="V409" s="11">
        <f>MAX(V408 + R408 * LTM!$C$1 / 3600 + IF(NOT(OR(LTM!$M410 * 3600 / LTM!$C$1 &gt;= 'Input Data'!$E$12 * LOOKUP(LTM!$A410,'Input Data'!$B$58:$B$62,'Input Data'!$F$58:$F$62) - epsilon,$B409 &lt; LTM!$M409 * 3600 / LTM!$C$1 - epsilon)), MIN(U408 + Q408 * LTM!$C$1 / 3600, 0), 0), 0)</f>
        <v>0</v>
      </c>
      <c r="W409" s="18">
        <f>MAX(W408 + S408 * LTM!$C$1 / 3600 + IF(NOT(OR(LTM!$X410 * 3600 / LTM!$C$1 &gt;= 'Input Data'!$G$12 * LOOKUP(LTM!$A410,'Input Data'!$B$58:$B$62,'Input Data'!$H$58:$H$62) - epsilon, $D409 &lt; LTM!$X409 * 3600 / LTM!$C$1 - epsilon)), MIN(V408 + R408 * LTM!$C$1 / 3600, 0), 0), 0)</f>
        <v>0</v>
      </c>
      <c r="Y409" s="50" t="e">
        <f>NA()</f>
        <v>#N/A</v>
      </c>
      <c r="Z409" s="55" t="e">
        <f>NA()</f>
        <v>#N/A</v>
      </c>
      <c r="AA409" s="8" t="e">
        <f>NA()</f>
        <v>#N/A</v>
      </c>
      <c r="AB409" s="17">
        <f>IF($U409 &gt; epsilon, $U409 + 'Input Data'!$G$11 + 'Input Data'!$E$11, IF($V409 &gt; epsilon, $V409 + 'Input Data'!$G$11, $W409)) * 5280</f>
        <v>0</v>
      </c>
    </row>
    <row r="410" spans="1:28" x14ac:dyDescent="0.3">
      <c r="A410" s="38" t="e">
        <f>IF(SUM($B409:$H411)=0,NA(),LTM!$A411)</f>
        <v>#N/A</v>
      </c>
      <c r="B410" s="7">
        <f>LTM!$I411 / LTM!$C$1 * 3600</f>
        <v>0</v>
      </c>
      <c r="C410" s="8">
        <f>LTM!$H411 / LTM!$C$1 * 3600</f>
        <v>0</v>
      </c>
      <c r="D410" s="8">
        <f>LTM!$T411 / LTM!$C$1 * 3600</f>
        <v>0</v>
      </c>
      <c r="E410" s="33">
        <f>LTM!$S411 / LTM!$C$1 * 3600</f>
        <v>0</v>
      </c>
      <c r="F410" s="8">
        <f>LTM!$AE411 / LTM!$C$1 * 3600</f>
        <v>0</v>
      </c>
      <c r="G410" s="33">
        <f>LTM!$AD411 / LTM!$C$1 * 3600</f>
        <v>0</v>
      </c>
      <c r="H410" s="18">
        <f>LTM!$AL411 / LTM!$C$1 * 3600</f>
        <v>0</v>
      </c>
      <c r="J410" s="50">
        <f>IF(OR(LTM!$B411 * 3600 / LTM!$C$1 &gt;= 'Input Data'!$C$12 * LOOKUP(LTM!$A411,'Input Data'!$B$58:$B$62,'Input Data'!$D$58:$D$62) - epsilon, LTM!$C411 - LTM!$C410 &lt; LTM!$B410 - epsilon), (LTM!$C411 - LTM!$C410) * 3600 / LTM!$C$1 / 'Input Data'!$C$14, 'Input Data'!$C$13 - (LTM!$C411 - LTM!$C410) * 3600 / LTM!$C$1 / 'Input Data'!$C$15)</f>
        <v>0</v>
      </c>
      <c r="K410" s="60">
        <f>IF($B410 + $C410 &gt;= LTM!$E410 * 3600 / LTM!$C$1 - epsilon, ($B410 + $C410) / 'Input Data'!$C$14, 'Input Data'!$C$13 - ($B410 + $C410) / 'Input Data'!$C$15)</f>
        <v>0</v>
      </c>
      <c r="L410" s="8">
        <f>IF(OR(LTM!$M411 * 3600 / LTM!$C$1 &gt;= 'Input Data'!$E$12 * LOOKUP(LTM!$A411,'Input Data'!$B$58:$B$62,'Input Data'!$F$58:$F$62) - epsilon,$B410 &lt; LTM!$M410 * 3600 / LTM!$C$1 - epsilon), $B410 / 'Input Data'!$E$14, 'Input Data'!$E$13 - $B410 / 'Input Data'!$E$15)</f>
        <v>0</v>
      </c>
      <c r="M410" s="33">
        <f>IF($D410 + $E410 &gt;= LTM!$P410 * 3600 / LTM!$C$1 - epsilon, ($D410 + $E410) / 'Input Data'!$E$14, 'Input Data'!$E$13 - ($D410 + $E410) / 'Input Data'!$E$15)</f>
        <v>0</v>
      </c>
      <c r="N410" s="8">
        <f>IF(OR(LTM!$X411 * 3600 / LTM!$C$1 &gt;= 'Input Data'!$G$12 * LOOKUP(LTM!$A411,'Input Data'!$B$58:$B$62,'Input Data'!$H$58:$H$62) - epsilon, $D410 &lt; LTM!$X410 * 3600 / LTM!$C$1 - epsilon), $D410 / 'Input Data'!$G$14, 'Input Data'!$G$13 - $D410 / 'Input Data'!$G$15)</f>
        <v>0</v>
      </c>
      <c r="O410" s="17">
        <f>IF($F410 + $G410 &gt;= LTM!$AA410 * 3600 / LTM!$C$1 - epsilon, ($F410 + $G410) / 'Input Data'!$G$14, 'Input Data'!$G$13 - ($F410 + $G410) / 'Input Data'!$G$15)</f>
        <v>0</v>
      </c>
      <c r="Q410" s="49">
        <f>IF(ABS($J410-$K410) &gt; epsilon, -((LTM!$C411 - LTM!$C410) * 3600 / LTM!$C$1-($B410+$C410))/($J410-$K410), 0)</f>
        <v>0</v>
      </c>
      <c r="R410" s="8">
        <f t="shared" si="12"/>
        <v>0</v>
      </c>
      <c r="S410" s="17">
        <f t="shared" si="13"/>
        <v>0</v>
      </c>
      <c r="U410" s="49">
        <f>MAX(U409 + Q409 * LTM!$C$1 / 3600, 0)</f>
        <v>0</v>
      </c>
      <c r="V410" s="11">
        <f>MAX(V409 + R409 * LTM!$C$1 / 3600 + IF(NOT(OR(LTM!$M411 * 3600 / LTM!$C$1 &gt;= 'Input Data'!$E$12 * LOOKUP(LTM!$A411,'Input Data'!$B$58:$B$62,'Input Data'!$F$58:$F$62) - epsilon,$B410 &lt; LTM!$M410 * 3600 / LTM!$C$1 - epsilon)), MIN(U409 + Q409 * LTM!$C$1 / 3600, 0), 0), 0)</f>
        <v>0</v>
      </c>
      <c r="W410" s="18">
        <f>MAX(W409 + S409 * LTM!$C$1 / 3600 + IF(NOT(OR(LTM!$X411 * 3600 / LTM!$C$1 &gt;= 'Input Data'!$G$12 * LOOKUP(LTM!$A411,'Input Data'!$B$58:$B$62,'Input Data'!$H$58:$H$62) - epsilon, $D410 &lt; LTM!$X410 * 3600 / LTM!$C$1 - epsilon)), MIN(V409 + R409 * LTM!$C$1 / 3600, 0), 0), 0)</f>
        <v>0</v>
      </c>
      <c r="Y410" s="50" t="e">
        <f>NA()</f>
        <v>#N/A</v>
      </c>
      <c r="Z410" s="55" t="e">
        <f>NA()</f>
        <v>#N/A</v>
      </c>
      <c r="AA410" s="8" t="e">
        <f>NA()</f>
        <v>#N/A</v>
      </c>
      <c r="AB410" s="17">
        <f>IF($U410 &gt; epsilon, $U410 + 'Input Data'!$G$11 + 'Input Data'!$E$11, IF($V410 &gt; epsilon, $V410 + 'Input Data'!$G$11, $W410)) * 5280</f>
        <v>0</v>
      </c>
    </row>
    <row r="411" spans="1:28" x14ac:dyDescent="0.3">
      <c r="A411" s="38" t="e">
        <f>IF(SUM($B410:$H412)=0,NA(),LTM!$A412)</f>
        <v>#N/A</v>
      </c>
      <c r="B411" s="7">
        <f>LTM!$I412 / LTM!$C$1 * 3600</f>
        <v>0</v>
      </c>
      <c r="C411" s="8">
        <f>LTM!$H412 / LTM!$C$1 * 3600</f>
        <v>0</v>
      </c>
      <c r="D411" s="8">
        <f>LTM!$T412 / LTM!$C$1 * 3600</f>
        <v>0</v>
      </c>
      <c r="E411" s="33">
        <f>LTM!$S412 / LTM!$C$1 * 3600</f>
        <v>0</v>
      </c>
      <c r="F411" s="8">
        <f>LTM!$AE412 / LTM!$C$1 * 3600</f>
        <v>0</v>
      </c>
      <c r="G411" s="33">
        <f>LTM!$AD412 / LTM!$C$1 * 3600</f>
        <v>0</v>
      </c>
      <c r="H411" s="18">
        <f>LTM!$AL412 / LTM!$C$1 * 3600</f>
        <v>0</v>
      </c>
      <c r="J411" s="50">
        <f>IF(OR(LTM!$B412 * 3600 / LTM!$C$1 &gt;= 'Input Data'!$C$12 * LOOKUP(LTM!$A412,'Input Data'!$B$58:$B$62,'Input Data'!$D$58:$D$62) - epsilon, LTM!$C412 - LTM!$C411 &lt; LTM!$B411 - epsilon), (LTM!$C412 - LTM!$C411) * 3600 / LTM!$C$1 / 'Input Data'!$C$14, 'Input Data'!$C$13 - (LTM!$C412 - LTM!$C411) * 3600 / LTM!$C$1 / 'Input Data'!$C$15)</f>
        <v>0</v>
      </c>
      <c r="K411" s="60">
        <f>IF($B411 + $C411 &gt;= LTM!$E411 * 3600 / LTM!$C$1 - epsilon, ($B411 + $C411) / 'Input Data'!$C$14, 'Input Data'!$C$13 - ($B411 + $C411) / 'Input Data'!$C$15)</f>
        <v>0</v>
      </c>
      <c r="L411" s="8">
        <f>IF(OR(LTM!$M412 * 3600 / LTM!$C$1 &gt;= 'Input Data'!$E$12 * LOOKUP(LTM!$A412,'Input Data'!$B$58:$B$62,'Input Data'!$F$58:$F$62) - epsilon,$B411 &lt; LTM!$M411 * 3600 / LTM!$C$1 - epsilon), $B411 / 'Input Data'!$E$14, 'Input Data'!$E$13 - $B411 / 'Input Data'!$E$15)</f>
        <v>0</v>
      </c>
      <c r="M411" s="33">
        <f>IF($D411 + $E411 &gt;= LTM!$P411 * 3600 / LTM!$C$1 - epsilon, ($D411 + $E411) / 'Input Data'!$E$14, 'Input Data'!$E$13 - ($D411 + $E411) / 'Input Data'!$E$15)</f>
        <v>0</v>
      </c>
      <c r="N411" s="8">
        <f>IF(OR(LTM!$X412 * 3600 / LTM!$C$1 &gt;= 'Input Data'!$G$12 * LOOKUP(LTM!$A412,'Input Data'!$B$58:$B$62,'Input Data'!$H$58:$H$62) - epsilon, $D411 &lt; LTM!$X411 * 3600 / LTM!$C$1 - epsilon), $D411 / 'Input Data'!$G$14, 'Input Data'!$G$13 - $D411 / 'Input Data'!$G$15)</f>
        <v>0</v>
      </c>
      <c r="O411" s="17">
        <f>IF($F411 + $G411 &gt;= LTM!$AA411 * 3600 / LTM!$C$1 - epsilon, ($F411 + $G411) / 'Input Data'!$G$14, 'Input Data'!$G$13 - ($F411 + $G411) / 'Input Data'!$G$15)</f>
        <v>0</v>
      </c>
      <c r="Q411" s="49">
        <f>IF(ABS($J411-$K411) &gt; epsilon, -((LTM!$C412 - LTM!$C411) * 3600 / LTM!$C$1-($B411+$C411))/($J411-$K411), 0)</f>
        <v>0</v>
      </c>
      <c r="R411" s="8">
        <f t="shared" si="12"/>
        <v>0</v>
      </c>
      <c r="S411" s="17">
        <f t="shared" si="13"/>
        <v>0</v>
      </c>
      <c r="U411" s="49">
        <f>MAX(U410 + Q410 * LTM!$C$1 / 3600, 0)</f>
        <v>0</v>
      </c>
      <c r="V411" s="11">
        <f>MAX(V410 + R410 * LTM!$C$1 / 3600 + IF(NOT(OR(LTM!$M412 * 3600 / LTM!$C$1 &gt;= 'Input Data'!$E$12 * LOOKUP(LTM!$A412,'Input Data'!$B$58:$B$62,'Input Data'!$F$58:$F$62) - epsilon,$B411 &lt; LTM!$M411 * 3600 / LTM!$C$1 - epsilon)), MIN(U410 + Q410 * LTM!$C$1 / 3600, 0), 0), 0)</f>
        <v>0</v>
      </c>
      <c r="W411" s="18">
        <f>MAX(W410 + S410 * LTM!$C$1 / 3600 + IF(NOT(OR(LTM!$X412 * 3600 / LTM!$C$1 &gt;= 'Input Data'!$G$12 * LOOKUP(LTM!$A412,'Input Data'!$B$58:$B$62,'Input Data'!$H$58:$H$62) - epsilon, $D411 &lt; LTM!$X411 * 3600 / LTM!$C$1 - epsilon)), MIN(V410 + R410 * LTM!$C$1 / 3600, 0), 0), 0)</f>
        <v>0</v>
      </c>
      <c r="Y411" s="50" t="e">
        <f>NA()</f>
        <v>#N/A</v>
      </c>
      <c r="Z411" s="55" t="e">
        <f>NA()</f>
        <v>#N/A</v>
      </c>
      <c r="AA411" s="8" t="e">
        <f>NA()</f>
        <v>#N/A</v>
      </c>
      <c r="AB411" s="17">
        <f>IF($U411 &gt; epsilon, $U411 + 'Input Data'!$G$11 + 'Input Data'!$E$11, IF($V411 &gt; epsilon, $V411 + 'Input Data'!$G$11, $W411)) * 5280</f>
        <v>0</v>
      </c>
    </row>
    <row r="412" spans="1:28" x14ac:dyDescent="0.3">
      <c r="A412" s="38" t="e">
        <f>IF(SUM($B411:$H413)=0,NA(),LTM!$A413)</f>
        <v>#N/A</v>
      </c>
      <c r="B412" s="7">
        <f>LTM!$I413 / LTM!$C$1 * 3600</f>
        <v>0</v>
      </c>
      <c r="C412" s="8">
        <f>LTM!$H413 / LTM!$C$1 * 3600</f>
        <v>0</v>
      </c>
      <c r="D412" s="8">
        <f>LTM!$T413 / LTM!$C$1 * 3600</f>
        <v>0</v>
      </c>
      <c r="E412" s="33">
        <f>LTM!$S413 / LTM!$C$1 * 3600</f>
        <v>0</v>
      </c>
      <c r="F412" s="8">
        <f>LTM!$AE413 / LTM!$C$1 * 3600</f>
        <v>0</v>
      </c>
      <c r="G412" s="33">
        <f>LTM!$AD413 / LTM!$C$1 * 3600</f>
        <v>0</v>
      </c>
      <c r="H412" s="18">
        <f>LTM!$AL413 / LTM!$C$1 * 3600</f>
        <v>0</v>
      </c>
      <c r="J412" s="50">
        <f>IF(OR(LTM!$B413 * 3600 / LTM!$C$1 &gt;= 'Input Data'!$C$12 * LOOKUP(LTM!$A413,'Input Data'!$B$58:$B$62,'Input Data'!$D$58:$D$62) - epsilon, LTM!$C413 - LTM!$C412 &lt; LTM!$B412 - epsilon), (LTM!$C413 - LTM!$C412) * 3600 / LTM!$C$1 / 'Input Data'!$C$14, 'Input Data'!$C$13 - (LTM!$C413 - LTM!$C412) * 3600 / LTM!$C$1 / 'Input Data'!$C$15)</f>
        <v>0</v>
      </c>
      <c r="K412" s="60">
        <f>IF($B412 + $C412 &gt;= LTM!$E412 * 3600 / LTM!$C$1 - epsilon, ($B412 + $C412) / 'Input Data'!$C$14, 'Input Data'!$C$13 - ($B412 + $C412) / 'Input Data'!$C$15)</f>
        <v>0</v>
      </c>
      <c r="L412" s="8">
        <f>IF(OR(LTM!$M413 * 3600 / LTM!$C$1 &gt;= 'Input Data'!$E$12 * LOOKUP(LTM!$A413,'Input Data'!$B$58:$B$62,'Input Data'!$F$58:$F$62) - epsilon,$B412 &lt; LTM!$M412 * 3600 / LTM!$C$1 - epsilon), $B412 / 'Input Data'!$E$14, 'Input Data'!$E$13 - $B412 / 'Input Data'!$E$15)</f>
        <v>0</v>
      </c>
      <c r="M412" s="33">
        <f>IF($D412 + $E412 &gt;= LTM!$P412 * 3600 / LTM!$C$1 - epsilon, ($D412 + $E412) / 'Input Data'!$E$14, 'Input Data'!$E$13 - ($D412 + $E412) / 'Input Data'!$E$15)</f>
        <v>0</v>
      </c>
      <c r="N412" s="8">
        <f>IF(OR(LTM!$X413 * 3600 / LTM!$C$1 &gt;= 'Input Data'!$G$12 * LOOKUP(LTM!$A413,'Input Data'!$B$58:$B$62,'Input Data'!$H$58:$H$62) - epsilon, $D412 &lt; LTM!$X412 * 3600 / LTM!$C$1 - epsilon), $D412 / 'Input Data'!$G$14, 'Input Data'!$G$13 - $D412 / 'Input Data'!$G$15)</f>
        <v>0</v>
      </c>
      <c r="O412" s="17">
        <f>IF($F412 + $G412 &gt;= LTM!$AA412 * 3600 / LTM!$C$1 - epsilon, ($F412 + $G412) / 'Input Data'!$G$14, 'Input Data'!$G$13 - ($F412 + $G412) / 'Input Data'!$G$15)</f>
        <v>0</v>
      </c>
      <c r="Q412" s="49">
        <f>IF(ABS($J412-$K412) &gt; epsilon, -((LTM!$C413 - LTM!$C412) * 3600 / LTM!$C$1-($B412+$C412))/($J412-$K412), 0)</f>
        <v>0</v>
      </c>
      <c r="R412" s="8">
        <f t="shared" si="12"/>
        <v>0</v>
      </c>
      <c r="S412" s="17">
        <f t="shared" si="13"/>
        <v>0</v>
      </c>
      <c r="U412" s="49">
        <f>MAX(U411 + Q411 * LTM!$C$1 / 3600, 0)</f>
        <v>0</v>
      </c>
      <c r="V412" s="11">
        <f>MAX(V411 + R411 * LTM!$C$1 / 3600 + IF(NOT(OR(LTM!$M413 * 3600 / LTM!$C$1 &gt;= 'Input Data'!$E$12 * LOOKUP(LTM!$A413,'Input Data'!$B$58:$B$62,'Input Data'!$F$58:$F$62) - epsilon,$B412 &lt; LTM!$M412 * 3600 / LTM!$C$1 - epsilon)), MIN(U411 + Q411 * LTM!$C$1 / 3600, 0), 0), 0)</f>
        <v>0</v>
      </c>
      <c r="W412" s="18">
        <f>MAX(W411 + S411 * LTM!$C$1 / 3600 + IF(NOT(OR(LTM!$X413 * 3600 / LTM!$C$1 &gt;= 'Input Data'!$G$12 * LOOKUP(LTM!$A413,'Input Data'!$B$58:$B$62,'Input Data'!$H$58:$H$62) - epsilon, $D412 &lt; LTM!$X412 * 3600 / LTM!$C$1 - epsilon)), MIN(V411 + R411 * LTM!$C$1 / 3600, 0), 0), 0)</f>
        <v>0</v>
      </c>
      <c r="Y412" s="50" t="e">
        <f>NA()</f>
        <v>#N/A</v>
      </c>
      <c r="Z412" s="55" t="e">
        <f>NA()</f>
        <v>#N/A</v>
      </c>
      <c r="AA412" s="8" t="e">
        <f>NA()</f>
        <v>#N/A</v>
      </c>
      <c r="AB412" s="17">
        <f>IF($U412 &gt; epsilon, $U412 + 'Input Data'!$G$11 + 'Input Data'!$E$11, IF($V412 &gt; epsilon, $V412 + 'Input Data'!$G$11, $W412)) * 5280</f>
        <v>0</v>
      </c>
    </row>
    <row r="413" spans="1:28" x14ac:dyDescent="0.3">
      <c r="A413" s="38" t="e">
        <f>IF(SUM($B412:$H414)=0,NA(),LTM!$A414)</f>
        <v>#N/A</v>
      </c>
      <c r="B413" s="7">
        <f>LTM!$I414 / LTM!$C$1 * 3600</f>
        <v>0</v>
      </c>
      <c r="C413" s="8">
        <f>LTM!$H414 / LTM!$C$1 * 3600</f>
        <v>0</v>
      </c>
      <c r="D413" s="8">
        <f>LTM!$T414 / LTM!$C$1 * 3600</f>
        <v>0</v>
      </c>
      <c r="E413" s="33">
        <f>LTM!$S414 / LTM!$C$1 * 3600</f>
        <v>0</v>
      </c>
      <c r="F413" s="8">
        <f>LTM!$AE414 / LTM!$C$1 * 3600</f>
        <v>0</v>
      </c>
      <c r="G413" s="33">
        <f>LTM!$AD414 / LTM!$C$1 * 3600</f>
        <v>0</v>
      </c>
      <c r="H413" s="18">
        <f>LTM!$AL414 / LTM!$C$1 * 3600</f>
        <v>0</v>
      </c>
      <c r="J413" s="50">
        <f>IF(OR(LTM!$B414 * 3600 / LTM!$C$1 &gt;= 'Input Data'!$C$12 * LOOKUP(LTM!$A414,'Input Data'!$B$58:$B$62,'Input Data'!$D$58:$D$62) - epsilon, LTM!$C414 - LTM!$C413 &lt; LTM!$B413 - epsilon), (LTM!$C414 - LTM!$C413) * 3600 / LTM!$C$1 / 'Input Data'!$C$14, 'Input Data'!$C$13 - (LTM!$C414 - LTM!$C413) * 3600 / LTM!$C$1 / 'Input Data'!$C$15)</f>
        <v>0</v>
      </c>
      <c r="K413" s="60">
        <f>IF($B413 + $C413 &gt;= LTM!$E413 * 3600 / LTM!$C$1 - epsilon, ($B413 + $C413) / 'Input Data'!$C$14, 'Input Data'!$C$13 - ($B413 + $C413) / 'Input Data'!$C$15)</f>
        <v>0</v>
      </c>
      <c r="L413" s="8">
        <f>IF(OR(LTM!$M414 * 3600 / LTM!$C$1 &gt;= 'Input Data'!$E$12 * LOOKUP(LTM!$A414,'Input Data'!$B$58:$B$62,'Input Data'!$F$58:$F$62) - epsilon,$B413 &lt; LTM!$M413 * 3600 / LTM!$C$1 - epsilon), $B413 / 'Input Data'!$E$14, 'Input Data'!$E$13 - $B413 / 'Input Data'!$E$15)</f>
        <v>0</v>
      </c>
      <c r="M413" s="33">
        <f>IF($D413 + $E413 &gt;= LTM!$P413 * 3600 / LTM!$C$1 - epsilon, ($D413 + $E413) / 'Input Data'!$E$14, 'Input Data'!$E$13 - ($D413 + $E413) / 'Input Data'!$E$15)</f>
        <v>0</v>
      </c>
      <c r="N413" s="8">
        <f>IF(OR(LTM!$X414 * 3600 / LTM!$C$1 &gt;= 'Input Data'!$G$12 * LOOKUP(LTM!$A414,'Input Data'!$B$58:$B$62,'Input Data'!$H$58:$H$62) - epsilon, $D413 &lt; LTM!$X413 * 3600 / LTM!$C$1 - epsilon), $D413 / 'Input Data'!$G$14, 'Input Data'!$G$13 - $D413 / 'Input Data'!$G$15)</f>
        <v>0</v>
      </c>
      <c r="O413" s="17">
        <f>IF($F413 + $G413 &gt;= LTM!$AA413 * 3600 / LTM!$C$1 - epsilon, ($F413 + $G413) / 'Input Data'!$G$14, 'Input Data'!$G$13 - ($F413 + $G413) / 'Input Data'!$G$15)</f>
        <v>0</v>
      </c>
      <c r="Q413" s="49">
        <f>IF(ABS($J413-$K413) &gt; epsilon, -((LTM!$C414 - LTM!$C413) * 3600 / LTM!$C$1-($B413+$C413))/($J413-$K413), 0)</f>
        <v>0</v>
      </c>
      <c r="R413" s="8">
        <f t="shared" si="12"/>
        <v>0</v>
      </c>
      <c r="S413" s="17">
        <f t="shared" si="13"/>
        <v>0</v>
      </c>
      <c r="U413" s="49">
        <f>MAX(U412 + Q412 * LTM!$C$1 / 3600, 0)</f>
        <v>0</v>
      </c>
      <c r="V413" s="11">
        <f>MAX(V412 + R412 * LTM!$C$1 / 3600 + IF(NOT(OR(LTM!$M414 * 3600 / LTM!$C$1 &gt;= 'Input Data'!$E$12 * LOOKUP(LTM!$A414,'Input Data'!$B$58:$B$62,'Input Data'!$F$58:$F$62) - epsilon,$B413 &lt; LTM!$M413 * 3600 / LTM!$C$1 - epsilon)), MIN(U412 + Q412 * LTM!$C$1 / 3600, 0), 0), 0)</f>
        <v>0</v>
      </c>
      <c r="W413" s="18">
        <f>MAX(W412 + S412 * LTM!$C$1 / 3600 + IF(NOT(OR(LTM!$X414 * 3600 / LTM!$C$1 &gt;= 'Input Data'!$G$12 * LOOKUP(LTM!$A414,'Input Data'!$B$58:$B$62,'Input Data'!$H$58:$H$62) - epsilon, $D413 &lt; LTM!$X413 * 3600 / LTM!$C$1 - epsilon)), MIN(V412 + R412 * LTM!$C$1 / 3600, 0), 0), 0)</f>
        <v>0</v>
      </c>
      <c r="Y413" s="50" t="e">
        <f>NA()</f>
        <v>#N/A</v>
      </c>
      <c r="Z413" s="55" t="e">
        <f>NA()</f>
        <v>#N/A</v>
      </c>
      <c r="AA413" s="8" t="e">
        <f>NA()</f>
        <v>#N/A</v>
      </c>
      <c r="AB413" s="17">
        <f>IF($U413 &gt; epsilon, $U413 + 'Input Data'!$G$11 + 'Input Data'!$E$11, IF($V413 &gt; epsilon, $V413 + 'Input Data'!$G$11, $W413)) * 5280</f>
        <v>0</v>
      </c>
    </row>
    <row r="414" spans="1:28" x14ac:dyDescent="0.3">
      <c r="A414" s="38" t="e">
        <f>IF(SUM($B413:$H415)=0,NA(),LTM!$A415)</f>
        <v>#N/A</v>
      </c>
      <c r="B414" s="7">
        <f>LTM!$I415 / LTM!$C$1 * 3600</f>
        <v>0</v>
      </c>
      <c r="C414" s="8">
        <f>LTM!$H415 / LTM!$C$1 * 3600</f>
        <v>0</v>
      </c>
      <c r="D414" s="8">
        <f>LTM!$T415 / LTM!$C$1 * 3600</f>
        <v>0</v>
      </c>
      <c r="E414" s="33">
        <f>LTM!$S415 / LTM!$C$1 * 3600</f>
        <v>0</v>
      </c>
      <c r="F414" s="8">
        <f>LTM!$AE415 / LTM!$C$1 * 3600</f>
        <v>0</v>
      </c>
      <c r="G414" s="33">
        <f>LTM!$AD415 / LTM!$C$1 * 3600</f>
        <v>0</v>
      </c>
      <c r="H414" s="18">
        <f>LTM!$AL415 / LTM!$C$1 * 3600</f>
        <v>0</v>
      </c>
      <c r="J414" s="50">
        <f>IF(OR(LTM!$B415 * 3600 / LTM!$C$1 &gt;= 'Input Data'!$C$12 * LOOKUP(LTM!$A415,'Input Data'!$B$58:$B$62,'Input Data'!$D$58:$D$62) - epsilon, LTM!$C415 - LTM!$C414 &lt; LTM!$B414 - epsilon), (LTM!$C415 - LTM!$C414) * 3600 / LTM!$C$1 / 'Input Data'!$C$14, 'Input Data'!$C$13 - (LTM!$C415 - LTM!$C414) * 3600 / LTM!$C$1 / 'Input Data'!$C$15)</f>
        <v>0</v>
      </c>
      <c r="K414" s="60">
        <f>IF($B414 + $C414 &gt;= LTM!$E414 * 3600 / LTM!$C$1 - epsilon, ($B414 + $C414) / 'Input Data'!$C$14, 'Input Data'!$C$13 - ($B414 + $C414) / 'Input Data'!$C$15)</f>
        <v>0</v>
      </c>
      <c r="L414" s="8">
        <f>IF(OR(LTM!$M415 * 3600 / LTM!$C$1 &gt;= 'Input Data'!$E$12 * LOOKUP(LTM!$A415,'Input Data'!$B$58:$B$62,'Input Data'!$F$58:$F$62) - epsilon,$B414 &lt; LTM!$M414 * 3600 / LTM!$C$1 - epsilon), $B414 / 'Input Data'!$E$14, 'Input Data'!$E$13 - $B414 / 'Input Data'!$E$15)</f>
        <v>0</v>
      </c>
      <c r="M414" s="33">
        <f>IF($D414 + $E414 &gt;= LTM!$P414 * 3600 / LTM!$C$1 - epsilon, ($D414 + $E414) / 'Input Data'!$E$14, 'Input Data'!$E$13 - ($D414 + $E414) / 'Input Data'!$E$15)</f>
        <v>0</v>
      </c>
      <c r="N414" s="8">
        <f>IF(OR(LTM!$X415 * 3600 / LTM!$C$1 &gt;= 'Input Data'!$G$12 * LOOKUP(LTM!$A415,'Input Data'!$B$58:$B$62,'Input Data'!$H$58:$H$62) - epsilon, $D414 &lt; LTM!$X414 * 3600 / LTM!$C$1 - epsilon), $D414 / 'Input Data'!$G$14, 'Input Data'!$G$13 - $D414 / 'Input Data'!$G$15)</f>
        <v>0</v>
      </c>
      <c r="O414" s="17">
        <f>IF($F414 + $G414 &gt;= LTM!$AA414 * 3600 / LTM!$C$1 - epsilon, ($F414 + $G414) / 'Input Data'!$G$14, 'Input Data'!$G$13 - ($F414 + $G414) / 'Input Data'!$G$15)</f>
        <v>0</v>
      </c>
      <c r="Q414" s="49">
        <f>IF(ABS($J414-$K414) &gt; epsilon, -((LTM!$C415 - LTM!$C414) * 3600 / LTM!$C$1-($B414+$C414))/($J414-$K414), 0)</f>
        <v>0</v>
      </c>
      <c r="R414" s="8">
        <f t="shared" si="12"/>
        <v>0</v>
      </c>
      <c r="S414" s="17">
        <f t="shared" si="13"/>
        <v>0</v>
      </c>
      <c r="U414" s="49">
        <f>MAX(U413 + Q413 * LTM!$C$1 / 3600, 0)</f>
        <v>0</v>
      </c>
      <c r="V414" s="11">
        <f>MAX(V413 + R413 * LTM!$C$1 / 3600 + IF(NOT(OR(LTM!$M415 * 3600 / LTM!$C$1 &gt;= 'Input Data'!$E$12 * LOOKUP(LTM!$A415,'Input Data'!$B$58:$B$62,'Input Data'!$F$58:$F$62) - epsilon,$B414 &lt; LTM!$M414 * 3600 / LTM!$C$1 - epsilon)), MIN(U413 + Q413 * LTM!$C$1 / 3600, 0), 0), 0)</f>
        <v>0</v>
      </c>
      <c r="W414" s="18">
        <f>MAX(W413 + S413 * LTM!$C$1 / 3600 + IF(NOT(OR(LTM!$X415 * 3600 / LTM!$C$1 &gt;= 'Input Data'!$G$12 * LOOKUP(LTM!$A415,'Input Data'!$B$58:$B$62,'Input Data'!$H$58:$H$62) - epsilon, $D414 &lt; LTM!$X414 * 3600 / LTM!$C$1 - epsilon)), MIN(V413 + R413 * LTM!$C$1 / 3600, 0), 0), 0)</f>
        <v>0</v>
      </c>
      <c r="Y414" s="50" t="e">
        <f>NA()</f>
        <v>#N/A</v>
      </c>
      <c r="Z414" s="55" t="e">
        <f>NA()</f>
        <v>#N/A</v>
      </c>
      <c r="AA414" s="8" t="e">
        <f>NA()</f>
        <v>#N/A</v>
      </c>
      <c r="AB414" s="17">
        <f>IF($U414 &gt; epsilon, $U414 + 'Input Data'!$G$11 + 'Input Data'!$E$11, IF($V414 &gt; epsilon, $V414 + 'Input Data'!$G$11, $W414)) * 5280</f>
        <v>0</v>
      </c>
    </row>
    <row r="415" spans="1:28" x14ac:dyDescent="0.3">
      <c r="A415" s="38" t="e">
        <f>IF(SUM($B414:$H416)=0,NA(),LTM!$A416)</f>
        <v>#N/A</v>
      </c>
      <c r="B415" s="7">
        <f>LTM!$I416 / LTM!$C$1 * 3600</f>
        <v>0</v>
      </c>
      <c r="C415" s="8">
        <f>LTM!$H416 / LTM!$C$1 * 3600</f>
        <v>0</v>
      </c>
      <c r="D415" s="8">
        <f>LTM!$T416 / LTM!$C$1 * 3600</f>
        <v>0</v>
      </c>
      <c r="E415" s="33">
        <f>LTM!$S416 / LTM!$C$1 * 3600</f>
        <v>0</v>
      </c>
      <c r="F415" s="8">
        <f>LTM!$AE416 / LTM!$C$1 * 3600</f>
        <v>0</v>
      </c>
      <c r="G415" s="33">
        <f>LTM!$AD416 / LTM!$C$1 * 3600</f>
        <v>0</v>
      </c>
      <c r="H415" s="18">
        <f>LTM!$AL416 / LTM!$C$1 * 3600</f>
        <v>0</v>
      </c>
      <c r="J415" s="50">
        <f>IF(OR(LTM!$B416 * 3600 / LTM!$C$1 &gt;= 'Input Data'!$C$12 * LOOKUP(LTM!$A416,'Input Data'!$B$58:$B$62,'Input Data'!$D$58:$D$62) - epsilon, LTM!$C416 - LTM!$C415 &lt; LTM!$B415 - epsilon), (LTM!$C416 - LTM!$C415) * 3600 / LTM!$C$1 / 'Input Data'!$C$14, 'Input Data'!$C$13 - (LTM!$C416 - LTM!$C415) * 3600 / LTM!$C$1 / 'Input Data'!$C$15)</f>
        <v>0</v>
      </c>
      <c r="K415" s="60">
        <f>IF($B415 + $C415 &gt;= LTM!$E415 * 3600 / LTM!$C$1 - epsilon, ($B415 + $C415) / 'Input Data'!$C$14, 'Input Data'!$C$13 - ($B415 + $C415) / 'Input Data'!$C$15)</f>
        <v>0</v>
      </c>
      <c r="L415" s="8">
        <f>IF(OR(LTM!$M416 * 3600 / LTM!$C$1 &gt;= 'Input Data'!$E$12 * LOOKUP(LTM!$A416,'Input Data'!$B$58:$B$62,'Input Data'!$F$58:$F$62) - epsilon,$B415 &lt; LTM!$M415 * 3600 / LTM!$C$1 - epsilon), $B415 / 'Input Data'!$E$14, 'Input Data'!$E$13 - $B415 / 'Input Data'!$E$15)</f>
        <v>0</v>
      </c>
      <c r="M415" s="33">
        <f>IF($D415 + $E415 &gt;= LTM!$P415 * 3600 / LTM!$C$1 - epsilon, ($D415 + $E415) / 'Input Data'!$E$14, 'Input Data'!$E$13 - ($D415 + $E415) / 'Input Data'!$E$15)</f>
        <v>0</v>
      </c>
      <c r="N415" s="8">
        <f>IF(OR(LTM!$X416 * 3600 / LTM!$C$1 &gt;= 'Input Data'!$G$12 * LOOKUP(LTM!$A416,'Input Data'!$B$58:$B$62,'Input Data'!$H$58:$H$62) - epsilon, $D415 &lt; LTM!$X415 * 3600 / LTM!$C$1 - epsilon), $D415 / 'Input Data'!$G$14, 'Input Data'!$G$13 - $D415 / 'Input Data'!$G$15)</f>
        <v>0</v>
      </c>
      <c r="O415" s="17">
        <f>IF($F415 + $G415 &gt;= LTM!$AA415 * 3600 / LTM!$C$1 - epsilon, ($F415 + $G415) / 'Input Data'!$G$14, 'Input Data'!$G$13 - ($F415 + $G415) / 'Input Data'!$G$15)</f>
        <v>0</v>
      </c>
      <c r="Q415" s="49">
        <f>IF(ABS($J415-$K415) &gt; epsilon, -((LTM!$C416 - LTM!$C415) * 3600 / LTM!$C$1-($B415+$C415))/($J415-$K415), 0)</f>
        <v>0</v>
      </c>
      <c r="R415" s="8">
        <f t="shared" si="12"/>
        <v>0</v>
      </c>
      <c r="S415" s="17">
        <f t="shared" si="13"/>
        <v>0</v>
      </c>
      <c r="U415" s="49">
        <f>MAX(U414 + Q414 * LTM!$C$1 / 3600, 0)</f>
        <v>0</v>
      </c>
      <c r="V415" s="11">
        <f>MAX(V414 + R414 * LTM!$C$1 / 3600 + IF(NOT(OR(LTM!$M416 * 3600 / LTM!$C$1 &gt;= 'Input Data'!$E$12 * LOOKUP(LTM!$A416,'Input Data'!$B$58:$B$62,'Input Data'!$F$58:$F$62) - epsilon,$B415 &lt; LTM!$M415 * 3600 / LTM!$C$1 - epsilon)), MIN(U414 + Q414 * LTM!$C$1 / 3600, 0), 0), 0)</f>
        <v>0</v>
      </c>
      <c r="W415" s="18">
        <f>MAX(W414 + S414 * LTM!$C$1 / 3600 + IF(NOT(OR(LTM!$X416 * 3600 / LTM!$C$1 &gt;= 'Input Data'!$G$12 * LOOKUP(LTM!$A416,'Input Data'!$B$58:$B$62,'Input Data'!$H$58:$H$62) - epsilon, $D415 &lt; LTM!$X415 * 3600 / LTM!$C$1 - epsilon)), MIN(V414 + R414 * LTM!$C$1 / 3600, 0), 0), 0)</f>
        <v>0</v>
      </c>
    </row>
    <row r="416" spans="1:28" x14ac:dyDescent="0.3">
      <c r="A416" s="38" t="e">
        <f>IF(SUM($B415:$H417)=0,NA(),LTM!$A417)</f>
        <v>#N/A</v>
      </c>
      <c r="B416" s="7">
        <f>LTM!$I417 / LTM!$C$1 * 3600</f>
        <v>0</v>
      </c>
      <c r="C416" s="8">
        <f>LTM!$H417 / LTM!$C$1 * 3600</f>
        <v>0</v>
      </c>
      <c r="D416" s="8">
        <f>LTM!$T417 / LTM!$C$1 * 3600</f>
        <v>0</v>
      </c>
      <c r="E416" s="33">
        <f>LTM!$S417 / LTM!$C$1 * 3600</f>
        <v>0</v>
      </c>
      <c r="F416" s="8">
        <f>LTM!$AE417 / LTM!$C$1 * 3600</f>
        <v>0</v>
      </c>
      <c r="G416" s="33">
        <f>LTM!$AD417 / LTM!$C$1 * 3600</f>
        <v>0</v>
      </c>
      <c r="H416" s="18">
        <f>LTM!$AL417 / LTM!$C$1 * 3600</f>
        <v>0</v>
      </c>
      <c r="J416" s="50">
        <f>IF(OR(LTM!$B417 * 3600 / LTM!$C$1 &gt;= 'Input Data'!$C$12 * LOOKUP(LTM!$A417,'Input Data'!$B$58:$B$62,'Input Data'!$D$58:$D$62) - epsilon, LTM!$C417 - LTM!$C416 &lt; LTM!$B416 - epsilon), (LTM!$C417 - LTM!$C416) * 3600 / LTM!$C$1 / 'Input Data'!$C$14, 'Input Data'!$C$13 - (LTM!$C417 - LTM!$C416) * 3600 / LTM!$C$1 / 'Input Data'!$C$15)</f>
        <v>0</v>
      </c>
      <c r="K416" s="60">
        <f>IF($B416 + $C416 &gt;= LTM!$E416 * 3600 / LTM!$C$1 - epsilon, ($B416 + $C416) / 'Input Data'!$C$14, 'Input Data'!$C$13 - ($B416 + $C416) / 'Input Data'!$C$15)</f>
        <v>0</v>
      </c>
      <c r="L416" s="8">
        <f>IF(OR(LTM!$M417 * 3600 / LTM!$C$1 &gt;= 'Input Data'!$E$12 * LOOKUP(LTM!$A417,'Input Data'!$B$58:$B$62,'Input Data'!$F$58:$F$62) - epsilon,$B416 &lt; LTM!$M416 * 3600 / LTM!$C$1 - epsilon), $B416 / 'Input Data'!$E$14, 'Input Data'!$E$13 - $B416 / 'Input Data'!$E$15)</f>
        <v>0</v>
      </c>
      <c r="M416" s="33">
        <f>IF($D416 + $E416 &gt;= LTM!$P416 * 3600 / LTM!$C$1 - epsilon, ($D416 + $E416) / 'Input Data'!$E$14, 'Input Data'!$E$13 - ($D416 + $E416) / 'Input Data'!$E$15)</f>
        <v>0</v>
      </c>
      <c r="N416" s="8">
        <f>IF(OR(LTM!$X417 * 3600 / LTM!$C$1 &gt;= 'Input Data'!$G$12 * LOOKUP(LTM!$A417,'Input Data'!$B$58:$B$62,'Input Data'!$H$58:$H$62) - epsilon, $D416 &lt; LTM!$X416 * 3600 / LTM!$C$1 - epsilon), $D416 / 'Input Data'!$G$14, 'Input Data'!$G$13 - $D416 / 'Input Data'!$G$15)</f>
        <v>0</v>
      </c>
      <c r="O416" s="17">
        <f>IF($F416 + $G416 &gt;= LTM!$AA416 * 3600 / LTM!$C$1 - epsilon, ($F416 + $G416) / 'Input Data'!$G$14, 'Input Data'!$G$13 - ($F416 + $G416) / 'Input Data'!$G$15)</f>
        <v>0</v>
      </c>
      <c r="Q416" s="49">
        <f>IF(ABS($J416-$K416) &gt; epsilon, -((LTM!$C417 - LTM!$C416) * 3600 / LTM!$C$1-($B416+$C416))/($J416-$K416), 0)</f>
        <v>0</v>
      </c>
      <c r="R416" s="8">
        <f t="shared" si="12"/>
        <v>0</v>
      </c>
      <c r="S416" s="17">
        <f t="shared" si="13"/>
        <v>0</v>
      </c>
      <c r="U416" s="49">
        <f>MAX(U415 + Q415 * LTM!$C$1 / 3600, 0)</f>
        <v>0</v>
      </c>
      <c r="V416" s="11">
        <f>MAX(V415 + R415 * LTM!$C$1 / 3600 + IF(NOT(OR(LTM!$M417 * 3600 / LTM!$C$1 &gt;= 'Input Data'!$E$12 * LOOKUP(LTM!$A417,'Input Data'!$B$58:$B$62,'Input Data'!$F$58:$F$62) - epsilon,$B416 &lt; LTM!$M416 * 3600 / LTM!$C$1 - epsilon)), MIN(U415 + Q415 * LTM!$C$1 / 3600, 0), 0), 0)</f>
        <v>0</v>
      </c>
      <c r="W416" s="18">
        <f>MAX(W415 + S415 * LTM!$C$1 / 3600 + IF(NOT(OR(LTM!$X417 * 3600 / LTM!$C$1 &gt;= 'Input Data'!$G$12 * LOOKUP(LTM!$A417,'Input Data'!$B$58:$B$62,'Input Data'!$H$58:$H$62) - epsilon, $D416 &lt; LTM!$X416 * 3600 / LTM!$C$1 - epsilon)), MIN(V415 + R415 * LTM!$C$1 / 3600, 0), 0), 0)</f>
        <v>0</v>
      </c>
    </row>
    <row r="417" spans="1:23" x14ac:dyDescent="0.3">
      <c r="A417" s="38" t="e">
        <f>IF(SUM($B416:$H418)=0,NA(),LTM!$A418)</f>
        <v>#N/A</v>
      </c>
      <c r="B417" s="7">
        <f>LTM!$I418 / LTM!$C$1 * 3600</f>
        <v>0</v>
      </c>
      <c r="C417" s="8">
        <f>LTM!$H418 / LTM!$C$1 * 3600</f>
        <v>0</v>
      </c>
      <c r="D417" s="8">
        <f>LTM!$T418 / LTM!$C$1 * 3600</f>
        <v>0</v>
      </c>
      <c r="E417" s="33">
        <f>LTM!$S418 / LTM!$C$1 * 3600</f>
        <v>0</v>
      </c>
      <c r="F417" s="8">
        <f>LTM!$AE418 / LTM!$C$1 * 3600</f>
        <v>0</v>
      </c>
      <c r="G417" s="33">
        <f>LTM!$AD418 / LTM!$C$1 * 3600</f>
        <v>0</v>
      </c>
      <c r="H417" s="18">
        <f>LTM!$AL418 / LTM!$C$1 * 3600</f>
        <v>0</v>
      </c>
      <c r="J417" s="50">
        <f>IF(OR(LTM!$B418 * 3600 / LTM!$C$1 &gt;= 'Input Data'!$C$12 * LOOKUP(LTM!$A418,'Input Data'!$B$58:$B$62,'Input Data'!$D$58:$D$62) - epsilon, LTM!$C418 - LTM!$C417 &lt; LTM!$B417 - epsilon), (LTM!$C418 - LTM!$C417) * 3600 / LTM!$C$1 / 'Input Data'!$C$14, 'Input Data'!$C$13 - (LTM!$C418 - LTM!$C417) * 3600 / LTM!$C$1 / 'Input Data'!$C$15)</f>
        <v>0</v>
      </c>
      <c r="K417" s="60">
        <f>IF($B417 + $C417 &gt;= LTM!$E417 * 3600 / LTM!$C$1 - epsilon, ($B417 + $C417) / 'Input Data'!$C$14, 'Input Data'!$C$13 - ($B417 + $C417) / 'Input Data'!$C$15)</f>
        <v>0</v>
      </c>
      <c r="L417" s="8">
        <f>IF(OR(LTM!$M418 * 3600 / LTM!$C$1 &gt;= 'Input Data'!$E$12 * LOOKUP(LTM!$A418,'Input Data'!$B$58:$B$62,'Input Data'!$F$58:$F$62) - epsilon,$B417 &lt; LTM!$M417 * 3600 / LTM!$C$1 - epsilon), $B417 / 'Input Data'!$E$14, 'Input Data'!$E$13 - $B417 / 'Input Data'!$E$15)</f>
        <v>0</v>
      </c>
      <c r="M417" s="33">
        <f>IF($D417 + $E417 &gt;= LTM!$P417 * 3600 / LTM!$C$1 - epsilon, ($D417 + $E417) / 'Input Data'!$E$14, 'Input Data'!$E$13 - ($D417 + $E417) / 'Input Data'!$E$15)</f>
        <v>0</v>
      </c>
      <c r="N417" s="8">
        <f>IF(OR(LTM!$X418 * 3600 / LTM!$C$1 &gt;= 'Input Data'!$G$12 * LOOKUP(LTM!$A418,'Input Data'!$B$58:$B$62,'Input Data'!$H$58:$H$62) - epsilon, $D417 &lt; LTM!$X417 * 3600 / LTM!$C$1 - epsilon), $D417 / 'Input Data'!$G$14, 'Input Data'!$G$13 - $D417 / 'Input Data'!$G$15)</f>
        <v>0</v>
      </c>
      <c r="O417" s="17">
        <f>IF($F417 + $G417 &gt;= LTM!$AA417 * 3600 / LTM!$C$1 - epsilon, ($F417 + $G417) / 'Input Data'!$G$14, 'Input Data'!$G$13 - ($F417 + $G417) / 'Input Data'!$G$15)</f>
        <v>0</v>
      </c>
      <c r="Q417" s="49">
        <f>IF(ABS($J417-$K417) &gt; epsilon, -((LTM!$C418 - LTM!$C417) * 3600 / LTM!$C$1-($B417+$C417))/($J417-$K417), 0)</f>
        <v>0</v>
      </c>
      <c r="R417" s="8">
        <f t="shared" si="12"/>
        <v>0</v>
      </c>
      <c r="S417" s="17">
        <f t="shared" si="13"/>
        <v>0</v>
      </c>
      <c r="U417" s="49">
        <f>MAX(U416 + Q416 * LTM!$C$1 / 3600, 0)</f>
        <v>0</v>
      </c>
      <c r="V417" s="11">
        <f>MAX(V416 + R416 * LTM!$C$1 / 3600 + IF(NOT(OR(LTM!$M418 * 3600 / LTM!$C$1 &gt;= 'Input Data'!$E$12 * LOOKUP(LTM!$A418,'Input Data'!$B$58:$B$62,'Input Data'!$F$58:$F$62) - epsilon,$B417 &lt; LTM!$M417 * 3600 / LTM!$C$1 - epsilon)), MIN(U416 + Q416 * LTM!$C$1 / 3600, 0), 0), 0)</f>
        <v>0</v>
      </c>
      <c r="W417" s="18">
        <f>MAX(W416 + S416 * LTM!$C$1 / 3600 + IF(NOT(OR(LTM!$X418 * 3600 / LTM!$C$1 &gt;= 'Input Data'!$G$12 * LOOKUP(LTM!$A418,'Input Data'!$B$58:$B$62,'Input Data'!$H$58:$H$62) - epsilon, $D417 &lt; LTM!$X417 * 3600 / LTM!$C$1 - epsilon)), MIN(V416 + R416 * LTM!$C$1 / 3600, 0), 0), 0)</f>
        <v>0</v>
      </c>
    </row>
    <row r="418" spans="1:23" x14ac:dyDescent="0.3">
      <c r="A418" s="38" t="e">
        <f>IF(SUM($B417:$H419)=0,NA(),LTM!$A419)</f>
        <v>#N/A</v>
      </c>
      <c r="B418" s="7">
        <f>LTM!$I419 / LTM!$C$1 * 3600</f>
        <v>0</v>
      </c>
      <c r="C418" s="8">
        <f>LTM!$H419 / LTM!$C$1 * 3600</f>
        <v>0</v>
      </c>
      <c r="D418" s="8">
        <f>LTM!$T419 / LTM!$C$1 * 3600</f>
        <v>0</v>
      </c>
      <c r="E418" s="33">
        <f>LTM!$S419 / LTM!$C$1 * 3600</f>
        <v>0</v>
      </c>
      <c r="F418" s="8">
        <f>LTM!$AE419 / LTM!$C$1 * 3600</f>
        <v>0</v>
      </c>
      <c r="G418" s="33">
        <f>LTM!$AD419 / LTM!$C$1 * 3600</f>
        <v>0</v>
      </c>
      <c r="H418" s="18">
        <f>LTM!$AL419 / LTM!$C$1 * 3600</f>
        <v>0</v>
      </c>
      <c r="J418" s="50">
        <f>IF(OR(LTM!$B419 * 3600 / LTM!$C$1 &gt;= 'Input Data'!$C$12 * LOOKUP(LTM!$A419,'Input Data'!$B$58:$B$62,'Input Data'!$D$58:$D$62) - epsilon, LTM!$C419 - LTM!$C418 &lt; LTM!$B418 - epsilon), (LTM!$C419 - LTM!$C418) * 3600 / LTM!$C$1 / 'Input Data'!$C$14, 'Input Data'!$C$13 - (LTM!$C419 - LTM!$C418) * 3600 / LTM!$C$1 / 'Input Data'!$C$15)</f>
        <v>0</v>
      </c>
      <c r="K418" s="60">
        <f>IF($B418 + $C418 &gt;= LTM!$E418 * 3600 / LTM!$C$1 - epsilon, ($B418 + $C418) / 'Input Data'!$C$14, 'Input Data'!$C$13 - ($B418 + $C418) / 'Input Data'!$C$15)</f>
        <v>0</v>
      </c>
      <c r="L418" s="8">
        <f>IF(OR(LTM!$M419 * 3600 / LTM!$C$1 &gt;= 'Input Data'!$E$12 * LOOKUP(LTM!$A419,'Input Data'!$B$58:$B$62,'Input Data'!$F$58:$F$62) - epsilon,$B418 &lt; LTM!$M418 * 3600 / LTM!$C$1 - epsilon), $B418 / 'Input Data'!$E$14, 'Input Data'!$E$13 - $B418 / 'Input Data'!$E$15)</f>
        <v>0</v>
      </c>
      <c r="M418" s="33">
        <f>IF($D418 + $E418 &gt;= LTM!$P418 * 3600 / LTM!$C$1 - epsilon, ($D418 + $E418) / 'Input Data'!$E$14, 'Input Data'!$E$13 - ($D418 + $E418) / 'Input Data'!$E$15)</f>
        <v>0</v>
      </c>
      <c r="N418" s="8">
        <f>IF(OR(LTM!$X419 * 3600 / LTM!$C$1 &gt;= 'Input Data'!$G$12 * LOOKUP(LTM!$A419,'Input Data'!$B$58:$B$62,'Input Data'!$H$58:$H$62) - epsilon, $D418 &lt; LTM!$X418 * 3600 / LTM!$C$1 - epsilon), $D418 / 'Input Data'!$G$14, 'Input Data'!$G$13 - $D418 / 'Input Data'!$G$15)</f>
        <v>0</v>
      </c>
      <c r="O418" s="17">
        <f>IF($F418 + $G418 &gt;= LTM!$AA418 * 3600 / LTM!$C$1 - epsilon, ($F418 + $G418) / 'Input Data'!$G$14, 'Input Data'!$G$13 - ($F418 + $G418) / 'Input Data'!$G$15)</f>
        <v>0</v>
      </c>
      <c r="Q418" s="49">
        <f>IF(ABS($J418-$K418) &gt; epsilon, -((LTM!$C419 - LTM!$C418) * 3600 / LTM!$C$1-($B418+$C418))/($J418-$K418), 0)</f>
        <v>0</v>
      </c>
      <c r="R418" s="8">
        <f t="shared" si="12"/>
        <v>0</v>
      </c>
      <c r="S418" s="17">
        <f t="shared" si="13"/>
        <v>0</v>
      </c>
      <c r="U418" s="49">
        <f>MAX(U417 + Q417 * LTM!$C$1 / 3600, 0)</f>
        <v>0</v>
      </c>
      <c r="V418" s="11">
        <f>MAX(V417 + R417 * LTM!$C$1 / 3600 + IF(NOT(OR(LTM!$M419 * 3600 / LTM!$C$1 &gt;= 'Input Data'!$E$12 * LOOKUP(LTM!$A419,'Input Data'!$B$58:$B$62,'Input Data'!$F$58:$F$62) - epsilon,$B418 &lt; LTM!$M418 * 3600 / LTM!$C$1 - epsilon)), MIN(U417 + Q417 * LTM!$C$1 / 3600, 0), 0), 0)</f>
        <v>0</v>
      </c>
      <c r="W418" s="18">
        <f>MAX(W417 + S417 * LTM!$C$1 / 3600 + IF(NOT(OR(LTM!$X419 * 3600 / LTM!$C$1 &gt;= 'Input Data'!$G$12 * LOOKUP(LTM!$A419,'Input Data'!$B$58:$B$62,'Input Data'!$H$58:$H$62) - epsilon, $D418 &lt; LTM!$X418 * 3600 / LTM!$C$1 - epsilon)), MIN(V417 + R417 * LTM!$C$1 / 3600, 0), 0), 0)</f>
        <v>0</v>
      </c>
    </row>
    <row r="419" spans="1:23" x14ac:dyDescent="0.3">
      <c r="A419" s="38" t="e">
        <f>IF(SUM($B418:$H420)=0,NA(),LTM!$A420)</f>
        <v>#N/A</v>
      </c>
      <c r="B419" s="7">
        <f>LTM!$I420 / LTM!$C$1 * 3600</f>
        <v>0</v>
      </c>
      <c r="C419" s="8">
        <f>LTM!$H420 / LTM!$C$1 * 3600</f>
        <v>0</v>
      </c>
      <c r="D419" s="8">
        <f>LTM!$T420 / LTM!$C$1 * 3600</f>
        <v>0</v>
      </c>
      <c r="E419" s="33">
        <f>LTM!$S420 / LTM!$C$1 * 3600</f>
        <v>0</v>
      </c>
      <c r="F419" s="8">
        <f>LTM!$AE420 / LTM!$C$1 * 3600</f>
        <v>0</v>
      </c>
      <c r="G419" s="33">
        <f>LTM!$AD420 / LTM!$C$1 * 3600</f>
        <v>0</v>
      </c>
      <c r="H419" s="18">
        <f>LTM!$AL420 / LTM!$C$1 * 3600</f>
        <v>0</v>
      </c>
      <c r="J419" s="50">
        <f>IF(OR(LTM!$B420 * 3600 / LTM!$C$1 &gt;= 'Input Data'!$C$12 * LOOKUP(LTM!$A420,'Input Data'!$B$58:$B$62,'Input Data'!$D$58:$D$62) - epsilon, LTM!$C420 - LTM!$C419 &lt; LTM!$B419 - epsilon), (LTM!$C420 - LTM!$C419) * 3600 / LTM!$C$1 / 'Input Data'!$C$14, 'Input Data'!$C$13 - (LTM!$C420 - LTM!$C419) * 3600 / LTM!$C$1 / 'Input Data'!$C$15)</f>
        <v>0</v>
      </c>
      <c r="K419" s="60">
        <f>IF($B419 + $C419 &gt;= LTM!$E419 * 3600 / LTM!$C$1 - epsilon, ($B419 + $C419) / 'Input Data'!$C$14, 'Input Data'!$C$13 - ($B419 + $C419) / 'Input Data'!$C$15)</f>
        <v>0</v>
      </c>
      <c r="L419" s="8">
        <f>IF(OR(LTM!$M420 * 3600 / LTM!$C$1 &gt;= 'Input Data'!$E$12 * LOOKUP(LTM!$A420,'Input Data'!$B$58:$B$62,'Input Data'!$F$58:$F$62) - epsilon,$B419 &lt; LTM!$M419 * 3600 / LTM!$C$1 - epsilon), $B419 / 'Input Data'!$E$14, 'Input Data'!$E$13 - $B419 / 'Input Data'!$E$15)</f>
        <v>0</v>
      </c>
      <c r="M419" s="33">
        <f>IF($D419 + $E419 &gt;= LTM!$P419 * 3600 / LTM!$C$1 - epsilon, ($D419 + $E419) / 'Input Data'!$E$14, 'Input Data'!$E$13 - ($D419 + $E419) / 'Input Data'!$E$15)</f>
        <v>0</v>
      </c>
      <c r="N419" s="8">
        <f>IF(OR(LTM!$X420 * 3600 / LTM!$C$1 &gt;= 'Input Data'!$G$12 * LOOKUP(LTM!$A420,'Input Data'!$B$58:$B$62,'Input Data'!$H$58:$H$62) - epsilon, $D419 &lt; LTM!$X419 * 3600 / LTM!$C$1 - epsilon), $D419 / 'Input Data'!$G$14, 'Input Data'!$G$13 - $D419 / 'Input Data'!$G$15)</f>
        <v>0</v>
      </c>
      <c r="O419" s="17">
        <f>IF($F419 + $G419 &gt;= LTM!$AA419 * 3600 / LTM!$C$1 - epsilon, ($F419 + $G419) / 'Input Data'!$G$14, 'Input Data'!$G$13 - ($F419 + $G419) / 'Input Data'!$G$15)</f>
        <v>0</v>
      </c>
      <c r="Q419" s="49">
        <f>IF(ABS($J419-$K419) &gt; epsilon, -((LTM!$C420 - LTM!$C419) * 3600 / LTM!$C$1-($B419+$C419))/($J419-$K419), 0)</f>
        <v>0</v>
      </c>
      <c r="R419" s="8">
        <f t="shared" si="12"/>
        <v>0</v>
      </c>
      <c r="S419" s="17">
        <f t="shared" si="13"/>
        <v>0</v>
      </c>
      <c r="U419" s="49">
        <f>MAX(U418 + Q418 * LTM!$C$1 / 3600, 0)</f>
        <v>0</v>
      </c>
      <c r="V419" s="11">
        <f>MAX(V418 + R418 * LTM!$C$1 / 3600 + IF(NOT(OR(LTM!$M420 * 3600 / LTM!$C$1 &gt;= 'Input Data'!$E$12 * LOOKUP(LTM!$A420,'Input Data'!$B$58:$B$62,'Input Data'!$F$58:$F$62) - epsilon,$B419 &lt; LTM!$M419 * 3600 / LTM!$C$1 - epsilon)), MIN(U418 + Q418 * LTM!$C$1 / 3600, 0), 0), 0)</f>
        <v>0</v>
      </c>
      <c r="W419" s="18">
        <f>MAX(W418 + S418 * LTM!$C$1 / 3600 + IF(NOT(OR(LTM!$X420 * 3600 / LTM!$C$1 &gt;= 'Input Data'!$G$12 * LOOKUP(LTM!$A420,'Input Data'!$B$58:$B$62,'Input Data'!$H$58:$H$62) - epsilon, $D419 &lt; LTM!$X419 * 3600 / LTM!$C$1 - epsilon)), MIN(V418 + R418 * LTM!$C$1 / 3600, 0), 0), 0)</f>
        <v>0</v>
      </c>
    </row>
    <row r="420" spans="1:23" x14ac:dyDescent="0.3">
      <c r="A420" s="38" t="e">
        <f>IF(SUM($B419:$H421)=0,NA(),LTM!$A421)</f>
        <v>#N/A</v>
      </c>
      <c r="B420" s="7">
        <f>LTM!$I421 / LTM!$C$1 * 3600</f>
        <v>0</v>
      </c>
      <c r="C420" s="8">
        <f>LTM!$H421 / LTM!$C$1 * 3600</f>
        <v>0</v>
      </c>
      <c r="D420" s="8">
        <f>LTM!$T421 / LTM!$C$1 * 3600</f>
        <v>0</v>
      </c>
      <c r="E420" s="33">
        <f>LTM!$S421 / LTM!$C$1 * 3600</f>
        <v>0</v>
      </c>
      <c r="F420" s="8">
        <f>LTM!$AE421 / LTM!$C$1 * 3600</f>
        <v>0</v>
      </c>
      <c r="G420" s="33">
        <f>LTM!$AD421 / LTM!$C$1 * 3600</f>
        <v>0</v>
      </c>
      <c r="H420" s="18">
        <f>LTM!$AL421 / LTM!$C$1 * 3600</f>
        <v>0</v>
      </c>
      <c r="J420" s="50">
        <f>IF(OR(LTM!$B421 * 3600 / LTM!$C$1 &gt;= 'Input Data'!$C$12 * LOOKUP(LTM!$A421,'Input Data'!$B$58:$B$62,'Input Data'!$D$58:$D$62) - epsilon, LTM!$C421 - LTM!$C420 &lt; LTM!$B420 - epsilon), (LTM!$C421 - LTM!$C420) * 3600 / LTM!$C$1 / 'Input Data'!$C$14, 'Input Data'!$C$13 - (LTM!$C421 - LTM!$C420) * 3600 / LTM!$C$1 / 'Input Data'!$C$15)</f>
        <v>0</v>
      </c>
      <c r="K420" s="60">
        <f>IF($B420 + $C420 &gt;= LTM!$E420 * 3600 / LTM!$C$1 - epsilon, ($B420 + $C420) / 'Input Data'!$C$14, 'Input Data'!$C$13 - ($B420 + $C420) / 'Input Data'!$C$15)</f>
        <v>0</v>
      </c>
      <c r="L420" s="8">
        <f>IF(OR(LTM!$M421 * 3600 / LTM!$C$1 &gt;= 'Input Data'!$E$12 * LOOKUP(LTM!$A421,'Input Data'!$B$58:$B$62,'Input Data'!$F$58:$F$62) - epsilon,$B420 &lt; LTM!$M420 * 3600 / LTM!$C$1 - epsilon), $B420 / 'Input Data'!$E$14, 'Input Data'!$E$13 - $B420 / 'Input Data'!$E$15)</f>
        <v>0</v>
      </c>
      <c r="M420" s="33">
        <f>IF($D420 + $E420 &gt;= LTM!$P420 * 3600 / LTM!$C$1 - epsilon, ($D420 + $E420) / 'Input Data'!$E$14, 'Input Data'!$E$13 - ($D420 + $E420) / 'Input Data'!$E$15)</f>
        <v>0</v>
      </c>
      <c r="N420" s="8">
        <f>IF(OR(LTM!$X421 * 3600 / LTM!$C$1 &gt;= 'Input Data'!$G$12 * LOOKUP(LTM!$A421,'Input Data'!$B$58:$B$62,'Input Data'!$H$58:$H$62) - epsilon, $D420 &lt; LTM!$X420 * 3600 / LTM!$C$1 - epsilon), $D420 / 'Input Data'!$G$14, 'Input Data'!$G$13 - $D420 / 'Input Data'!$G$15)</f>
        <v>0</v>
      </c>
      <c r="O420" s="17">
        <f>IF($F420 + $G420 &gt;= LTM!$AA420 * 3600 / LTM!$C$1 - epsilon, ($F420 + $G420) / 'Input Data'!$G$14, 'Input Data'!$G$13 - ($F420 + $G420) / 'Input Data'!$G$15)</f>
        <v>0</v>
      </c>
      <c r="Q420" s="49">
        <f>IF(ABS($J420-$K420) &gt; epsilon, -((LTM!$C421 - LTM!$C420) * 3600 / LTM!$C$1-($B420+$C420))/($J420-$K420), 0)</f>
        <v>0</v>
      </c>
      <c r="R420" s="8">
        <f t="shared" si="12"/>
        <v>0</v>
      </c>
      <c r="S420" s="17">
        <f t="shared" si="13"/>
        <v>0</v>
      </c>
      <c r="U420" s="49">
        <f>MAX(U419 + Q419 * LTM!$C$1 / 3600, 0)</f>
        <v>0</v>
      </c>
      <c r="V420" s="11">
        <f>MAX(V419 + R419 * LTM!$C$1 / 3600 + IF(NOT(OR(LTM!$M421 * 3600 / LTM!$C$1 &gt;= 'Input Data'!$E$12 * LOOKUP(LTM!$A421,'Input Data'!$B$58:$B$62,'Input Data'!$F$58:$F$62) - epsilon,$B420 &lt; LTM!$M420 * 3600 / LTM!$C$1 - epsilon)), MIN(U419 + Q419 * LTM!$C$1 / 3600, 0), 0), 0)</f>
        <v>0</v>
      </c>
      <c r="W420" s="18">
        <f>MAX(W419 + S419 * LTM!$C$1 / 3600 + IF(NOT(OR(LTM!$X421 * 3600 / LTM!$C$1 &gt;= 'Input Data'!$G$12 * LOOKUP(LTM!$A421,'Input Data'!$B$58:$B$62,'Input Data'!$H$58:$H$62) - epsilon, $D420 &lt; LTM!$X420 * 3600 / LTM!$C$1 - epsilon)), MIN(V419 + R419 * LTM!$C$1 / 3600, 0), 0), 0)</f>
        <v>0</v>
      </c>
    </row>
    <row r="421" spans="1:23" x14ac:dyDescent="0.3">
      <c r="A421" s="38" t="e">
        <f>IF(SUM($B420:$H422)=0,NA(),LTM!$A422)</f>
        <v>#N/A</v>
      </c>
      <c r="B421" s="7">
        <f>LTM!$I422 / LTM!$C$1 * 3600</f>
        <v>0</v>
      </c>
      <c r="C421" s="8">
        <f>LTM!$H422 / LTM!$C$1 * 3600</f>
        <v>0</v>
      </c>
      <c r="D421" s="8">
        <f>LTM!$T422 / LTM!$C$1 * 3600</f>
        <v>0</v>
      </c>
      <c r="E421" s="33">
        <f>LTM!$S422 / LTM!$C$1 * 3600</f>
        <v>0</v>
      </c>
      <c r="F421" s="8">
        <f>LTM!$AE422 / LTM!$C$1 * 3600</f>
        <v>0</v>
      </c>
      <c r="G421" s="33">
        <f>LTM!$AD422 / LTM!$C$1 * 3600</f>
        <v>0</v>
      </c>
      <c r="H421" s="18">
        <f>LTM!$AL422 / LTM!$C$1 * 3600</f>
        <v>0</v>
      </c>
      <c r="J421" s="50">
        <f>IF(OR(LTM!$B422 * 3600 / LTM!$C$1 &gt;= 'Input Data'!$C$12 * LOOKUP(LTM!$A422,'Input Data'!$B$58:$B$62,'Input Data'!$D$58:$D$62) - epsilon, LTM!$C422 - LTM!$C421 &lt; LTM!$B421 - epsilon), (LTM!$C422 - LTM!$C421) * 3600 / LTM!$C$1 / 'Input Data'!$C$14, 'Input Data'!$C$13 - (LTM!$C422 - LTM!$C421) * 3600 / LTM!$C$1 / 'Input Data'!$C$15)</f>
        <v>0</v>
      </c>
      <c r="K421" s="60">
        <f>IF($B421 + $C421 &gt;= LTM!$E421 * 3600 / LTM!$C$1 - epsilon, ($B421 + $C421) / 'Input Data'!$C$14, 'Input Data'!$C$13 - ($B421 + $C421) / 'Input Data'!$C$15)</f>
        <v>0</v>
      </c>
      <c r="L421" s="8">
        <f>IF(OR(LTM!$M422 * 3600 / LTM!$C$1 &gt;= 'Input Data'!$E$12 * LOOKUP(LTM!$A422,'Input Data'!$B$58:$B$62,'Input Data'!$F$58:$F$62) - epsilon,$B421 &lt; LTM!$M421 * 3600 / LTM!$C$1 - epsilon), $B421 / 'Input Data'!$E$14, 'Input Data'!$E$13 - $B421 / 'Input Data'!$E$15)</f>
        <v>0</v>
      </c>
      <c r="M421" s="33">
        <f>IF($D421 + $E421 &gt;= LTM!$P421 * 3600 / LTM!$C$1 - epsilon, ($D421 + $E421) / 'Input Data'!$E$14, 'Input Data'!$E$13 - ($D421 + $E421) / 'Input Data'!$E$15)</f>
        <v>0</v>
      </c>
      <c r="N421" s="8">
        <f>IF(OR(LTM!$X422 * 3600 / LTM!$C$1 &gt;= 'Input Data'!$G$12 * LOOKUP(LTM!$A422,'Input Data'!$B$58:$B$62,'Input Data'!$H$58:$H$62) - epsilon, $D421 &lt; LTM!$X421 * 3600 / LTM!$C$1 - epsilon), $D421 / 'Input Data'!$G$14, 'Input Data'!$G$13 - $D421 / 'Input Data'!$G$15)</f>
        <v>0</v>
      </c>
      <c r="O421" s="17">
        <f>IF($F421 + $G421 &gt;= LTM!$AA421 * 3600 / LTM!$C$1 - epsilon, ($F421 + $G421) / 'Input Data'!$G$14, 'Input Data'!$G$13 - ($F421 + $G421) / 'Input Data'!$G$15)</f>
        <v>0</v>
      </c>
      <c r="Q421" s="49">
        <f>IF(ABS($J421-$K421) &gt; epsilon, -((LTM!$C422 - LTM!$C421) * 3600 / LTM!$C$1-($B421+$C421))/($J421-$K421), 0)</f>
        <v>0</v>
      </c>
      <c r="R421" s="8">
        <f t="shared" si="12"/>
        <v>0</v>
      </c>
      <c r="S421" s="17">
        <f t="shared" si="13"/>
        <v>0</v>
      </c>
      <c r="U421" s="49">
        <f>MAX(U420 + Q420 * LTM!$C$1 / 3600, 0)</f>
        <v>0</v>
      </c>
      <c r="V421" s="11">
        <f>MAX(V420 + R420 * LTM!$C$1 / 3600 + IF(NOT(OR(LTM!$M422 * 3600 / LTM!$C$1 &gt;= 'Input Data'!$E$12 * LOOKUP(LTM!$A422,'Input Data'!$B$58:$B$62,'Input Data'!$F$58:$F$62) - epsilon,$B421 &lt; LTM!$M421 * 3600 / LTM!$C$1 - epsilon)), MIN(U420 + Q420 * LTM!$C$1 / 3600, 0), 0), 0)</f>
        <v>0</v>
      </c>
      <c r="W421" s="18">
        <f>MAX(W420 + S420 * LTM!$C$1 / 3600 + IF(NOT(OR(LTM!$X422 * 3600 / LTM!$C$1 &gt;= 'Input Data'!$G$12 * LOOKUP(LTM!$A422,'Input Data'!$B$58:$B$62,'Input Data'!$H$58:$H$62) - epsilon, $D421 &lt; LTM!$X421 * 3600 / LTM!$C$1 - epsilon)), MIN(V420 + R420 * LTM!$C$1 / 3600, 0), 0), 0)</f>
        <v>0</v>
      </c>
    </row>
    <row r="422" spans="1:23" x14ac:dyDescent="0.3">
      <c r="A422" s="38" t="e">
        <f>IF(SUM($B421:$H423)=0,NA(),LTM!$A423)</f>
        <v>#N/A</v>
      </c>
      <c r="B422" s="7">
        <f>LTM!$I423 / LTM!$C$1 * 3600</f>
        <v>0</v>
      </c>
      <c r="C422" s="8">
        <f>LTM!$H423 / LTM!$C$1 * 3600</f>
        <v>0</v>
      </c>
      <c r="D422" s="8">
        <f>LTM!$T423 / LTM!$C$1 * 3600</f>
        <v>0</v>
      </c>
      <c r="E422" s="33">
        <f>LTM!$S423 / LTM!$C$1 * 3600</f>
        <v>0</v>
      </c>
      <c r="F422" s="8">
        <f>LTM!$AE423 / LTM!$C$1 * 3600</f>
        <v>0</v>
      </c>
      <c r="G422" s="33">
        <f>LTM!$AD423 / LTM!$C$1 * 3600</f>
        <v>0</v>
      </c>
      <c r="H422" s="18">
        <f>LTM!$AL423 / LTM!$C$1 * 3600</f>
        <v>0</v>
      </c>
      <c r="J422" s="50">
        <f>IF(OR(LTM!$B423 * 3600 / LTM!$C$1 &gt;= 'Input Data'!$C$12 * LOOKUP(LTM!$A423,'Input Data'!$B$58:$B$62,'Input Data'!$D$58:$D$62) - epsilon, LTM!$C423 - LTM!$C422 &lt; LTM!$B422 - epsilon), (LTM!$C423 - LTM!$C422) * 3600 / LTM!$C$1 / 'Input Data'!$C$14, 'Input Data'!$C$13 - (LTM!$C423 - LTM!$C422) * 3600 / LTM!$C$1 / 'Input Data'!$C$15)</f>
        <v>0</v>
      </c>
      <c r="K422" s="60">
        <f>IF($B422 + $C422 &gt;= LTM!$E422 * 3600 / LTM!$C$1 - epsilon, ($B422 + $C422) / 'Input Data'!$C$14, 'Input Data'!$C$13 - ($B422 + $C422) / 'Input Data'!$C$15)</f>
        <v>0</v>
      </c>
      <c r="L422" s="8">
        <f>IF(OR(LTM!$M423 * 3600 / LTM!$C$1 &gt;= 'Input Data'!$E$12 * LOOKUP(LTM!$A423,'Input Data'!$B$58:$B$62,'Input Data'!$F$58:$F$62) - epsilon,$B422 &lt; LTM!$M422 * 3600 / LTM!$C$1 - epsilon), $B422 / 'Input Data'!$E$14, 'Input Data'!$E$13 - $B422 / 'Input Data'!$E$15)</f>
        <v>0</v>
      </c>
      <c r="M422" s="33">
        <f>IF($D422 + $E422 &gt;= LTM!$P422 * 3600 / LTM!$C$1 - epsilon, ($D422 + $E422) / 'Input Data'!$E$14, 'Input Data'!$E$13 - ($D422 + $E422) / 'Input Data'!$E$15)</f>
        <v>0</v>
      </c>
      <c r="N422" s="8">
        <f>IF(OR(LTM!$X423 * 3600 / LTM!$C$1 &gt;= 'Input Data'!$G$12 * LOOKUP(LTM!$A423,'Input Data'!$B$58:$B$62,'Input Data'!$H$58:$H$62) - epsilon, $D422 &lt; LTM!$X422 * 3600 / LTM!$C$1 - epsilon), $D422 / 'Input Data'!$G$14, 'Input Data'!$G$13 - $D422 / 'Input Data'!$G$15)</f>
        <v>0</v>
      </c>
      <c r="O422" s="17">
        <f>IF($F422 + $G422 &gt;= LTM!$AA422 * 3600 / LTM!$C$1 - epsilon, ($F422 + $G422) / 'Input Data'!$G$14, 'Input Data'!$G$13 - ($F422 + $G422) / 'Input Data'!$G$15)</f>
        <v>0</v>
      </c>
      <c r="Q422" s="49">
        <f>IF(ABS($J422-$K422) &gt; epsilon, -((LTM!$C423 - LTM!$C422) * 3600 / LTM!$C$1-($B422+$C422))/($J422-$K422), 0)</f>
        <v>0</v>
      </c>
      <c r="R422" s="8">
        <f t="shared" si="12"/>
        <v>0</v>
      </c>
      <c r="S422" s="17">
        <f t="shared" si="13"/>
        <v>0</v>
      </c>
      <c r="U422" s="49">
        <f>MAX(U421 + Q421 * LTM!$C$1 / 3600, 0)</f>
        <v>0</v>
      </c>
      <c r="V422" s="11">
        <f>MAX(V421 + R421 * LTM!$C$1 / 3600 + IF(NOT(OR(LTM!$M423 * 3600 / LTM!$C$1 &gt;= 'Input Data'!$E$12 * LOOKUP(LTM!$A423,'Input Data'!$B$58:$B$62,'Input Data'!$F$58:$F$62) - epsilon,$B422 &lt; LTM!$M422 * 3600 / LTM!$C$1 - epsilon)), MIN(U421 + Q421 * LTM!$C$1 / 3600, 0), 0), 0)</f>
        <v>0</v>
      </c>
      <c r="W422" s="18">
        <f>MAX(W421 + S421 * LTM!$C$1 / 3600 + IF(NOT(OR(LTM!$X423 * 3600 / LTM!$C$1 &gt;= 'Input Data'!$G$12 * LOOKUP(LTM!$A423,'Input Data'!$B$58:$B$62,'Input Data'!$H$58:$H$62) - epsilon, $D422 &lt; LTM!$X422 * 3600 / LTM!$C$1 - epsilon)), MIN(V421 + R421 * LTM!$C$1 / 3600, 0), 0), 0)</f>
        <v>0</v>
      </c>
    </row>
    <row r="423" spans="1:23" x14ac:dyDescent="0.3">
      <c r="A423" s="38" t="e">
        <f>IF(SUM($B422:$H424)=0,NA(),LTM!$A424)</f>
        <v>#N/A</v>
      </c>
      <c r="B423" s="7">
        <f>LTM!$I424 / LTM!$C$1 * 3600</f>
        <v>0</v>
      </c>
      <c r="C423" s="8">
        <f>LTM!$H424 / LTM!$C$1 * 3600</f>
        <v>0</v>
      </c>
      <c r="D423" s="8">
        <f>LTM!$T424 / LTM!$C$1 * 3600</f>
        <v>0</v>
      </c>
      <c r="E423" s="33">
        <f>LTM!$S424 / LTM!$C$1 * 3600</f>
        <v>0</v>
      </c>
      <c r="F423" s="8">
        <f>LTM!$AE424 / LTM!$C$1 * 3600</f>
        <v>0</v>
      </c>
      <c r="G423" s="33">
        <f>LTM!$AD424 / LTM!$C$1 * 3600</f>
        <v>0</v>
      </c>
      <c r="H423" s="18">
        <f>LTM!$AL424 / LTM!$C$1 * 3600</f>
        <v>0</v>
      </c>
      <c r="J423" s="50">
        <f>IF(OR(LTM!$B424 * 3600 / LTM!$C$1 &gt;= 'Input Data'!$C$12 * LOOKUP(LTM!$A424,'Input Data'!$B$58:$B$62,'Input Data'!$D$58:$D$62) - epsilon, LTM!$C424 - LTM!$C423 &lt; LTM!$B423 - epsilon), (LTM!$C424 - LTM!$C423) * 3600 / LTM!$C$1 / 'Input Data'!$C$14, 'Input Data'!$C$13 - (LTM!$C424 - LTM!$C423) * 3600 / LTM!$C$1 / 'Input Data'!$C$15)</f>
        <v>0</v>
      </c>
      <c r="K423" s="60">
        <f>IF($B423 + $C423 &gt;= LTM!$E423 * 3600 / LTM!$C$1 - epsilon, ($B423 + $C423) / 'Input Data'!$C$14, 'Input Data'!$C$13 - ($B423 + $C423) / 'Input Data'!$C$15)</f>
        <v>0</v>
      </c>
      <c r="L423" s="8">
        <f>IF(OR(LTM!$M424 * 3600 / LTM!$C$1 &gt;= 'Input Data'!$E$12 * LOOKUP(LTM!$A424,'Input Data'!$B$58:$B$62,'Input Data'!$F$58:$F$62) - epsilon,$B423 &lt; LTM!$M423 * 3600 / LTM!$C$1 - epsilon), $B423 / 'Input Data'!$E$14, 'Input Data'!$E$13 - $B423 / 'Input Data'!$E$15)</f>
        <v>0</v>
      </c>
      <c r="M423" s="33">
        <f>IF($D423 + $E423 &gt;= LTM!$P423 * 3600 / LTM!$C$1 - epsilon, ($D423 + $E423) / 'Input Data'!$E$14, 'Input Data'!$E$13 - ($D423 + $E423) / 'Input Data'!$E$15)</f>
        <v>0</v>
      </c>
      <c r="N423" s="8">
        <f>IF(OR(LTM!$X424 * 3600 / LTM!$C$1 &gt;= 'Input Data'!$G$12 * LOOKUP(LTM!$A424,'Input Data'!$B$58:$B$62,'Input Data'!$H$58:$H$62) - epsilon, $D423 &lt; LTM!$X423 * 3600 / LTM!$C$1 - epsilon), $D423 / 'Input Data'!$G$14, 'Input Data'!$G$13 - $D423 / 'Input Data'!$G$15)</f>
        <v>0</v>
      </c>
      <c r="O423" s="17">
        <f>IF($F423 + $G423 &gt;= LTM!$AA423 * 3600 / LTM!$C$1 - epsilon, ($F423 + $G423) / 'Input Data'!$G$14, 'Input Data'!$G$13 - ($F423 + $G423) / 'Input Data'!$G$15)</f>
        <v>0</v>
      </c>
      <c r="Q423" s="49">
        <f>IF(ABS($J423-$K423) &gt; epsilon, -((LTM!$C424 - LTM!$C423) * 3600 / LTM!$C$1-($B423+$C423))/($J423-$K423), 0)</f>
        <v>0</v>
      </c>
      <c r="R423" s="8">
        <f t="shared" si="12"/>
        <v>0</v>
      </c>
      <c r="S423" s="17">
        <f t="shared" si="13"/>
        <v>0</v>
      </c>
      <c r="U423" s="49">
        <f>MAX(U422 + Q422 * LTM!$C$1 / 3600, 0)</f>
        <v>0</v>
      </c>
      <c r="V423" s="11">
        <f>MAX(V422 + R422 * LTM!$C$1 / 3600 + IF(NOT(OR(LTM!$M424 * 3600 / LTM!$C$1 &gt;= 'Input Data'!$E$12 * LOOKUP(LTM!$A424,'Input Data'!$B$58:$B$62,'Input Data'!$F$58:$F$62) - epsilon,$B423 &lt; LTM!$M423 * 3600 / LTM!$C$1 - epsilon)), MIN(U422 + Q422 * LTM!$C$1 / 3600, 0), 0), 0)</f>
        <v>0</v>
      </c>
      <c r="W423" s="18">
        <f>MAX(W422 + S422 * LTM!$C$1 / 3600 + IF(NOT(OR(LTM!$X424 * 3600 / LTM!$C$1 &gt;= 'Input Data'!$G$12 * LOOKUP(LTM!$A424,'Input Data'!$B$58:$B$62,'Input Data'!$H$58:$H$62) - epsilon, $D423 &lt; LTM!$X423 * 3600 / LTM!$C$1 - epsilon)), MIN(V422 + R422 * LTM!$C$1 / 3600, 0), 0), 0)</f>
        <v>0</v>
      </c>
    </row>
    <row r="424" spans="1:23" x14ac:dyDescent="0.3">
      <c r="A424" s="38" t="e">
        <f>IF(SUM($B423:$H425)=0,NA(),LTM!$A425)</f>
        <v>#N/A</v>
      </c>
      <c r="B424" s="7">
        <f>LTM!$I425 / LTM!$C$1 * 3600</f>
        <v>0</v>
      </c>
      <c r="C424" s="8">
        <f>LTM!$H425 / LTM!$C$1 * 3600</f>
        <v>0</v>
      </c>
      <c r="D424" s="8">
        <f>LTM!$T425 / LTM!$C$1 * 3600</f>
        <v>0</v>
      </c>
      <c r="E424" s="33">
        <f>LTM!$S425 / LTM!$C$1 * 3600</f>
        <v>0</v>
      </c>
      <c r="F424" s="8">
        <f>LTM!$AE425 / LTM!$C$1 * 3600</f>
        <v>0</v>
      </c>
      <c r="G424" s="33">
        <f>LTM!$AD425 / LTM!$C$1 * 3600</f>
        <v>0</v>
      </c>
      <c r="H424" s="18">
        <f>LTM!$AL425 / LTM!$C$1 * 3600</f>
        <v>0</v>
      </c>
      <c r="J424" s="50">
        <f>IF(OR(LTM!$B425 * 3600 / LTM!$C$1 &gt;= 'Input Data'!$C$12 * LOOKUP(LTM!$A425,'Input Data'!$B$58:$B$62,'Input Data'!$D$58:$D$62) - epsilon, LTM!$C425 - LTM!$C424 &lt; LTM!$B424 - epsilon), (LTM!$C425 - LTM!$C424) * 3600 / LTM!$C$1 / 'Input Data'!$C$14, 'Input Data'!$C$13 - (LTM!$C425 - LTM!$C424) * 3600 / LTM!$C$1 / 'Input Data'!$C$15)</f>
        <v>0</v>
      </c>
      <c r="K424" s="60">
        <f>IF($B424 + $C424 &gt;= LTM!$E424 * 3600 / LTM!$C$1 - epsilon, ($B424 + $C424) / 'Input Data'!$C$14, 'Input Data'!$C$13 - ($B424 + $C424) / 'Input Data'!$C$15)</f>
        <v>0</v>
      </c>
      <c r="L424" s="8">
        <f>IF(OR(LTM!$M425 * 3600 / LTM!$C$1 &gt;= 'Input Data'!$E$12 * LOOKUP(LTM!$A425,'Input Data'!$B$58:$B$62,'Input Data'!$F$58:$F$62) - epsilon,$B424 &lt; LTM!$M424 * 3600 / LTM!$C$1 - epsilon), $B424 / 'Input Data'!$E$14, 'Input Data'!$E$13 - $B424 / 'Input Data'!$E$15)</f>
        <v>0</v>
      </c>
      <c r="M424" s="33">
        <f>IF($D424 + $E424 &gt;= LTM!$P424 * 3600 / LTM!$C$1 - epsilon, ($D424 + $E424) / 'Input Data'!$E$14, 'Input Data'!$E$13 - ($D424 + $E424) / 'Input Data'!$E$15)</f>
        <v>0</v>
      </c>
      <c r="N424" s="8">
        <f>IF(OR(LTM!$X425 * 3600 / LTM!$C$1 &gt;= 'Input Data'!$G$12 * LOOKUP(LTM!$A425,'Input Data'!$B$58:$B$62,'Input Data'!$H$58:$H$62) - epsilon, $D424 &lt; LTM!$X424 * 3600 / LTM!$C$1 - epsilon), $D424 / 'Input Data'!$G$14, 'Input Data'!$G$13 - $D424 / 'Input Data'!$G$15)</f>
        <v>0</v>
      </c>
      <c r="O424" s="17">
        <f>IF($F424 + $G424 &gt;= LTM!$AA424 * 3600 / LTM!$C$1 - epsilon, ($F424 + $G424) / 'Input Data'!$G$14, 'Input Data'!$G$13 - ($F424 + $G424) / 'Input Data'!$G$15)</f>
        <v>0</v>
      </c>
      <c r="Q424" s="49">
        <f>IF(ABS($J424-$K424) &gt; epsilon, -((LTM!$C425 - LTM!$C424) * 3600 / LTM!$C$1-($B424+$C424))/($J424-$K424), 0)</f>
        <v>0</v>
      </c>
      <c r="R424" s="8">
        <f t="shared" si="12"/>
        <v>0</v>
      </c>
      <c r="S424" s="17">
        <f t="shared" si="13"/>
        <v>0</v>
      </c>
      <c r="U424" s="49">
        <f>MAX(U423 + Q423 * LTM!$C$1 / 3600, 0)</f>
        <v>0</v>
      </c>
      <c r="V424" s="11">
        <f>MAX(V423 + R423 * LTM!$C$1 / 3600 + IF(NOT(OR(LTM!$M425 * 3600 / LTM!$C$1 &gt;= 'Input Data'!$E$12 * LOOKUP(LTM!$A425,'Input Data'!$B$58:$B$62,'Input Data'!$F$58:$F$62) - epsilon,$B424 &lt; LTM!$M424 * 3600 / LTM!$C$1 - epsilon)), MIN(U423 + Q423 * LTM!$C$1 / 3600, 0), 0), 0)</f>
        <v>0</v>
      </c>
      <c r="W424" s="18">
        <f>MAX(W423 + S423 * LTM!$C$1 / 3600 + IF(NOT(OR(LTM!$X425 * 3600 / LTM!$C$1 &gt;= 'Input Data'!$G$12 * LOOKUP(LTM!$A425,'Input Data'!$B$58:$B$62,'Input Data'!$H$58:$H$62) - epsilon, $D424 &lt; LTM!$X424 * 3600 / LTM!$C$1 - epsilon)), MIN(V423 + R423 * LTM!$C$1 / 3600, 0), 0), 0)</f>
        <v>0</v>
      </c>
    </row>
    <row r="425" spans="1:23" x14ac:dyDescent="0.3">
      <c r="A425" s="38" t="e">
        <f>IF(SUM($B424:$H426)=0,NA(),LTM!$A426)</f>
        <v>#N/A</v>
      </c>
      <c r="B425" s="7">
        <f>LTM!$I426 / LTM!$C$1 * 3600</f>
        <v>0</v>
      </c>
      <c r="C425" s="8">
        <f>LTM!$H426 / LTM!$C$1 * 3600</f>
        <v>0</v>
      </c>
      <c r="D425" s="8">
        <f>LTM!$T426 / LTM!$C$1 * 3600</f>
        <v>0</v>
      </c>
      <c r="E425" s="33">
        <f>LTM!$S426 / LTM!$C$1 * 3600</f>
        <v>0</v>
      </c>
      <c r="F425" s="8">
        <f>LTM!$AE426 / LTM!$C$1 * 3600</f>
        <v>0</v>
      </c>
      <c r="G425" s="33">
        <f>LTM!$AD426 / LTM!$C$1 * 3600</f>
        <v>0</v>
      </c>
      <c r="H425" s="18">
        <f>LTM!$AL426 / LTM!$C$1 * 3600</f>
        <v>0</v>
      </c>
      <c r="J425" s="50">
        <f>IF(OR(LTM!$B426 * 3600 / LTM!$C$1 &gt;= 'Input Data'!$C$12 * LOOKUP(LTM!$A426,'Input Data'!$B$58:$B$62,'Input Data'!$D$58:$D$62) - epsilon, LTM!$C426 - LTM!$C425 &lt; LTM!$B425 - epsilon), (LTM!$C426 - LTM!$C425) * 3600 / LTM!$C$1 / 'Input Data'!$C$14, 'Input Data'!$C$13 - (LTM!$C426 - LTM!$C425) * 3600 / LTM!$C$1 / 'Input Data'!$C$15)</f>
        <v>0</v>
      </c>
      <c r="K425" s="60">
        <f>IF($B425 + $C425 &gt;= LTM!$E425 * 3600 / LTM!$C$1 - epsilon, ($B425 + $C425) / 'Input Data'!$C$14, 'Input Data'!$C$13 - ($B425 + $C425) / 'Input Data'!$C$15)</f>
        <v>0</v>
      </c>
      <c r="L425" s="8">
        <f>IF(OR(LTM!$M426 * 3600 / LTM!$C$1 &gt;= 'Input Data'!$E$12 * LOOKUP(LTM!$A426,'Input Data'!$B$58:$B$62,'Input Data'!$F$58:$F$62) - epsilon,$B425 &lt; LTM!$M425 * 3600 / LTM!$C$1 - epsilon), $B425 / 'Input Data'!$E$14, 'Input Data'!$E$13 - $B425 / 'Input Data'!$E$15)</f>
        <v>0</v>
      </c>
      <c r="M425" s="33">
        <f>IF($D425 + $E425 &gt;= LTM!$P425 * 3600 / LTM!$C$1 - epsilon, ($D425 + $E425) / 'Input Data'!$E$14, 'Input Data'!$E$13 - ($D425 + $E425) / 'Input Data'!$E$15)</f>
        <v>0</v>
      </c>
      <c r="N425" s="8">
        <f>IF(OR(LTM!$X426 * 3600 / LTM!$C$1 &gt;= 'Input Data'!$G$12 * LOOKUP(LTM!$A426,'Input Data'!$B$58:$B$62,'Input Data'!$H$58:$H$62) - epsilon, $D425 &lt; LTM!$X425 * 3600 / LTM!$C$1 - epsilon), $D425 / 'Input Data'!$G$14, 'Input Data'!$G$13 - $D425 / 'Input Data'!$G$15)</f>
        <v>0</v>
      </c>
      <c r="O425" s="17">
        <f>IF($F425 + $G425 &gt;= LTM!$AA425 * 3600 / LTM!$C$1 - epsilon, ($F425 + $G425) / 'Input Data'!$G$14, 'Input Data'!$G$13 - ($F425 + $G425) / 'Input Data'!$G$15)</f>
        <v>0</v>
      </c>
      <c r="Q425" s="49">
        <f>IF(ABS($J425-$K425) &gt; epsilon, -((LTM!$C426 - LTM!$C425) * 3600 / LTM!$C$1-($B425+$C425))/($J425-$K425), 0)</f>
        <v>0</v>
      </c>
      <c r="R425" s="8">
        <f t="shared" si="12"/>
        <v>0</v>
      </c>
      <c r="S425" s="17">
        <f t="shared" si="13"/>
        <v>0</v>
      </c>
      <c r="U425" s="49">
        <f>MAX(U424 + Q424 * LTM!$C$1 / 3600, 0)</f>
        <v>0</v>
      </c>
      <c r="V425" s="11">
        <f>MAX(V424 + R424 * LTM!$C$1 / 3600 + IF(NOT(OR(LTM!$M426 * 3600 / LTM!$C$1 &gt;= 'Input Data'!$E$12 * LOOKUP(LTM!$A426,'Input Data'!$B$58:$B$62,'Input Data'!$F$58:$F$62) - epsilon,$B425 &lt; LTM!$M425 * 3600 / LTM!$C$1 - epsilon)), MIN(U424 + Q424 * LTM!$C$1 / 3600, 0), 0), 0)</f>
        <v>0</v>
      </c>
      <c r="W425" s="18">
        <f>MAX(W424 + S424 * LTM!$C$1 / 3600 + IF(NOT(OR(LTM!$X426 * 3600 / LTM!$C$1 &gt;= 'Input Data'!$G$12 * LOOKUP(LTM!$A426,'Input Data'!$B$58:$B$62,'Input Data'!$H$58:$H$62) - epsilon, $D425 &lt; LTM!$X425 * 3600 / LTM!$C$1 - epsilon)), MIN(V424 + R424 * LTM!$C$1 / 3600, 0), 0), 0)</f>
        <v>0</v>
      </c>
    </row>
    <row r="426" spans="1:23" x14ac:dyDescent="0.3">
      <c r="A426" s="38" t="e">
        <f>IF(SUM($B425:$H427)=0,NA(),LTM!$A427)</f>
        <v>#N/A</v>
      </c>
      <c r="B426" s="7">
        <f>LTM!$I427 / LTM!$C$1 * 3600</f>
        <v>0</v>
      </c>
      <c r="C426" s="8">
        <f>LTM!$H427 / LTM!$C$1 * 3600</f>
        <v>0</v>
      </c>
      <c r="D426" s="8">
        <f>LTM!$T427 / LTM!$C$1 * 3600</f>
        <v>0</v>
      </c>
      <c r="E426" s="33">
        <f>LTM!$S427 / LTM!$C$1 * 3600</f>
        <v>0</v>
      </c>
      <c r="F426" s="8">
        <f>LTM!$AE427 / LTM!$C$1 * 3600</f>
        <v>0</v>
      </c>
      <c r="G426" s="33">
        <f>LTM!$AD427 / LTM!$C$1 * 3600</f>
        <v>0</v>
      </c>
      <c r="H426" s="18">
        <f>LTM!$AL427 / LTM!$C$1 * 3600</f>
        <v>0</v>
      </c>
      <c r="J426" s="50">
        <f>IF(OR(LTM!$B427 * 3600 / LTM!$C$1 &gt;= 'Input Data'!$C$12 * LOOKUP(LTM!$A427,'Input Data'!$B$58:$B$62,'Input Data'!$D$58:$D$62) - epsilon, LTM!$C427 - LTM!$C426 &lt; LTM!$B426 - epsilon), (LTM!$C427 - LTM!$C426) * 3600 / LTM!$C$1 / 'Input Data'!$C$14, 'Input Data'!$C$13 - (LTM!$C427 - LTM!$C426) * 3600 / LTM!$C$1 / 'Input Data'!$C$15)</f>
        <v>0</v>
      </c>
      <c r="K426" s="60">
        <f>IF($B426 + $C426 &gt;= LTM!$E426 * 3600 / LTM!$C$1 - epsilon, ($B426 + $C426) / 'Input Data'!$C$14, 'Input Data'!$C$13 - ($B426 + $C426) / 'Input Data'!$C$15)</f>
        <v>0</v>
      </c>
      <c r="L426" s="8">
        <f>IF(OR(LTM!$M427 * 3600 / LTM!$C$1 &gt;= 'Input Data'!$E$12 * LOOKUP(LTM!$A427,'Input Data'!$B$58:$B$62,'Input Data'!$F$58:$F$62) - epsilon,$B426 &lt; LTM!$M426 * 3600 / LTM!$C$1 - epsilon), $B426 / 'Input Data'!$E$14, 'Input Data'!$E$13 - $B426 / 'Input Data'!$E$15)</f>
        <v>0</v>
      </c>
      <c r="M426" s="33">
        <f>IF($D426 + $E426 &gt;= LTM!$P426 * 3600 / LTM!$C$1 - epsilon, ($D426 + $E426) / 'Input Data'!$E$14, 'Input Data'!$E$13 - ($D426 + $E426) / 'Input Data'!$E$15)</f>
        <v>0</v>
      </c>
      <c r="N426" s="8">
        <f>IF(OR(LTM!$X427 * 3600 / LTM!$C$1 &gt;= 'Input Data'!$G$12 * LOOKUP(LTM!$A427,'Input Data'!$B$58:$B$62,'Input Data'!$H$58:$H$62) - epsilon, $D426 &lt; LTM!$X426 * 3600 / LTM!$C$1 - epsilon), $D426 / 'Input Data'!$G$14, 'Input Data'!$G$13 - $D426 / 'Input Data'!$G$15)</f>
        <v>0</v>
      </c>
      <c r="O426" s="17">
        <f>IF($F426 + $G426 &gt;= LTM!$AA426 * 3600 / LTM!$C$1 - epsilon, ($F426 + $G426) / 'Input Data'!$G$14, 'Input Data'!$G$13 - ($F426 + $G426) / 'Input Data'!$G$15)</f>
        <v>0</v>
      </c>
      <c r="Q426" s="49">
        <f>IF(ABS($J426-$K426) &gt; epsilon, -((LTM!$C427 - LTM!$C426) * 3600 / LTM!$C$1-($B426+$C426))/($J426-$K426), 0)</f>
        <v>0</v>
      </c>
      <c r="R426" s="8">
        <f t="shared" si="12"/>
        <v>0</v>
      </c>
      <c r="S426" s="17">
        <f t="shared" si="13"/>
        <v>0</v>
      </c>
      <c r="U426" s="49">
        <f>MAX(U425 + Q425 * LTM!$C$1 / 3600, 0)</f>
        <v>0</v>
      </c>
      <c r="V426" s="11">
        <f>MAX(V425 + R425 * LTM!$C$1 / 3600 + IF(NOT(OR(LTM!$M427 * 3600 / LTM!$C$1 &gt;= 'Input Data'!$E$12 * LOOKUP(LTM!$A427,'Input Data'!$B$58:$B$62,'Input Data'!$F$58:$F$62) - epsilon,$B426 &lt; LTM!$M426 * 3600 / LTM!$C$1 - epsilon)), MIN(U425 + Q425 * LTM!$C$1 / 3600, 0), 0), 0)</f>
        <v>0</v>
      </c>
      <c r="W426" s="18">
        <f>MAX(W425 + S425 * LTM!$C$1 / 3600 + IF(NOT(OR(LTM!$X427 * 3600 / LTM!$C$1 &gt;= 'Input Data'!$G$12 * LOOKUP(LTM!$A427,'Input Data'!$B$58:$B$62,'Input Data'!$H$58:$H$62) - epsilon, $D426 &lt; LTM!$X426 * 3600 / LTM!$C$1 - epsilon)), MIN(V425 + R425 * LTM!$C$1 / 3600, 0), 0), 0)</f>
        <v>0</v>
      </c>
    </row>
    <row r="427" spans="1:23" x14ac:dyDescent="0.3">
      <c r="A427" s="38" t="e">
        <f>IF(SUM($B426:$H428)=0,NA(),LTM!$A428)</f>
        <v>#N/A</v>
      </c>
      <c r="B427" s="7">
        <f>LTM!$I428 / LTM!$C$1 * 3600</f>
        <v>0</v>
      </c>
      <c r="C427" s="8">
        <f>LTM!$H428 / LTM!$C$1 * 3600</f>
        <v>0</v>
      </c>
      <c r="D427" s="8">
        <f>LTM!$T428 / LTM!$C$1 * 3600</f>
        <v>0</v>
      </c>
      <c r="E427" s="33">
        <f>LTM!$S428 / LTM!$C$1 * 3600</f>
        <v>0</v>
      </c>
      <c r="F427" s="8">
        <f>LTM!$AE428 / LTM!$C$1 * 3600</f>
        <v>0</v>
      </c>
      <c r="G427" s="33">
        <f>LTM!$AD428 / LTM!$C$1 * 3600</f>
        <v>0</v>
      </c>
      <c r="H427" s="18">
        <f>LTM!$AL428 / LTM!$C$1 * 3600</f>
        <v>0</v>
      </c>
      <c r="J427" s="50">
        <f>IF(OR(LTM!$B428 * 3600 / LTM!$C$1 &gt;= 'Input Data'!$C$12 * LOOKUP(LTM!$A428,'Input Data'!$B$58:$B$62,'Input Data'!$D$58:$D$62) - epsilon, LTM!$C428 - LTM!$C427 &lt; LTM!$B427 - epsilon), (LTM!$C428 - LTM!$C427) * 3600 / LTM!$C$1 / 'Input Data'!$C$14, 'Input Data'!$C$13 - (LTM!$C428 - LTM!$C427) * 3600 / LTM!$C$1 / 'Input Data'!$C$15)</f>
        <v>0</v>
      </c>
      <c r="K427" s="60">
        <f>IF($B427 + $C427 &gt;= LTM!$E427 * 3600 / LTM!$C$1 - epsilon, ($B427 + $C427) / 'Input Data'!$C$14, 'Input Data'!$C$13 - ($B427 + $C427) / 'Input Data'!$C$15)</f>
        <v>0</v>
      </c>
      <c r="L427" s="8">
        <f>IF(OR(LTM!$M428 * 3600 / LTM!$C$1 &gt;= 'Input Data'!$E$12 * LOOKUP(LTM!$A428,'Input Data'!$B$58:$B$62,'Input Data'!$F$58:$F$62) - epsilon,$B427 &lt; LTM!$M427 * 3600 / LTM!$C$1 - epsilon), $B427 / 'Input Data'!$E$14, 'Input Data'!$E$13 - $B427 / 'Input Data'!$E$15)</f>
        <v>0</v>
      </c>
      <c r="M427" s="33">
        <f>IF($D427 + $E427 &gt;= LTM!$P427 * 3600 / LTM!$C$1 - epsilon, ($D427 + $E427) / 'Input Data'!$E$14, 'Input Data'!$E$13 - ($D427 + $E427) / 'Input Data'!$E$15)</f>
        <v>0</v>
      </c>
      <c r="N427" s="8">
        <f>IF(OR(LTM!$X428 * 3600 / LTM!$C$1 &gt;= 'Input Data'!$G$12 * LOOKUP(LTM!$A428,'Input Data'!$B$58:$B$62,'Input Data'!$H$58:$H$62) - epsilon, $D427 &lt; LTM!$X427 * 3600 / LTM!$C$1 - epsilon), $D427 / 'Input Data'!$G$14, 'Input Data'!$G$13 - $D427 / 'Input Data'!$G$15)</f>
        <v>0</v>
      </c>
      <c r="O427" s="17">
        <f>IF($F427 + $G427 &gt;= LTM!$AA427 * 3600 / LTM!$C$1 - epsilon, ($F427 + $G427) / 'Input Data'!$G$14, 'Input Data'!$G$13 - ($F427 + $G427) / 'Input Data'!$G$15)</f>
        <v>0</v>
      </c>
      <c r="Q427" s="49">
        <f>IF(ABS($J427-$K427) &gt; epsilon, -((LTM!$C428 - LTM!$C427) * 3600 / LTM!$C$1-($B427+$C427))/($J427-$K427), 0)</f>
        <v>0</v>
      </c>
      <c r="R427" s="8">
        <f t="shared" si="12"/>
        <v>0</v>
      </c>
      <c r="S427" s="17">
        <f t="shared" si="13"/>
        <v>0</v>
      </c>
      <c r="U427" s="49">
        <f>MAX(U426 + Q426 * LTM!$C$1 / 3600, 0)</f>
        <v>0</v>
      </c>
      <c r="V427" s="11">
        <f>MAX(V426 + R426 * LTM!$C$1 / 3600 + IF(NOT(OR(LTM!$M428 * 3600 / LTM!$C$1 &gt;= 'Input Data'!$E$12 * LOOKUP(LTM!$A428,'Input Data'!$B$58:$B$62,'Input Data'!$F$58:$F$62) - epsilon,$B427 &lt; LTM!$M427 * 3600 / LTM!$C$1 - epsilon)), MIN(U426 + Q426 * LTM!$C$1 / 3600, 0), 0), 0)</f>
        <v>0</v>
      </c>
      <c r="W427" s="18">
        <f>MAX(W426 + S426 * LTM!$C$1 / 3600 + IF(NOT(OR(LTM!$X428 * 3600 / LTM!$C$1 &gt;= 'Input Data'!$G$12 * LOOKUP(LTM!$A428,'Input Data'!$B$58:$B$62,'Input Data'!$H$58:$H$62) - epsilon, $D427 &lt; LTM!$X427 * 3600 / LTM!$C$1 - epsilon)), MIN(V426 + R426 * LTM!$C$1 / 3600, 0), 0), 0)</f>
        <v>0</v>
      </c>
    </row>
    <row r="428" spans="1:23" x14ac:dyDescent="0.3">
      <c r="A428" s="38" t="e">
        <f>IF(SUM($B427:$H429)=0,NA(),LTM!$A429)</f>
        <v>#N/A</v>
      </c>
      <c r="B428" s="7">
        <f>LTM!$I429 / LTM!$C$1 * 3600</f>
        <v>0</v>
      </c>
      <c r="C428" s="8">
        <f>LTM!$H429 / LTM!$C$1 * 3600</f>
        <v>0</v>
      </c>
      <c r="D428" s="8">
        <f>LTM!$T429 / LTM!$C$1 * 3600</f>
        <v>0</v>
      </c>
      <c r="E428" s="33">
        <f>LTM!$S429 / LTM!$C$1 * 3600</f>
        <v>0</v>
      </c>
      <c r="F428" s="8">
        <f>LTM!$AE429 / LTM!$C$1 * 3600</f>
        <v>0</v>
      </c>
      <c r="G428" s="33">
        <f>LTM!$AD429 / LTM!$C$1 * 3600</f>
        <v>0</v>
      </c>
      <c r="H428" s="18">
        <f>LTM!$AL429 / LTM!$C$1 * 3600</f>
        <v>0</v>
      </c>
      <c r="J428" s="50">
        <f>IF(OR(LTM!$B429 * 3600 / LTM!$C$1 &gt;= 'Input Data'!$C$12 * LOOKUP(LTM!$A429,'Input Data'!$B$58:$B$62,'Input Data'!$D$58:$D$62) - epsilon, LTM!$C429 - LTM!$C428 &lt; LTM!$B428 - epsilon), (LTM!$C429 - LTM!$C428) * 3600 / LTM!$C$1 / 'Input Data'!$C$14, 'Input Data'!$C$13 - (LTM!$C429 - LTM!$C428) * 3600 / LTM!$C$1 / 'Input Data'!$C$15)</f>
        <v>0</v>
      </c>
      <c r="K428" s="60">
        <f>IF($B428 + $C428 &gt;= LTM!$E428 * 3600 / LTM!$C$1 - epsilon, ($B428 + $C428) / 'Input Data'!$C$14, 'Input Data'!$C$13 - ($B428 + $C428) / 'Input Data'!$C$15)</f>
        <v>0</v>
      </c>
      <c r="L428" s="8">
        <f>IF(OR(LTM!$M429 * 3600 / LTM!$C$1 &gt;= 'Input Data'!$E$12 * LOOKUP(LTM!$A429,'Input Data'!$B$58:$B$62,'Input Data'!$F$58:$F$62) - epsilon,$B428 &lt; LTM!$M428 * 3600 / LTM!$C$1 - epsilon), $B428 / 'Input Data'!$E$14, 'Input Data'!$E$13 - $B428 / 'Input Data'!$E$15)</f>
        <v>0</v>
      </c>
      <c r="M428" s="33">
        <f>IF($D428 + $E428 &gt;= LTM!$P428 * 3600 / LTM!$C$1 - epsilon, ($D428 + $E428) / 'Input Data'!$E$14, 'Input Data'!$E$13 - ($D428 + $E428) / 'Input Data'!$E$15)</f>
        <v>0</v>
      </c>
      <c r="N428" s="8">
        <f>IF(OR(LTM!$X429 * 3600 / LTM!$C$1 &gt;= 'Input Data'!$G$12 * LOOKUP(LTM!$A429,'Input Data'!$B$58:$B$62,'Input Data'!$H$58:$H$62) - epsilon, $D428 &lt; LTM!$X428 * 3600 / LTM!$C$1 - epsilon), $D428 / 'Input Data'!$G$14, 'Input Data'!$G$13 - $D428 / 'Input Data'!$G$15)</f>
        <v>0</v>
      </c>
      <c r="O428" s="17">
        <f>IF($F428 + $G428 &gt;= LTM!$AA428 * 3600 / LTM!$C$1 - epsilon, ($F428 + $G428) / 'Input Data'!$G$14, 'Input Data'!$G$13 - ($F428 + $G428) / 'Input Data'!$G$15)</f>
        <v>0</v>
      </c>
      <c r="Q428" s="49">
        <f>IF(ABS($J428-$K428) &gt; epsilon, -((LTM!$C429 - LTM!$C428) * 3600 / LTM!$C$1-($B428+$C428))/($J428-$K428), 0)</f>
        <v>0</v>
      </c>
      <c r="R428" s="8">
        <f t="shared" si="12"/>
        <v>0</v>
      </c>
      <c r="S428" s="17">
        <f t="shared" si="13"/>
        <v>0</v>
      </c>
      <c r="U428" s="49">
        <f>MAX(U427 + Q427 * LTM!$C$1 / 3600, 0)</f>
        <v>0</v>
      </c>
      <c r="V428" s="11">
        <f>MAX(V427 + R427 * LTM!$C$1 / 3600 + IF(NOT(OR(LTM!$M429 * 3600 / LTM!$C$1 &gt;= 'Input Data'!$E$12 * LOOKUP(LTM!$A429,'Input Data'!$B$58:$B$62,'Input Data'!$F$58:$F$62) - epsilon,$B428 &lt; LTM!$M428 * 3600 / LTM!$C$1 - epsilon)), MIN(U427 + Q427 * LTM!$C$1 / 3600, 0), 0), 0)</f>
        <v>0</v>
      </c>
      <c r="W428" s="18">
        <f>MAX(W427 + S427 * LTM!$C$1 / 3600 + IF(NOT(OR(LTM!$X429 * 3600 / LTM!$C$1 &gt;= 'Input Data'!$G$12 * LOOKUP(LTM!$A429,'Input Data'!$B$58:$B$62,'Input Data'!$H$58:$H$62) - epsilon, $D428 &lt; LTM!$X428 * 3600 / LTM!$C$1 - epsilon)), MIN(V427 + R427 * LTM!$C$1 / 3600, 0), 0), 0)</f>
        <v>0</v>
      </c>
    </row>
    <row r="429" spans="1:23" x14ac:dyDescent="0.3">
      <c r="A429" s="38" t="e">
        <f>IF(SUM($B428:$H430)=0,NA(),LTM!$A430)</f>
        <v>#N/A</v>
      </c>
      <c r="B429" s="7">
        <f>LTM!$I430 / LTM!$C$1 * 3600</f>
        <v>0</v>
      </c>
      <c r="C429" s="8">
        <f>LTM!$H430 / LTM!$C$1 * 3600</f>
        <v>0</v>
      </c>
      <c r="D429" s="8">
        <f>LTM!$T430 / LTM!$C$1 * 3600</f>
        <v>0</v>
      </c>
      <c r="E429" s="33">
        <f>LTM!$S430 / LTM!$C$1 * 3600</f>
        <v>0</v>
      </c>
      <c r="F429" s="8">
        <f>LTM!$AE430 / LTM!$C$1 * 3600</f>
        <v>0</v>
      </c>
      <c r="G429" s="33">
        <f>LTM!$AD430 / LTM!$C$1 * 3600</f>
        <v>0</v>
      </c>
      <c r="H429" s="18">
        <f>LTM!$AL430 / LTM!$C$1 * 3600</f>
        <v>0</v>
      </c>
      <c r="J429" s="50">
        <f>IF(OR(LTM!$B430 * 3600 / LTM!$C$1 &gt;= 'Input Data'!$C$12 * LOOKUP(LTM!$A430,'Input Data'!$B$58:$B$62,'Input Data'!$D$58:$D$62) - epsilon, LTM!$C430 - LTM!$C429 &lt; LTM!$B429 - epsilon), (LTM!$C430 - LTM!$C429) * 3600 / LTM!$C$1 / 'Input Data'!$C$14, 'Input Data'!$C$13 - (LTM!$C430 - LTM!$C429) * 3600 / LTM!$C$1 / 'Input Data'!$C$15)</f>
        <v>0</v>
      </c>
      <c r="K429" s="60">
        <f>IF($B429 + $C429 &gt;= LTM!$E429 * 3600 / LTM!$C$1 - epsilon, ($B429 + $C429) / 'Input Data'!$C$14, 'Input Data'!$C$13 - ($B429 + $C429) / 'Input Data'!$C$15)</f>
        <v>0</v>
      </c>
      <c r="L429" s="8">
        <f>IF(OR(LTM!$M430 * 3600 / LTM!$C$1 &gt;= 'Input Data'!$E$12 * LOOKUP(LTM!$A430,'Input Data'!$B$58:$B$62,'Input Data'!$F$58:$F$62) - epsilon,$B429 &lt; LTM!$M429 * 3600 / LTM!$C$1 - epsilon), $B429 / 'Input Data'!$E$14, 'Input Data'!$E$13 - $B429 / 'Input Data'!$E$15)</f>
        <v>0</v>
      </c>
      <c r="M429" s="33">
        <f>IF($D429 + $E429 &gt;= LTM!$P429 * 3600 / LTM!$C$1 - epsilon, ($D429 + $E429) / 'Input Data'!$E$14, 'Input Data'!$E$13 - ($D429 + $E429) / 'Input Data'!$E$15)</f>
        <v>0</v>
      </c>
      <c r="N429" s="8">
        <f>IF(OR(LTM!$X430 * 3600 / LTM!$C$1 &gt;= 'Input Data'!$G$12 * LOOKUP(LTM!$A430,'Input Data'!$B$58:$B$62,'Input Data'!$H$58:$H$62) - epsilon, $D429 &lt; LTM!$X429 * 3600 / LTM!$C$1 - epsilon), $D429 / 'Input Data'!$G$14, 'Input Data'!$G$13 - $D429 / 'Input Data'!$G$15)</f>
        <v>0</v>
      </c>
      <c r="O429" s="17">
        <f>IF($F429 + $G429 &gt;= LTM!$AA429 * 3600 / LTM!$C$1 - epsilon, ($F429 + $G429) / 'Input Data'!$G$14, 'Input Data'!$G$13 - ($F429 + $G429) / 'Input Data'!$G$15)</f>
        <v>0</v>
      </c>
      <c r="Q429" s="49">
        <f>IF(ABS($J429-$K429) &gt; epsilon, -((LTM!$C430 - LTM!$C429) * 3600 / LTM!$C$1-($B429+$C429))/($J429-$K429), 0)</f>
        <v>0</v>
      </c>
      <c r="R429" s="8">
        <f t="shared" si="12"/>
        <v>0</v>
      </c>
      <c r="S429" s="17">
        <f t="shared" si="13"/>
        <v>0</v>
      </c>
      <c r="U429" s="49">
        <f>MAX(U428 + Q428 * LTM!$C$1 / 3600, 0)</f>
        <v>0</v>
      </c>
      <c r="V429" s="11">
        <f>MAX(V428 + R428 * LTM!$C$1 / 3600 + IF(NOT(OR(LTM!$M430 * 3600 / LTM!$C$1 &gt;= 'Input Data'!$E$12 * LOOKUP(LTM!$A430,'Input Data'!$B$58:$B$62,'Input Data'!$F$58:$F$62) - epsilon,$B429 &lt; LTM!$M429 * 3600 / LTM!$C$1 - epsilon)), MIN(U428 + Q428 * LTM!$C$1 / 3600, 0), 0), 0)</f>
        <v>0</v>
      </c>
      <c r="W429" s="18">
        <f>MAX(W428 + S428 * LTM!$C$1 / 3600 + IF(NOT(OR(LTM!$X430 * 3600 / LTM!$C$1 &gt;= 'Input Data'!$G$12 * LOOKUP(LTM!$A430,'Input Data'!$B$58:$B$62,'Input Data'!$H$58:$H$62) - epsilon, $D429 &lt; LTM!$X429 * 3600 / LTM!$C$1 - epsilon)), MIN(V428 + R428 * LTM!$C$1 / 3600, 0), 0), 0)</f>
        <v>0</v>
      </c>
    </row>
    <row r="430" spans="1:23" x14ac:dyDescent="0.3">
      <c r="A430" s="38" t="e">
        <f>IF(SUM($B429:$H431)=0,NA(),LTM!$A431)</f>
        <v>#N/A</v>
      </c>
      <c r="B430" s="7">
        <f>LTM!$I431 / LTM!$C$1 * 3600</f>
        <v>0</v>
      </c>
      <c r="C430" s="8">
        <f>LTM!$H431 / LTM!$C$1 * 3600</f>
        <v>0</v>
      </c>
      <c r="D430" s="8">
        <f>LTM!$T431 / LTM!$C$1 * 3600</f>
        <v>0</v>
      </c>
      <c r="E430" s="33">
        <f>LTM!$S431 / LTM!$C$1 * 3600</f>
        <v>0</v>
      </c>
      <c r="F430" s="8">
        <f>LTM!$AE431 / LTM!$C$1 * 3600</f>
        <v>0</v>
      </c>
      <c r="G430" s="33">
        <f>LTM!$AD431 / LTM!$C$1 * 3600</f>
        <v>0</v>
      </c>
      <c r="H430" s="18">
        <f>LTM!$AL431 / LTM!$C$1 * 3600</f>
        <v>0</v>
      </c>
      <c r="J430" s="50">
        <f>IF(OR(LTM!$B431 * 3600 / LTM!$C$1 &gt;= 'Input Data'!$C$12 * LOOKUP(LTM!$A431,'Input Data'!$B$58:$B$62,'Input Data'!$D$58:$D$62) - epsilon, LTM!$C431 - LTM!$C430 &lt; LTM!$B430 - epsilon), (LTM!$C431 - LTM!$C430) * 3600 / LTM!$C$1 / 'Input Data'!$C$14, 'Input Data'!$C$13 - (LTM!$C431 - LTM!$C430) * 3600 / LTM!$C$1 / 'Input Data'!$C$15)</f>
        <v>0</v>
      </c>
      <c r="K430" s="60">
        <f>IF($B430 + $C430 &gt;= LTM!$E430 * 3600 / LTM!$C$1 - epsilon, ($B430 + $C430) / 'Input Data'!$C$14, 'Input Data'!$C$13 - ($B430 + $C430) / 'Input Data'!$C$15)</f>
        <v>0</v>
      </c>
      <c r="L430" s="8">
        <f>IF(OR(LTM!$M431 * 3600 / LTM!$C$1 &gt;= 'Input Data'!$E$12 * LOOKUP(LTM!$A431,'Input Data'!$B$58:$B$62,'Input Data'!$F$58:$F$62) - epsilon,$B430 &lt; LTM!$M430 * 3600 / LTM!$C$1 - epsilon), $B430 / 'Input Data'!$E$14, 'Input Data'!$E$13 - $B430 / 'Input Data'!$E$15)</f>
        <v>0</v>
      </c>
      <c r="M430" s="33">
        <f>IF($D430 + $E430 &gt;= LTM!$P430 * 3600 / LTM!$C$1 - epsilon, ($D430 + $E430) / 'Input Data'!$E$14, 'Input Data'!$E$13 - ($D430 + $E430) / 'Input Data'!$E$15)</f>
        <v>0</v>
      </c>
      <c r="N430" s="8">
        <f>IF(OR(LTM!$X431 * 3600 / LTM!$C$1 &gt;= 'Input Data'!$G$12 * LOOKUP(LTM!$A431,'Input Data'!$B$58:$B$62,'Input Data'!$H$58:$H$62) - epsilon, $D430 &lt; LTM!$X430 * 3600 / LTM!$C$1 - epsilon), $D430 / 'Input Data'!$G$14, 'Input Data'!$G$13 - $D430 / 'Input Data'!$G$15)</f>
        <v>0</v>
      </c>
      <c r="O430" s="17">
        <f>IF($F430 + $G430 &gt;= LTM!$AA430 * 3600 / LTM!$C$1 - epsilon, ($F430 + $G430) / 'Input Data'!$G$14, 'Input Data'!$G$13 - ($F430 + $G430) / 'Input Data'!$G$15)</f>
        <v>0</v>
      </c>
      <c r="Q430" s="49">
        <f>IF(ABS($J430-$K430) &gt; epsilon, -((LTM!$C431 - LTM!$C430) * 3600 / LTM!$C$1-($B430+$C430))/($J430-$K430), 0)</f>
        <v>0</v>
      </c>
      <c r="R430" s="8">
        <f t="shared" si="12"/>
        <v>0</v>
      </c>
      <c r="S430" s="17">
        <f t="shared" si="13"/>
        <v>0</v>
      </c>
      <c r="U430" s="49">
        <f>MAX(U429 + Q429 * LTM!$C$1 / 3600, 0)</f>
        <v>0</v>
      </c>
      <c r="V430" s="11">
        <f>MAX(V429 + R429 * LTM!$C$1 / 3600 + IF(NOT(OR(LTM!$M431 * 3600 / LTM!$C$1 &gt;= 'Input Data'!$E$12 * LOOKUP(LTM!$A431,'Input Data'!$B$58:$B$62,'Input Data'!$F$58:$F$62) - epsilon,$B430 &lt; LTM!$M430 * 3600 / LTM!$C$1 - epsilon)), MIN(U429 + Q429 * LTM!$C$1 / 3600, 0), 0), 0)</f>
        <v>0</v>
      </c>
      <c r="W430" s="18">
        <f>MAX(W429 + S429 * LTM!$C$1 / 3600 + IF(NOT(OR(LTM!$X431 * 3600 / LTM!$C$1 &gt;= 'Input Data'!$G$12 * LOOKUP(LTM!$A431,'Input Data'!$B$58:$B$62,'Input Data'!$H$58:$H$62) - epsilon, $D430 &lt; LTM!$X430 * 3600 / LTM!$C$1 - epsilon)), MIN(V429 + R429 * LTM!$C$1 / 3600, 0), 0), 0)</f>
        <v>0</v>
      </c>
    </row>
    <row r="431" spans="1:23" x14ac:dyDescent="0.3">
      <c r="A431" s="38" t="e">
        <f>IF(SUM($B430:$H432)=0,NA(),LTM!$A432)</f>
        <v>#N/A</v>
      </c>
      <c r="B431" s="7">
        <f>LTM!$I432 / LTM!$C$1 * 3600</f>
        <v>0</v>
      </c>
      <c r="C431" s="8">
        <f>LTM!$H432 / LTM!$C$1 * 3600</f>
        <v>0</v>
      </c>
      <c r="D431" s="8">
        <f>LTM!$T432 / LTM!$C$1 * 3600</f>
        <v>0</v>
      </c>
      <c r="E431" s="33">
        <f>LTM!$S432 / LTM!$C$1 * 3600</f>
        <v>0</v>
      </c>
      <c r="F431" s="8">
        <f>LTM!$AE432 / LTM!$C$1 * 3600</f>
        <v>0</v>
      </c>
      <c r="G431" s="33">
        <f>LTM!$AD432 / LTM!$C$1 * 3600</f>
        <v>0</v>
      </c>
      <c r="H431" s="18">
        <f>LTM!$AL432 / LTM!$C$1 * 3600</f>
        <v>0</v>
      </c>
      <c r="J431" s="50">
        <f>IF(OR(LTM!$B432 * 3600 / LTM!$C$1 &gt;= 'Input Data'!$C$12 * LOOKUP(LTM!$A432,'Input Data'!$B$58:$B$62,'Input Data'!$D$58:$D$62) - epsilon, LTM!$C432 - LTM!$C431 &lt; LTM!$B431 - epsilon), (LTM!$C432 - LTM!$C431) * 3600 / LTM!$C$1 / 'Input Data'!$C$14, 'Input Data'!$C$13 - (LTM!$C432 - LTM!$C431) * 3600 / LTM!$C$1 / 'Input Data'!$C$15)</f>
        <v>0</v>
      </c>
      <c r="K431" s="60">
        <f>IF($B431 + $C431 &gt;= LTM!$E431 * 3600 / LTM!$C$1 - epsilon, ($B431 + $C431) / 'Input Data'!$C$14, 'Input Data'!$C$13 - ($B431 + $C431) / 'Input Data'!$C$15)</f>
        <v>0</v>
      </c>
      <c r="L431" s="8">
        <f>IF(OR(LTM!$M432 * 3600 / LTM!$C$1 &gt;= 'Input Data'!$E$12 * LOOKUP(LTM!$A432,'Input Data'!$B$58:$B$62,'Input Data'!$F$58:$F$62) - epsilon,$B431 &lt; LTM!$M431 * 3600 / LTM!$C$1 - epsilon), $B431 / 'Input Data'!$E$14, 'Input Data'!$E$13 - $B431 / 'Input Data'!$E$15)</f>
        <v>0</v>
      </c>
      <c r="M431" s="33">
        <f>IF($D431 + $E431 &gt;= LTM!$P431 * 3600 / LTM!$C$1 - epsilon, ($D431 + $E431) / 'Input Data'!$E$14, 'Input Data'!$E$13 - ($D431 + $E431) / 'Input Data'!$E$15)</f>
        <v>0</v>
      </c>
      <c r="N431" s="8">
        <f>IF(OR(LTM!$X432 * 3600 / LTM!$C$1 &gt;= 'Input Data'!$G$12 * LOOKUP(LTM!$A432,'Input Data'!$B$58:$B$62,'Input Data'!$H$58:$H$62) - epsilon, $D431 &lt; LTM!$X431 * 3600 / LTM!$C$1 - epsilon), $D431 / 'Input Data'!$G$14, 'Input Data'!$G$13 - $D431 / 'Input Data'!$G$15)</f>
        <v>0</v>
      </c>
      <c r="O431" s="17">
        <f>IF($F431 + $G431 &gt;= LTM!$AA431 * 3600 / LTM!$C$1 - epsilon, ($F431 + $G431) / 'Input Data'!$G$14, 'Input Data'!$G$13 - ($F431 + $G431) / 'Input Data'!$G$15)</f>
        <v>0</v>
      </c>
      <c r="Q431" s="49">
        <f>IF(ABS($J431-$K431) &gt; epsilon, -((LTM!$C432 - LTM!$C431) * 3600 / LTM!$C$1-($B431+$C431))/($J431-$K431), 0)</f>
        <v>0</v>
      </c>
      <c r="R431" s="8">
        <f t="shared" si="12"/>
        <v>0</v>
      </c>
      <c r="S431" s="17">
        <f t="shared" si="13"/>
        <v>0</v>
      </c>
      <c r="U431" s="49">
        <f>MAX(U430 + Q430 * LTM!$C$1 / 3600, 0)</f>
        <v>0</v>
      </c>
      <c r="V431" s="11">
        <f>MAX(V430 + R430 * LTM!$C$1 / 3600 + IF(NOT(OR(LTM!$M432 * 3600 / LTM!$C$1 &gt;= 'Input Data'!$E$12 * LOOKUP(LTM!$A432,'Input Data'!$B$58:$B$62,'Input Data'!$F$58:$F$62) - epsilon,$B431 &lt; LTM!$M431 * 3600 / LTM!$C$1 - epsilon)), MIN(U430 + Q430 * LTM!$C$1 / 3600, 0), 0), 0)</f>
        <v>0</v>
      </c>
      <c r="W431" s="18">
        <f>MAX(W430 + S430 * LTM!$C$1 / 3600 + IF(NOT(OR(LTM!$X432 * 3600 / LTM!$C$1 &gt;= 'Input Data'!$G$12 * LOOKUP(LTM!$A432,'Input Data'!$B$58:$B$62,'Input Data'!$H$58:$H$62) - epsilon, $D431 &lt; LTM!$X431 * 3600 / LTM!$C$1 - epsilon)), MIN(V430 + R430 * LTM!$C$1 / 3600, 0), 0), 0)</f>
        <v>0</v>
      </c>
    </row>
    <row r="432" spans="1:23" x14ac:dyDescent="0.3">
      <c r="A432" s="38" t="e">
        <f>IF(SUM($B431:$H433)=0,NA(),LTM!$A433)</f>
        <v>#N/A</v>
      </c>
      <c r="B432" s="7">
        <f>LTM!$I433 / LTM!$C$1 * 3600</f>
        <v>0</v>
      </c>
      <c r="C432" s="8">
        <f>LTM!$H433 / LTM!$C$1 * 3600</f>
        <v>0</v>
      </c>
      <c r="D432" s="8">
        <f>LTM!$T433 / LTM!$C$1 * 3600</f>
        <v>0</v>
      </c>
      <c r="E432" s="33">
        <f>LTM!$S433 / LTM!$C$1 * 3600</f>
        <v>0</v>
      </c>
      <c r="F432" s="8">
        <f>LTM!$AE433 / LTM!$C$1 * 3600</f>
        <v>0</v>
      </c>
      <c r="G432" s="33">
        <f>LTM!$AD433 / LTM!$C$1 * 3600</f>
        <v>0</v>
      </c>
      <c r="H432" s="18">
        <f>LTM!$AL433 / LTM!$C$1 * 3600</f>
        <v>0</v>
      </c>
      <c r="J432" s="50">
        <f>IF(OR(LTM!$B433 * 3600 / LTM!$C$1 &gt;= 'Input Data'!$C$12 * LOOKUP(LTM!$A433,'Input Data'!$B$58:$B$62,'Input Data'!$D$58:$D$62) - epsilon, LTM!$C433 - LTM!$C432 &lt; LTM!$B432 - epsilon), (LTM!$C433 - LTM!$C432) * 3600 / LTM!$C$1 / 'Input Data'!$C$14, 'Input Data'!$C$13 - (LTM!$C433 - LTM!$C432) * 3600 / LTM!$C$1 / 'Input Data'!$C$15)</f>
        <v>0</v>
      </c>
      <c r="K432" s="60">
        <f>IF($B432 + $C432 &gt;= LTM!$E432 * 3600 / LTM!$C$1 - epsilon, ($B432 + $C432) / 'Input Data'!$C$14, 'Input Data'!$C$13 - ($B432 + $C432) / 'Input Data'!$C$15)</f>
        <v>0</v>
      </c>
      <c r="L432" s="8">
        <f>IF(OR(LTM!$M433 * 3600 / LTM!$C$1 &gt;= 'Input Data'!$E$12 * LOOKUP(LTM!$A433,'Input Data'!$B$58:$B$62,'Input Data'!$F$58:$F$62) - epsilon,$B432 &lt; LTM!$M432 * 3600 / LTM!$C$1 - epsilon), $B432 / 'Input Data'!$E$14, 'Input Data'!$E$13 - $B432 / 'Input Data'!$E$15)</f>
        <v>0</v>
      </c>
      <c r="M432" s="33">
        <f>IF($D432 + $E432 &gt;= LTM!$P432 * 3600 / LTM!$C$1 - epsilon, ($D432 + $E432) / 'Input Data'!$E$14, 'Input Data'!$E$13 - ($D432 + $E432) / 'Input Data'!$E$15)</f>
        <v>0</v>
      </c>
      <c r="N432" s="8">
        <f>IF(OR(LTM!$X433 * 3600 / LTM!$C$1 &gt;= 'Input Data'!$G$12 * LOOKUP(LTM!$A433,'Input Data'!$B$58:$B$62,'Input Data'!$H$58:$H$62) - epsilon, $D432 &lt; LTM!$X432 * 3600 / LTM!$C$1 - epsilon), $D432 / 'Input Data'!$G$14, 'Input Data'!$G$13 - $D432 / 'Input Data'!$G$15)</f>
        <v>0</v>
      </c>
      <c r="O432" s="17">
        <f>IF($F432 + $G432 &gt;= LTM!$AA432 * 3600 / LTM!$C$1 - epsilon, ($F432 + $G432) / 'Input Data'!$G$14, 'Input Data'!$G$13 - ($F432 + $G432) / 'Input Data'!$G$15)</f>
        <v>0</v>
      </c>
      <c r="Q432" s="49">
        <f>IF(ABS($J432-$K432) &gt; epsilon, -((LTM!$C433 - LTM!$C432) * 3600 / LTM!$C$1-($B432+$C432))/($J432-$K432), 0)</f>
        <v>0</v>
      </c>
      <c r="R432" s="8">
        <f t="shared" si="12"/>
        <v>0</v>
      </c>
      <c r="S432" s="17">
        <f t="shared" si="13"/>
        <v>0</v>
      </c>
      <c r="U432" s="49">
        <f>MAX(U431 + Q431 * LTM!$C$1 / 3600, 0)</f>
        <v>0</v>
      </c>
      <c r="V432" s="11">
        <f>MAX(V431 + R431 * LTM!$C$1 / 3600 + IF(NOT(OR(LTM!$M433 * 3600 / LTM!$C$1 &gt;= 'Input Data'!$E$12 * LOOKUP(LTM!$A433,'Input Data'!$B$58:$B$62,'Input Data'!$F$58:$F$62) - epsilon,$B432 &lt; LTM!$M432 * 3600 / LTM!$C$1 - epsilon)), MIN(U431 + Q431 * LTM!$C$1 / 3600, 0), 0), 0)</f>
        <v>0</v>
      </c>
      <c r="W432" s="18">
        <f>MAX(W431 + S431 * LTM!$C$1 / 3600 + IF(NOT(OR(LTM!$X433 * 3600 / LTM!$C$1 &gt;= 'Input Data'!$G$12 * LOOKUP(LTM!$A433,'Input Data'!$B$58:$B$62,'Input Data'!$H$58:$H$62) - epsilon, $D432 &lt; LTM!$X432 * 3600 / LTM!$C$1 - epsilon)), MIN(V431 + R431 * LTM!$C$1 / 3600, 0), 0), 0)</f>
        <v>0</v>
      </c>
    </row>
    <row r="433" spans="1:23" x14ac:dyDescent="0.3">
      <c r="A433" s="38" t="e">
        <f>IF(SUM($B432:$H434)=0,NA(),LTM!$A434)</f>
        <v>#N/A</v>
      </c>
      <c r="B433" s="7">
        <f>LTM!$I434 / LTM!$C$1 * 3600</f>
        <v>0</v>
      </c>
      <c r="C433" s="8">
        <f>LTM!$H434 / LTM!$C$1 * 3600</f>
        <v>0</v>
      </c>
      <c r="D433" s="8">
        <f>LTM!$T434 / LTM!$C$1 * 3600</f>
        <v>0</v>
      </c>
      <c r="E433" s="33">
        <f>LTM!$S434 / LTM!$C$1 * 3600</f>
        <v>0</v>
      </c>
      <c r="F433" s="8">
        <f>LTM!$AE434 / LTM!$C$1 * 3600</f>
        <v>0</v>
      </c>
      <c r="G433" s="33">
        <f>LTM!$AD434 / LTM!$C$1 * 3600</f>
        <v>0</v>
      </c>
      <c r="H433" s="18">
        <f>LTM!$AL434 / LTM!$C$1 * 3600</f>
        <v>0</v>
      </c>
      <c r="J433" s="50">
        <f>IF(OR(LTM!$B434 * 3600 / LTM!$C$1 &gt;= 'Input Data'!$C$12 * LOOKUP(LTM!$A434,'Input Data'!$B$58:$B$62,'Input Data'!$D$58:$D$62) - epsilon, LTM!$C434 - LTM!$C433 &lt; LTM!$B433 - epsilon), (LTM!$C434 - LTM!$C433) * 3600 / LTM!$C$1 / 'Input Data'!$C$14, 'Input Data'!$C$13 - (LTM!$C434 - LTM!$C433) * 3600 / LTM!$C$1 / 'Input Data'!$C$15)</f>
        <v>0</v>
      </c>
      <c r="K433" s="60">
        <f>IF($B433 + $C433 &gt;= LTM!$E433 * 3600 / LTM!$C$1 - epsilon, ($B433 + $C433) / 'Input Data'!$C$14, 'Input Data'!$C$13 - ($B433 + $C433) / 'Input Data'!$C$15)</f>
        <v>0</v>
      </c>
      <c r="L433" s="8">
        <f>IF(OR(LTM!$M434 * 3600 / LTM!$C$1 &gt;= 'Input Data'!$E$12 * LOOKUP(LTM!$A434,'Input Data'!$B$58:$B$62,'Input Data'!$F$58:$F$62) - epsilon,$B433 &lt; LTM!$M433 * 3600 / LTM!$C$1 - epsilon), $B433 / 'Input Data'!$E$14, 'Input Data'!$E$13 - $B433 / 'Input Data'!$E$15)</f>
        <v>0</v>
      </c>
      <c r="M433" s="33">
        <f>IF($D433 + $E433 &gt;= LTM!$P433 * 3600 / LTM!$C$1 - epsilon, ($D433 + $E433) / 'Input Data'!$E$14, 'Input Data'!$E$13 - ($D433 + $E433) / 'Input Data'!$E$15)</f>
        <v>0</v>
      </c>
      <c r="N433" s="8">
        <f>IF(OR(LTM!$X434 * 3600 / LTM!$C$1 &gt;= 'Input Data'!$G$12 * LOOKUP(LTM!$A434,'Input Data'!$B$58:$B$62,'Input Data'!$H$58:$H$62) - epsilon, $D433 &lt; LTM!$X433 * 3600 / LTM!$C$1 - epsilon), $D433 / 'Input Data'!$G$14, 'Input Data'!$G$13 - $D433 / 'Input Data'!$G$15)</f>
        <v>0</v>
      </c>
      <c r="O433" s="17">
        <f>IF($F433 + $G433 &gt;= LTM!$AA433 * 3600 / LTM!$C$1 - epsilon, ($F433 + $G433) / 'Input Data'!$G$14, 'Input Data'!$G$13 - ($F433 + $G433) / 'Input Data'!$G$15)</f>
        <v>0</v>
      </c>
      <c r="Q433" s="49">
        <f>IF(ABS($J433-$K433) &gt; epsilon, -((LTM!$C434 - LTM!$C433) * 3600 / LTM!$C$1-($B433+$C433))/($J433-$K433), 0)</f>
        <v>0</v>
      </c>
      <c r="R433" s="8">
        <f t="shared" si="12"/>
        <v>0</v>
      </c>
      <c r="S433" s="17">
        <f t="shared" si="13"/>
        <v>0</v>
      </c>
      <c r="U433" s="49">
        <f>MAX(U432 + Q432 * LTM!$C$1 / 3600, 0)</f>
        <v>0</v>
      </c>
      <c r="V433" s="11">
        <f>MAX(V432 + R432 * LTM!$C$1 / 3600 + IF(NOT(OR(LTM!$M434 * 3600 / LTM!$C$1 &gt;= 'Input Data'!$E$12 * LOOKUP(LTM!$A434,'Input Data'!$B$58:$B$62,'Input Data'!$F$58:$F$62) - epsilon,$B433 &lt; LTM!$M433 * 3600 / LTM!$C$1 - epsilon)), MIN(U432 + Q432 * LTM!$C$1 / 3600, 0), 0), 0)</f>
        <v>0</v>
      </c>
      <c r="W433" s="18">
        <f>MAX(W432 + S432 * LTM!$C$1 / 3600 + IF(NOT(OR(LTM!$X434 * 3600 / LTM!$C$1 &gt;= 'Input Data'!$G$12 * LOOKUP(LTM!$A434,'Input Data'!$B$58:$B$62,'Input Data'!$H$58:$H$62) - epsilon, $D433 &lt; LTM!$X433 * 3600 / LTM!$C$1 - epsilon)), MIN(V432 + R432 * LTM!$C$1 / 3600, 0), 0), 0)</f>
        <v>0</v>
      </c>
    </row>
    <row r="434" spans="1:23" x14ac:dyDescent="0.3">
      <c r="A434" s="38" t="e">
        <f>IF(SUM($B433:$H435)=0,NA(),LTM!$A435)</f>
        <v>#N/A</v>
      </c>
      <c r="B434" s="7">
        <f>LTM!$I435 / LTM!$C$1 * 3600</f>
        <v>0</v>
      </c>
      <c r="C434" s="8">
        <f>LTM!$H435 / LTM!$C$1 * 3600</f>
        <v>0</v>
      </c>
      <c r="D434" s="8">
        <f>LTM!$T435 / LTM!$C$1 * 3600</f>
        <v>0</v>
      </c>
      <c r="E434" s="33">
        <f>LTM!$S435 / LTM!$C$1 * 3600</f>
        <v>0</v>
      </c>
      <c r="F434" s="8">
        <f>LTM!$AE435 / LTM!$C$1 * 3600</f>
        <v>0</v>
      </c>
      <c r="G434" s="33">
        <f>LTM!$AD435 / LTM!$C$1 * 3600</f>
        <v>0</v>
      </c>
      <c r="H434" s="18">
        <f>LTM!$AL435 / LTM!$C$1 * 3600</f>
        <v>0</v>
      </c>
      <c r="J434" s="50">
        <f>IF(OR(LTM!$B435 * 3600 / LTM!$C$1 &gt;= 'Input Data'!$C$12 * LOOKUP(LTM!$A435,'Input Data'!$B$58:$B$62,'Input Data'!$D$58:$D$62) - epsilon, LTM!$C435 - LTM!$C434 &lt; LTM!$B434 - epsilon), (LTM!$C435 - LTM!$C434) * 3600 / LTM!$C$1 / 'Input Data'!$C$14, 'Input Data'!$C$13 - (LTM!$C435 - LTM!$C434) * 3600 / LTM!$C$1 / 'Input Data'!$C$15)</f>
        <v>0</v>
      </c>
      <c r="K434" s="60">
        <f>IF($B434 + $C434 &gt;= LTM!$E434 * 3600 / LTM!$C$1 - epsilon, ($B434 + $C434) / 'Input Data'!$C$14, 'Input Data'!$C$13 - ($B434 + $C434) / 'Input Data'!$C$15)</f>
        <v>0</v>
      </c>
      <c r="L434" s="8">
        <f>IF(OR(LTM!$M435 * 3600 / LTM!$C$1 &gt;= 'Input Data'!$E$12 * LOOKUP(LTM!$A435,'Input Data'!$B$58:$B$62,'Input Data'!$F$58:$F$62) - epsilon,$B434 &lt; LTM!$M434 * 3600 / LTM!$C$1 - epsilon), $B434 / 'Input Data'!$E$14, 'Input Data'!$E$13 - $B434 / 'Input Data'!$E$15)</f>
        <v>0</v>
      </c>
      <c r="M434" s="33">
        <f>IF($D434 + $E434 &gt;= LTM!$P434 * 3600 / LTM!$C$1 - epsilon, ($D434 + $E434) / 'Input Data'!$E$14, 'Input Data'!$E$13 - ($D434 + $E434) / 'Input Data'!$E$15)</f>
        <v>0</v>
      </c>
      <c r="N434" s="8">
        <f>IF(OR(LTM!$X435 * 3600 / LTM!$C$1 &gt;= 'Input Data'!$G$12 * LOOKUP(LTM!$A435,'Input Data'!$B$58:$B$62,'Input Data'!$H$58:$H$62) - epsilon, $D434 &lt; LTM!$X434 * 3600 / LTM!$C$1 - epsilon), $D434 / 'Input Data'!$G$14, 'Input Data'!$G$13 - $D434 / 'Input Data'!$G$15)</f>
        <v>0</v>
      </c>
      <c r="O434" s="17">
        <f>IF($F434 + $G434 &gt;= LTM!$AA434 * 3600 / LTM!$C$1 - epsilon, ($F434 + $G434) / 'Input Data'!$G$14, 'Input Data'!$G$13 - ($F434 + $G434) / 'Input Data'!$G$15)</f>
        <v>0</v>
      </c>
      <c r="Q434" s="49">
        <f>IF(ABS($J434-$K434) &gt; epsilon, -((LTM!$C435 - LTM!$C434) * 3600 / LTM!$C$1-($B434+$C434))/($J434-$K434), 0)</f>
        <v>0</v>
      </c>
      <c r="R434" s="8">
        <f t="shared" si="12"/>
        <v>0</v>
      </c>
      <c r="S434" s="17">
        <f t="shared" si="13"/>
        <v>0</v>
      </c>
      <c r="U434" s="49">
        <f>MAX(U433 + Q433 * LTM!$C$1 / 3600, 0)</f>
        <v>0</v>
      </c>
      <c r="V434" s="11">
        <f>MAX(V433 + R433 * LTM!$C$1 / 3600 + IF(NOT(OR(LTM!$M435 * 3600 / LTM!$C$1 &gt;= 'Input Data'!$E$12 * LOOKUP(LTM!$A435,'Input Data'!$B$58:$B$62,'Input Data'!$F$58:$F$62) - epsilon,$B434 &lt; LTM!$M434 * 3600 / LTM!$C$1 - epsilon)), MIN(U433 + Q433 * LTM!$C$1 / 3600, 0), 0), 0)</f>
        <v>0</v>
      </c>
      <c r="W434" s="18">
        <f>MAX(W433 + S433 * LTM!$C$1 / 3600 + IF(NOT(OR(LTM!$X435 * 3600 / LTM!$C$1 &gt;= 'Input Data'!$G$12 * LOOKUP(LTM!$A435,'Input Data'!$B$58:$B$62,'Input Data'!$H$58:$H$62) - epsilon, $D434 &lt; LTM!$X434 * 3600 / LTM!$C$1 - epsilon)), MIN(V433 + R433 * LTM!$C$1 / 3600, 0), 0), 0)</f>
        <v>0</v>
      </c>
    </row>
    <row r="435" spans="1:23" x14ac:dyDescent="0.3">
      <c r="A435" s="38" t="e">
        <f>IF(SUM($B434:$H436)=0,NA(),LTM!$A436)</f>
        <v>#N/A</v>
      </c>
      <c r="B435" s="7">
        <f>LTM!$I436 / LTM!$C$1 * 3600</f>
        <v>0</v>
      </c>
      <c r="C435" s="8">
        <f>LTM!$H436 / LTM!$C$1 * 3600</f>
        <v>0</v>
      </c>
      <c r="D435" s="8">
        <f>LTM!$T436 / LTM!$C$1 * 3600</f>
        <v>0</v>
      </c>
      <c r="E435" s="33">
        <f>LTM!$S436 / LTM!$C$1 * 3600</f>
        <v>0</v>
      </c>
      <c r="F435" s="8">
        <f>LTM!$AE436 / LTM!$C$1 * 3600</f>
        <v>0</v>
      </c>
      <c r="G435" s="33">
        <f>LTM!$AD436 / LTM!$C$1 * 3600</f>
        <v>0</v>
      </c>
      <c r="H435" s="18">
        <f>LTM!$AL436 / LTM!$C$1 * 3600</f>
        <v>0</v>
      </c>
      <c r="J435" s="50">
        <f>IF(OR(LTM!$B436 * 3600 / LTM!$C$1 &gt;= 'Input Data'!$C$12 * LOOKUP(LTM!$A436,'Input Data'!$B$58:$B$62,'Input Data'!$D$58:$D$62) - epsilon, LTM!$C436 - LTM!$C435 &lt; LTM!$B435 - epsilon), (LTM!$C436 - LTM!$C435) * 3600 / LTM!$C$1 / 'Input Data'!$C$14, 'Input Data'!$C$13 - (LTM!$C436 - LTM!$C435) * 3600 / LTM!$C$1 / 'Input Data'!$C$15)</f>
        <v>0</v>
      </c>
      <c r="K435" s="60">
        <f>IF($B435 + $C435 &gt;= LTM!$E435 * 3600 / LTM!$C$1 - epsilon, ($B435 + $C435) / 'Input Data'!$C$14, 'Input Data'!$C$13 - ($B435 + $C435) / 'Input Data'!$C$15)</f>
        <v>0</v>
      </c>
      <c r="L435" s="8">
        <f>IF(OR(LTM!$M436 * 3600 / LTM!$C$1 &gt;= 'Input Data'!$E$12 * LOOKUP(LTM!$A436,'Input Data'!$B$58:$B$62,'Input Data'!$F$58:$F$62) - epsilon,$B435 &lt; LTM!$M435 * 3600 / LTM!$C$1 - epsilon), $B435 / 'Input Data'!$E$14, 'Input Data'!$E$13 - $B435 / 'Input Data'!$E$15)</f>
        <v>0</v>
      </c>
      <c r="M435" s="33">
        <f>IF($D435 + $E435 &gt;= LTM!$P435 * 3600 / LTM!$C$1 - epsilon, ($D435 + $E435) / 'Input Data'!$E$14, 'Input Data'!$E$13 - ($D435 + $E435) / 'Input Data'!$E$15)</f>
        <v>0</v>
      </c>
      <c r="N435" s="8">
        <f>IF(OR(LTM!$X436 * 3600 / LTM!$C$1 &gt;= 'Input Data'!$G$12 * LOOKUP(LTM!$A436,'Input Data'!$B$58:$B$62,'Input Data'!$H$58:$H$62) - epsilon, $D435 &lt; LTM!$X435 * 3600 / LTM!$C$1 - epsilon), $D435 / 'Input Data'!$G$14, 'Input Data'!$G$13 - $D435 / 'Input Data'!$G$15)</f>
        <v>0</v>
      </c>
      <c r="O435" s="17">
        <f>IF($F435 + $G435 &gt;= LTM!$AA435 * 3600 / LTM!$C$1 - epsilon, ($F435 + $G435) / 'Input Data'!$G$14, 'Input Data'!$G$13 - ($F435 + $G435) / 'Input Data'!$G$15)</f>
        <v>0</v>
      </c>
      <c r="Q435" s="49">
        <f>IF(ABS($J435-$K435) &gt; epsilon, -((LTM!$C436 - LTM!$C435) * 3600 / LTM!$C$1-($B435+$C435))/($J435-$K435), 0)</f>
        <v>0</v>
      </c>
      <c r="R435" s="8">
        <f t="shared" si="12"/>
        <v>0</v>
      </c>
      <c r="S435" s="17">
        <f t="shared" si="13"/>
        <v>0</v>
      </c>
      <c r="U435" s="49">
        <f>MAX(U434 + Q434 * LTM!$C$1 / 3600, 0)</f>
        <v>0</v>
      </c>
      <c r="V435" s="11">
        <f>MAX(V434 + R434 * LTM!$C$1 / 3600 + IF(NOT(OR(LTM!$M436 * 3600 / LTM!$C$1 &gt;= 'Input Data'!$E$12 * LOOKUP(LTM!$A436,'Input Data'!$B$58:$B$62,'Input Data'!$F$58:$F$62) - epsilon,$B435 &lt; LTM!$M435 * 3600 / LTM!$C$1 - epsilon)), MIN(U434 + Q434 * LTM!$C$1 / 3600, 0), 0), 0)</f>
        <v>0</v>
      </c>
      <c r="W435" s="18">
        <f>MAX(W434 + S434 * LTM!$C$1 / 3600 + IF(NOT(OR(LTM!$X436 * 3600 / LTM!$C$1 &gt;= 'Input Data'!$G$12 * LOOKUP(LTM!$A436,'Input Data'!$B$58:$B$62,'Input Data'!$H$58:$H$62) - epsilon, $D435 &lt; LTM!$X435 * 3600 / LTM!$C$1 - epsilon)), MIN(V434 + R434 * LTM!$C$1 / 3600, 0), 0), 0)</f>
        <v>0</v>
      </c>
    </row>
    <row r="436" spans="1:23" x14ac:dyDescent="0.3">
      <c r="A436" s="38" t="e">
        <f>IF(SUM($B435:$H437)=0,NA(),LTM!$A437)</f>
        <v>#N/A</v>
      </c>
      <c r="B436" s="7">
        <f>LTM!$I437 / LTM!$C$1 * 3600</f>
        <v>0</v>
      </c>
      <c r="C436" s="8">
        <f>LTM!$H437 / LTM!$C$1 * 3600</f>
        <v>0</v>
      </c>
      <c r="D436" s="8">
        <f>LTM!$T437 / LTM!$C$1 * 3600</f>
        <v>0</v>
      </c>
      <c r="E436" s="33">
        <f>LTM!$S437 / LTM!$C$1 * 3600</f>
        <v>0</v>
      </c>
      <c r="F436" s="8">
        <f>LTM!$AE437 / LTM!$C$1 * 3600</f>
        <v>0</v>
      </c>
      <c r="G436" s="33">
        <f>LTM!$AD437 / LTM!$C$1 * 3600</f>
        <v>0</v>
      </c>
      <c r="H436" s="18">
        <f>LTM!$AL437 / LTM!$C$1 * 3600</f>
        <v>0</v>
      </c>
      <c r="J436" s="50">
        <f>IF(OR(LTM!$B437 * 3600 / LTM!$C$1 &gt;= 'Input Data'!$C$12 * LOOKUP(LTM!$A437,'Input Data'!$B$58:$B$62,'Input Data'!$D$58:$D$62) - epsilon, LTM!$C437 - LTM!$C436 &lt; LTM!$B436 - epsilon), (LTM!$C437 - LTM!$C436) * 3600 / LTM!$C$1 / 'Input Data'!$C$14, 'Input Data'!$C$13 - (LTM!$C437 - LTM!$C436) * 3600 / LTM!$C$1 / 'Input Data'!$C$15)</f>
        <v>0</v>
      </c>
      <c r="K436" s="60">
        <f>IF($B436 + $C436 &gt;= LTM!$E436 * 3600 / LTM!$C$1 - epsilon, ($B436 + $C436) / 'Input Data'!$C$14, 'Input Data'!$C$13 - ($B436 + $C436) / 'Input Data'!$C$15)</f>
        <v>0</v>
      </c>
      <c r="L436" s="8">
        <f>IF(OR(LTM!$M437 * 3600 / LTM!$C$1 &gt;= 'Input Data'!$E$12 * LOOKUP(LTM!$A437,'Input Data'!$B$58:$B$62,'Input Data'!$F$58:$F$62) - epsilon,$B436 &lt; LTM!$M436 * 3600 / LTM!$C$1 - epsilon), $B436 / 'Input Data'!$E$14, 'Input Data'!$E$13 - $B436 / 'Input Data'!$E$15)</f>
        <v>0</v>
      </c>
      <c r="M436" s="33">
        <f>IF($D436 + $E436 &gt;= LTM!$P436 * 3600 / LTM!$C$1 - epsilon, ($D436 + $E436) / 'Input Data'!$E$14, 'Input Data'!$E$13 - ($D436 + $E436) / 'Input Data'!$E$15)</f>
        <v>0</v>
      </c>
      <c r="N436" s="8">
        <f>IF(OR(LTM!$X437 * 3600 / LTM!$C$1 &gt;= 'Input Data'!$G$12 * LOOKUP(LTM!$A437,'Input Data'!$B$58:$B$62,'Input Data'!$H$58:$H$62) - epsilon, $D436 &lt; LTM!$X436 * 3600 / LTM!$C$1 - epsilon), $D436 / 'Input Data'!$G$14, 'Input Data'!$G$13 - $D436 / 'Input Data'!$G$15)</f>
        <v>0</v>
      </c>
      <c r="O436" s="17">
        <f>IF($F436 + $G436 &gt;= LTM!$AA436 * 3600 / LTM!$C$1 - epsilon, ($F436 + $G436) / 'Input Data'!$G$14, 'Input Data'!$G$13 - ($F436 + $G436) / 'Input Data'!$G$15)</f>
        <v>0</v>
      </c>
      <c r="Q436" s="49">
        <f>IF(ABS($J436-$K436) &gt; epsilon, -((LTM!$C437 - LTM!$C436) * 3600 / LTM!$C$1-($B436+$C436))/($J436-$K436), 0)</f>
        <v>0</v>
      </c>
      <c r="R436" s="8">
        <f t="shared" si="12"/>
        <v>0</v>
      </c>
      <c r="S436" s="17">
        <f t="shared" si="13"/>
        <v>0</v>
      </c>
      <c r="U436" s="49">
        <f>MAX(U435 + Q435 * LTM!$C$1 / 3600, 0)</f>
        <v>0</v>
      </c>
      <c r="V436" s="11">
        <f>MAX(V435 + R435 * LTM!$C$1 / 3600 + IF(NOT(OR(LTM!$M437 * 3600 / LTM!$C$1 &gt;= 'Input Data'!$E$12 * LOOKUP(LTM!$A437,'Input Data'!$B$58:$B$62,'Input Data'!$F$58:$F$62) - epsilon,$B436 &lt; LTM!$M436 * 3600 / LTM!$C$1 - epsilon)), MIN(U435 + Q435 * LTM!$C$1 / 3600, 0), 0), 0)</f>
        <v>0</v>
      </c>
      <c r="W436" s="18">
        <f>MAX(W435 + S435 * LTM!$C$1 / 3600 + IF(NOT(OR(LTM!$X437 * 3600 / LTM!$C$1 &gt;= 'Input Data'!$G$12 * LOOKUP(LTM!$A437,'Input Data'!$B$58:$B$62,'Input Data'!$H$58:$H$62) - epsilon, $D436 &lt; LTM!$X436 * 3600 / LTM!$C$1 - epsilon)), MIN(V435 + R435 * LTM!$C$1 / 3600, 0), 0), 0)</f>
        <v>0</v>
      </c>
    </row>
    <row r="437" spans="1:23" x14ac:dyDescent="0.3">
      <c r="A437" s="38" t="e">
        <f>IF(SUM($B436:$H438)=0,NA(),LTM!$A438)</f>
        <v>#N/A</v>
      </c>
      <c r="B437" s="7">
        <f>LTM!$I438 / LTM!$C$1 * 3600</f>
        <v>0</v>
      </c>
      <c r="C437" s="8">
        <f>LTM!$H438 / LTM!$C$1 * 3600</f>
        <v>0</v>
      </c>
      <c r="D437" s="8">
        <f>LTM!$T438 / LTM!$C$1 * 3600</f>
        <v>0</v>
      </c>
      <c r="E437" s="33">
        <f>LTM!$S438 / LTM!$C$1 * 3600</f>
        <v>0</v>
      </c>
      <c r="F437" s="8">
        <f>LTM!$AE438 / LTM!$C$1 * 3600</f>
        <v>0</v>
      </c>
      <c r="G437" s="33">
        <f>LTM!$AD438 / LTM!$C$1 * 3600</f>
        <v>0</v>
      </c>
      <c r="H437" s="18">
        <f>LTM!$AL438 / LTM!$C$1 * 3600</f>
        <v>0</v>
      </c>
      <c r="J437" s="50">
        <f>IF(OR(LTM!$B438 * 3600 / LTM!$C$1 &gt;= 'Input Data'!$C$12 * LOOKUP(LTM!$A438,'Input Data'!$B$58:$B$62,'Input Data'!$D$58:$D$62) - epsilon, LTM!$C438 - LTM!$C437 &lt; LTM!$B437 - epsilon), (LTM!$C438 - LTM!$C437) * 3600 / LTM!$C$1 / 'Input Data'!$C$14, 'Input Data'!$C$13 - (LTM!$C438 - LTM!$C437) * 3600 / LTM!$C$1 / 'Input Data'!$C$15)</f>
        <v>0</v>
      </c>
      <c r="K437" s="60">
        <f>IF($B437 + $C437 &gt;= LTM!$E437 * 3600 / LTM!$C$1 - epsilon, ($B437 + $C437) / 'Input Data'!$C$14, 'Input Data'!$C$13 - ($B437 + $C437) / 'Input Data'!$C$15)</f>
        <v>0</v>
      </c>
      <c r="L437" s="8">
        <f>IF(OR(LTM!$M438 * 3600 / LTM!$C$1 &gt;= 'Input Data'!$E$12 * LOOKUP(LTM!$A438,'Input Data'!$B$58:$B$62,'Input Data'!$F$58:$F$62) - epsilon,$B437 &lt; LTM!$M437 * 3600 / LTM!$C$1 - epsilon), $B437 / 'Input Data'!$E$14, 'Input Data'!$E$13 - $B437 / 'Input Data'!$E$15)</f>
        <v>0</v>
      </c>
      <c r="M437" s="33">
        <f>IF($D437 + $E437 &gt;= LTM!$P437 * 3600 / LTM!$C$1 - epsilon, ($D437 + $E437) / 'Input Data'!$E$14, 'Input Data'!$E$13 - ($D437 + $E437) / 'Input Data'!$E$15)</f>
        <v>0</v>
      </c>
      <c r="N437" s="8">
        <f>IF(OR(LTM!$X438 * 3600 / LTM!$C$1 &gt;= 'Input Data'!$G$12 * LOOKUP(LTM!$A438,'Input Data'!$B$58:$B$62,'Input Data'!$H$58:$H$62) - epsilon, $D437 &lt; LTM!$X437 * 3600 / LTM!$C$1 - epsilon), $D437 / 'Input Data'!$G$14, 'Input Data'!$G$13 - $D437 / 'Input Data'!$G$15)</f>
        <v>0</v>
      </c>
      <c r="O437" s="17">
        <f>IF($F437 + $G437 &gt;= LTM!$AA437 * 3600 / LTM!$C$1 - epsilon, ($F437 + $G437) / 'Input Data'!$G$14, 'Input Data'!$G$13 - ($F437 + $G437) / 'Input Data'!$G$15)</f>
        <v>0</v>
      </c>
      <c r="Q437" s="49">
        <f>IF(ABS($J437-$K437) &gt; epsilon, -((LTM!$C438 - LTM!$C437) * 3600 / LTM!$C$1-($B437+$C437))/($J437-$K437), 0)</f>
        <v>0</v>
      </c>
      <c r="R437" s="8">
        <f t="shared" si="12"/>
        <v>0</v>
      </c>
      <c r="S437" s="17">
        <f t="shared" si="13"/>
        <v>0</v>
      </c>
      <c r="U437" s="49">
        <f>MAX(U436 + Q436 * LTM!$C$1 / 3600, 0)</f>
        <v>0</v>
      </c>
      <c r="V437" s="11">
        <f>MAX(V436 + R436 * LTM!$C$1 / 3600 + IF(NOT(OR(LTM!$M438 * 3600 / LTM!$C$1 &gt;= 'Input Data'!$E$12 * LOOKUP(LTM!$A438,'Input Data'!$B$58:$B$62,'Input Data'!$F$58:$F$62) - epsilon,$B437 &lt; LTM!$M437 * 3600 / LTM!$C$1 - epsilon)), MIN(U436 + Q436 * LTM!$C$1 / 3600, 0), 0), 0)</f>
        <v>0</v>
      </c>
      <c r="W437" s="18">
        <f>MAX(W436 + S436 * LTM!$C$1 / 3600 + IF(NOT(OR(LTM!$X438 * 3600 / LTM!$C$1 &gt;= 'Input Data'!$G$12 * LOOKUP(LTM!$A438,'Input Data'!$B$58:$B$62,'Input Data'!$H$58:$H$62) - epsilon, $D437 &lt; LTM!$X437 * 3600 / LTM!$C$1 - epsilon)), MIN(V436 + R436 * LTM!$C$1 / 3600, 0), 0), 0)</f>
        <v>0</v>
      </c>
    </row>
    <row r="438" spans="1:23" x14ac:dyDescent="0.3">
      <c r="A438" s="38" t="e">
        <f>IF(SUM($B437:$H439)=0,NA(),LTM!$A439)</f>
        <v>#N/A</v>
      </c>
      <c r="B438" s="7">
        <f>LTM!$I439 / LTM!$C$1 * 3600</f>
        <v>0</v>
      </c>
      <c r="C438" s="8">
        <f>LTM!$H439 / LTM!$C$1 * 3600</f>
        <v>0</v>
      </c>
      <c r="D438" s="8">
        <f>LTM!$T439 / LTM!$C$1 * 3600</f>
        <v>0</v>
      </c>
      <c r="E438" s="33">
        <f>LTM!$S439 / LTM!$C$1 * 3600</f>
        <v>0</v>
      </c>
      <c r="F438" s="8">
        <f>LTM!$AE439 / LTM!$C$1 * 3600</f>
        <v>0</v>
      </c>
      <c r="G438" s="33">
        <f>LTM!$AD439 / LTM!$C$1 * 3600</f>
        <v>0</v>
      </c>
      <c r="H438" s="18">
        <f>LTM!$AL439 / LTM!$C$1 * 3600</f>
        <v>0</v>
      </c>
      <c r="J438" s="50">
        <f>IF(OR(LTM!$B439 * 3600 / LTM!$C$1 &gt;= 'Input Data'!$C$12 * LOOKUP(LTM!$A439,'Input Data'!$B$58:$B$62,'Input Data'!$D$58:$D$62) - epsilon, LTM!$C439 - LTM!$C438 &lt; LTM!$B438 - epsilon), (LTM!$C439 - LTM!$C438) * 3600 / LTM!$C$1 / 'Input Data'!$C$14, 'Input Data'!$C$13 - (LTM!$C439 - LTM!$C438) * 3600 / LTM!$C$1 / 'Input Data'!$C$15)</f>
        <v>0</v>
      </c>
      <c r="K438" s="60">
        <f>IF($B438 + $C438 &gt;= LTM!$E438 * 3600 / LTM!$C$1 - epsilon, ($B438 + $C438) / 'Input Data'!$C$14, 'Input Data'!$C$13 - ($B438 + $C438) / 'Input Data'!$C$15)</f>
        <v>0</v>
      </c>
      <c r="L438" s="8">
        <f>IF(OR(LTM!$M439 * 3600 / LTM!$C$1 &gt;= 'Input Data'!$E$12 * LOOKUP(LTM!$A439,'Input Data'!$B$58:$B$62,'Input Data'!$F$58:$F$62) - epsilon,$B438 &lt; LTM!$M438 * 3600 / LTM!$C$1 - epsilon), $B438 / 'Input Data'!$E$14, 'Input Data'!$E$13 - $B438 / 'Input Data'!$E$15)</f>
        <v>0</v>
      </c>
      <c r="M438" s="33">
        <f>IF($D438 + $E438 &gt;= LTM!$P438 * 3600 / LTM!$C$1 - epsilon, ($D438 + $E438) / 'Input Data'!$E$14, 'Input Data'!$E$13 - ($D438 + $E438) / 'Input Data'!$E$15)</f>
        <v>0</v>
      </c>
      <c r="N438" s="8">
        <f>IF(OR(LTM!$X439 * 3600 / LTM!$C$1 &gt;= 'Input Data'!$G$12 * LOOKUP(LTM!$A439,'Input Data'!$B$58:$B$62,'Input Data'!$H$58:$H$62) - epsilon, $D438 &lt; LTM!$X438 * 3600 / LTM!$C$1 - epsilon), $D438 / 'Input Data'!$G$14, 'Input Data'!$G$13 - $D438 / 'Input Data'!$G$15)</f>
        <v>0</v>
      </c>
      <c r="O438" s="17">
        <f>IF($F438 + $G438 &gt;= LTM!$AA438 * 3600 / LTM!$C$1 - epsilon, ($F438 + $G438) / 'Input Data'!$G$14, 'Input Data'!$G$13 - ($F438 + $G438) / 'Input Data'!$G$15)</f>
        <v>0</v>
      </c>
      <c r="Q438" s="49">
        <f>IF(ABS($J438-$K438) &gt; epsilon, -((LTM!$C439 - LTM!$C438) * 3600 / LTM!$C$1-($B438+$C438))/($J438-$K438), 0)</f>
        <v>0</v>
      </c>
      <c r="R438" s="8">
        <f t="shared" si="12"/>
        <v>0</v>
      </c>
      <c r="S438" s="17">
        <f t="shared" si="13"/>
        <v>0</v>
      </c>
      <c r="U438" s="49">
        <f>MAX(U437 + Q437 * LTM!$C$1 / 3600, 0)</f>
        <v>0</v>
      </c>
      <c r="V438" s="11">
        <f>MAX(V437 + R437 * LTM!$C$1 / 3600 + IF(NOT(OR(LTM!$M439 * 3600 / LTM!$C$1 &gt;= 'Input Data'!$E$12 * LOOKUP(LTM!$A439,'Input Data'!$B$58:$B$62,'Input Data'!$F$58:$F$62) - epsilon,$B438 &lt; LTM!$M438 * 3600 / LTM!$C$1 - epsilon)), MIN(U437 + Q437 * LTM!$C$1 / 3600, 0), 0), 0)</f>
        <v>0</v>
      </c>
      <c r="W438" s="18">
        <f>MAX(W437 + S437 * LTM!$C$1 / 3600 + IF(NOT(OR(LTM!$X439 * 3600 / LTM!$C$1 &gt;= 'Input Data'!$G$12 * LOOKUP(LTM!$A439,'Input Data'!$B$58:$B$62,'Input Data'!$H$58:$H$62) - epsilon, $D438 &lt; LTM!$X438 * 3600 / LTM!$C$1 - epsilon)), MIN(V437 + R437 * LTM!$C$1 / 3600, 0), 0), 0)</f>
        <v>0</v>
      </c>
    </row>
    <row r="439" spans="1:23" x14ac:dyDescent="0.3">
      <c r="A439" s="38" t="e">
        <f>IF(SUM($B438:$H440)=0,NA(),LTM!$A440)</f>
        <v>#N/A</v>
      </c>
      <c r="B439" s="7">
        <f>LTM!$I440 / LTM!$C$1 * 3600</f>
        <v>0</v>
      </c>
      <c r="C439" s="8">
        <f>LTM!$H440 / LTM!$C$1 * 3600</f>
        <v>0</v>
      </c>
      <c r="D439" s="8">
        <f>LTM!$T440 / LTM!$C$1 * 3600</f>
        <v>0</v>
      </c>
      <c r="E439" s="33">
        <f>LTM!$S440 / LTM!$C$1 * 3600</f>
        <v>0</v>
      </c>
      <c r="F439" s="8">
        <f>LTM!$AE440 / LTM!$C$1 * 3600</f>
        <v>0</v>
      </c>
      <c r="G439" s="33">
        <f>LTM!$AD440 / LTM!$C$1 * 3600</f>
        <v>0</v>
      </c>
      <c r="H439" s="18">
        <f>LTM!$AL440 / LTM!$C$1 * 3600</f>
        <v>0</v>
      </c>
      <c r="J439" s="50">
        <f>IF(OR(LTM!$B440 * 3600 / LTM!$C$1 &gt;= 'Input Data'!$C$12 * LOOKUP(LTM!$A440,'Input Data'!$B$58:$B$62,'Input Data'!$D$58:$D$62) - epsilon, LTM!$C440 - LTM!$C439 &lt; LTM!$B439 - epsilon), (LTM!$C440 - LTM!$C439) * 3600 / LTM!$C$1 / 'Input Data'!$C$14, 'Input Data'!$C$13 - (LTM!$C440 - LTM!$C439) * 3600 / LTM!$C$1 / 'Input Data'!$C$15)</f>
        <v>0</v>
      </c>
      <c r="K439" s="60">
        <f>IF($B439 + $C439 &gt;= LTM!$E439 * 3600 / LTM!$C$1 - epsilon, ($B439 + $C439) / 'Input Data'!$C$14, 'Input Data'!$C$13 - ($B439 + $C439) / 'Input Data'!$C$15)</f>
        <v>0</v>
      </c>
      <c r="L439" s="8">
        <f>IF(OR(LTM!$M440 * 3600 / LTM!$C$1 &gt;= 'Input Data'!$E$12 * LOOKUP(LTM!$A440,'Input Data'!$B$58:$B$62,'Input Data'!$F$58:$F$62) - epsilon,$B439 &lt; LTM!$M439 * 3600 / LTM!$C$1 - epsilon), $B439 / 'Input Data'!$E$14, 'Input Data'!$E$13 - $B439 / 'Input Data'!$E$15)</f>
        <v>0</v>
      </c>
      <c r="M439" s="33">
        <f>IF($D439 + $E439 &gt;= LTM!$P439 * 3600 / LTM!$C$1 - epsilon, ($D439 + $E439) / 'Input Data'!$E$14, 'Input Data'!$E$13 - ($D439 + $E439) / 'Input Data'!$E$15)</f>
        <v>0</v>
      </c>
      <c r="N439" s="8">
        <f>IF(OR(LTM!$X440 * 3600 / LTM!$C$1 &gt;= 'Input Data'!$G$12 * LOOKUP(LTM!$A440,'Input Data'!$B$58:$B$62,'Input Data'!$H$58:$H$62) - epsilon, $D439 &lt; LTM!$X439 * 3600 / LTM!$C$1 - epsilon), $D439 / 'Input Data'!$G$14, 'Input Data'!$G$13 - $D439 / 'Input Data'!$G$15)</f>
        <v>0</v>
      </c>
      <c r="O439" s="17">
        <f>IF($F439 + $G439 &gt;= LTM!$AA439 * 3600 / LTM!$C$1 - epsilon, ($F439 + $G439) / 'Input Data'!$G$14, 'Input Data'!$G$13 - ($F439 + $G439) / 'Input Data'!$G$15)</f>
        <v>0</v>
      </c>
      <c r="Q439" s="49">
        <f>IF(ABS($J439-$K439) &gt; epsilon, -((LTM!$C440 - LTM!$C439) * 3600 / LTM!$C$1-($B439+$C439))/($J439-$K439), 0)</f>
        <v>0</v>
      </c>
      <c r="R439" s="8">
        <f t="shared" si="12"/>
        <v>0</v>
      </c>
      <c r="S439" s="17">
        <f t="shared" si="13"/>
        <v>0</v>
      </c>
      <c r="U439" s="49">
        <f>MAX(U438 + Q438 * LTM!$C$1 / 3600, 0)</f>
        <v>0</v>
      </c>
      <c r="V439" s="11">
        <f>MAX(V438 + R438 * LTM!$C$1 / 3600 + IF(NOT(OR(LTM!$M440 * 3600 / LTM!$C$1 &gt;= 'Input Data'!$E$12 * LOOKUP(LTM!$A440,'Input Data'!$B$58:$B$62,'Input Data'!$F$58:$F$62) - epsilon,$B439 &lt; LTM!$M439 * 3600 / LTM!$C$1 - epsilon)), MIN(U438 + Q438 * LTM!$C$1 / 3600, 0), 0), 0)</f>
        <v>0</v>
      </c>
      <c r="W439" s="18">
        <f>MAX(W438 + S438 * LTM!$C$1 / 3600 + IF(NOT(OR(LTM!$X440 * 3600 / LTM!$C$1 &gt;= 'Input Data'!$G$12 * LOOKUP(LTM!$A440,'Input Data'!$B$58:$B$62,'Input Data'!$H$58:$H$62) - epsilon, $D439 &lt; LTM!$X439 * 3600 / LTM!$C$1 - epsilon)), MIN(V438 + R438 * LTM!$C$1 / 3600, 0), 0), 0)</f>
        <v>0</v>
      </c>
    </row>
    <row r="440" spans="1:23" x14ac:dyDescent="0.3">
      <c r="A440" s="38" t="e">
        <f>IF(SUM($B439:$H441)=0,NA(),LTM!$A441)</f>
        <v>#N/A</v>
      </c>
      <c r="B440" s="7">
        <f>LTM!$I441 / LTM!$C$1 * 3600</f>
        <v>0</v>
      </c>
      <c r="C440" s="8">
        <f>LTM!$H441 / LTM!$C$1 * 3600</f>
        <v>0</v>
      </c>
      <c r="D440" s="8">
        <f>LTM!$T441 / LTM!$C$1 * 3600</f>
        <v>0</v>
      </c>
      <c r="E440" s="33">
        <f>LTM!$S441 / LTM!$C$1 * 3600</f>
        <v>0</v>
      </c>
      <c r="F440" s="8">
        <f>LTM!$AE441 / LTM!$C$1 * 3600</f>
        <v>0</v>
      </c>
      <c r="G440" s="33">
        <f>LTM!$AD441 / LTM!$C$1 * 3600</f>
        <v>0</v>
      </c>
      <c r="H440" s="18">
        <f>LTM!$AL441 / LTM!$C$1 * 3600</f>
        <v>0</v>
      </c>
      <c r="J440" s="50">
        <f>IF(OR(LTM!$B441 * 3600 / LTM!$C$1 &gt;= 'Input Data'!$C$12 * LOOKUP(LTM!$A441,'Input Data'!$B$58:$B$62,'Input Data'!$D$58:$D$62) - epsilon, LTM!$C441 - LTM!$C440 &lt; LTM!$B440 - epsilon), (LTM!$C441 - LTM!$C440) * 3600 / LTM!$C$1 / 'Input Data'!$C$14, 'Input Data'!$C$13 - (LTM!$C441 - LTM!$C440) * 3600 / LTM!$C$1 / 'Input Data'!$C$15)</f>
        <v>0</v>
      </c>
      <c r="K440" s="60">
        <f>IF($B440 + $C440 &gt;= LTM!$E440 * 3600 / LTM!$C$1 - epsilon, ($B440 + $C440) / 'Input Data'!$C$14, 'Input Data'!$C$13 - ($B440 + $C440) / 'Input Data'!$C$15)</f>
        <v>0</v>
      </c>
      <c r="L440" s="8">
        <f>IF(OR(LTM!$M441 * 3600 / LTM!$C$1 &gt;= 'Input Data'!$E$12 * LOOKUP(LTM!$A441,'Input Data'!$B$58:$B$62,'Input Data'!$F$58:$F$62) - epsilon,$B440 &lt; LTM!$M440 * 3600 / LTM!$C$1 - epsilon), $B440 / 'Input Data'!$E$14, 'Input Data'!$E$13 - $B440 / 'Input Data'!$E$15)</f>
        <v>0</v>
      </c>
      <c r="M440" s="33">
        <f>IF($D440 + $E440 &gt;= LTM!$P440 * 3600 / LTM!$C$1 - epsilon, ($D440 + $E440) / 'Input Data'!$E$14, 'Input Data'!$E$13 - ($D440 + $E440) / 'Input Data'!$E$15)</f>
        <v>0</v>
      </c>
      <c r="N440" s="8">
        <f>IF(OR(LTM!$X441 * 3600 / LTM!$C$1 &gt;= 'Input Data'!$G$12 * LOOKUP(LTM!$A441,'Input Data'!$B$58:$B$62,'Input Data'!$H$58:$H$62) - epsilon, $D440 &lt; LTM!$X440 * 3600 / LTM!$C$1 - epsilon), $D440 / 'Input Data'!$G$14, 'Input Data'!$G$13 - $D440 / 'Input Data'!$G$15)</f>
        <v>0</v>
      </c>
      <c r="O440" s="17">
        <f>IF($F440 + $G440 &gt;= LTM!$AA440 * 3600 / LTM!$C$1 - epsilon, ($F440 + $G440) / 'Input Data'!$G$14, 'Input Data'!$G$13 - ($F440 + $G440) / 'Input Data'!$G$15)</f>
        <v>0</v>
      </c>
      <c r="Q440" s="49">
        <f>IF(ABS($J440-$K440) &gt; epsilon, -((LTM!$C441 - LTM!$C440) * 3600 / LTM!$C$1-($B440+$C440))/($J440-$K440), 0)</f>
        <v>0</v>
      </c>
      <c r="R440" s="8">
        <f t="shared" si="12"/>
        <v>0</v>
      </c>
      <c r="S440" s="17">
        <f t="shared" si="13"/>
        <v>0</v>
      </c>
      <c r="U440" s="49">
        <f>MAX(U439 + Q439 * LTM!$C$1 / 3600, 0)</f>
        <v>0</v>
      </c>
      <c r="V440" s="11">
        <f>MAX(V439 + R439 * LTM!$C$1 / 3600 + IF(NOT(OR(LTM!$M441 * 3600 / LTM!$C$1 &gt;= 'Input Data'!$E$12 * LOOKUP(LTM!$A441,'Input Data'!$B$58:$B$62,'Input Data'!$F$58:$F$62) - epsilon,$B440 &lt; LTM!$M440 * 3600 / LTM!$C$1 - epsilon)), MIN(U439 + Q439 * LTM!$C$1 / 3600, 0), 0), 0)</f>
        <v>0</v>
      </c>
      <c r="W440" s="18">
        <f>MAX(W439 + S439 * LTM!$C$1 / 3600 + IF(NOT(OR(LTM!$X441 * 3600 / LTM!$C$1 &gt;= 'Input Data'!$G$12 * LOOKUP(LTM!$A441,'Input Data'!$B$58:$B$62,'Input Data'!$H$58:$H$62) - epsilon, $D440 &lt; LTM!$X440 * 3600 / LTM!$C$1 - epsilon)), MIN(V439 + R439 * LTM!$C$1 / 3600, 0), 0), 0)</f>
        <v>0</v>
      </c>
    </row>
    <row r="441" spans="1:23" x14ac:dyDescent="0.3">
      <c r="A441" s="38" t="e">
        <f>IF(SUM($B440:$H442)=0,NA(),LTM!$A442)</f>
        <v>#N/A</v>
      </c>
      <c r="B441" s="7">
        <f>LTM!$I442 / LTM!$C$1 * 3600</f>
        <v>0</v>
      </c>
      <c r="C441" s="8">
        <f>LTM!$H442 / LTM!$C$1 * 3600</f>
        <v>0</v>
      </c>
      <c r="D441" s="8">
        <f>LTM!$T442 / LTM!$C$1 * 3600</f>
        <v>0</v>
      </c>
      <c r="E441" s="33">
        <f>LTM!$S442 / LTM!$C$1 * 3600</f>
        <v>0</v>
      </c>
      <c r="F441" s="8">
        <f>LTM!$AE442 / LTM!$C$1 * 3600</f>
        <v>0</v>
      </c>
      <c r="G441" s="33">
        <f>LTM!$AD442 / LTM!$C$1 * 3600</f>
        <v>0</v>
      </c>
      <c r="H441" s="18">
        <f>LTM!$AL442 / LTM!$C$1 * 3600</f>
        <v>0</v>
      </c>
      <c r="J441" s="50">
        <f>IF(OR(LTM!$B442 * 3600 / LTM!$C$1 &gt;= 'Input Data'!$C$12 * LOOKUP(LTM!$A442,'Input Data'!$B$58:$B$62,'Input Data'!$D$58:$D$62) - epsilon, LTM!$C442 - LTM!$C441 &lt; LTM!$B441 - epsilon), (LTM!$C442 - LTM!$C441) * 3600 / LTM!$C$1 / 'Input Data'!$C$14, 'Input Data'!$C$13 - (LTM!$C442 - LTM!$C441) * 3600 / LTM!$C$1 / 'Input Data'!$C$15)</f>
        <v>0</v>
      </c>
      <c r="K441" s="60">
        <f>IF($B441 + $C441 &gt;= LTM!$E441 * 3600 / LTM!$C$1 - epsilon, ($B441 + $C441) / 'Input Data'!$C$14, 'Input Data'!$C$13 - ($B441 + $C441) / 'Input Data'!$C$15)</f>
        <v>0</v>
      </c>
      <c r="L441" s="8">
        <f>IF(OR(LTM!$M442 * 3600 / LTM!$C$1 &gt;= 'Input Data'!$E$12 * LOOKUP(LTM!$A442,'Input Data'!$B$58:$B$62,'Input Data'!$F$58:$F$62) - epsilon,$B441 &lt; LTM!$M441 * 3600 / LTM!$C$1 - epsilon), $B441 / 'Input Data'!$E$14, 'Input Data'!$E$13 - $B441 / 'Input Data'!$E$15)</f>
        <v>0</v>
      </c>
      <c r="M441" s="33">
        <f>IF($D441 + $E441 &gt;= LTM!$P441 * 3600 / LTM!$C$1 - epsilon, ($D441 + $E441) / 'Input Data'!$E$14, 'Input Data'!$E$13 - ($D441 + $E441) / 'Input Data'!$E$15)</f>
        <v>0</v>
      </c>
      <c r="N441" s="8">
        <f>IF(OR(LTM!$X442 * 3600 / LTM!$C$1 &gt;= 'Input Data'!$G$12 * LOOKUP(LTM!$A442,'Input Data'!$B$58:$B$62,'Input Data'!$H$58:$H$62) - epsilon, $D441 &lt; LTM!$X441 * 3600 / LTM!$C$1 - epsilon), $D441 / 'Input Data'!$G$14, 'Input Data'!$G$13 - $D441 / 'Input Data'!$G$15)</f>
        <v>0</v>
      </c>
      <c r="O441" s="17">
        <f>IF($F441 + $G441 &gt;= LTM!$AA441 * 3600 / LTM!$C$1 - epsilon, ($F441 + $G441) / 'Input Data'!$G$14, 'Input Data'!$G$13 - ($F441 + $G441) / 'Input Data'!$G$15)</f>
        <v>0</v>
      </c>
      <c r="Q441" s="49">
        <f>IF(ABS($J441-$K441) &gt; epsilon, -((LTM!$C442 - LTM!$C441) * 3600 / LTM!$C$1-($B441+$C441))/($J441-$K441), 0)</f>
        <v>0</v>
      </c>
      <c r="R441" s="8">
        <f t="shared" si="12"/>
        <v>0</v>
      </c>
      <c r="S441" s="17">
        <f t="shared" si="13"/>
        <v>0</v>
      </c>
      <c r="U441" s="49">
        <f>MAX(U440 + Q440 * LTM!$C$1 / 3600, 0)</f>
        <v>0</v>
      </c>
      <c r="V441" s="11">
        <f>MAX(V440 + R440 * LTM!$C$1 / 3600 + IF(NOT(OR(LTM!$M442 * 3600 / LTM!$C$1 &gt;= 'Input Data'!$E$12 * LOOKUP(LTM!$A442,'Input Data'!$B$58:$B$62,'Input Data'!$F$58:$F$62) - epsilon,$B441 &lt; LTM!$M441 * 3600 / LTM!$C$1 - epsilon)), MIN(U440 + Q440 * LTM!$C$1 / 3600, 0), 0), 0)</f>
        <v>0</v>
      </c>
      <c r="W441" s="18">
        <f>MAX(W440 + S440 * LTM!$C$1 / 3600 + IF(NOT(OR(LTM!$X442 * 3600 / LTM!$C$1 &gt;= 'Input Data'!$G$12 * LOOKUP(LTM!$A442,'Input Data'!$B$58:$B$62,'Input Data'!$H$58:$H$62) - epsilon, $D441 &lt; LTM!$X441 * 3600 / LTM!$C$1 - epsilon)), MIN(V440 + R440 * LTM!$C$1 / 3600, 0), 0), 0)</f>
        <v>0</v>
      </c>
    </row>
    <row r="442" spans="1:23" x14ac:dyDescent="0.3">
      <c r="A442" s="38" t="e">
        <f>IF(SUM($B441:$H443)=0,NA(),LTM!$A443)</f>
        <v>#N/A</v>
      </c>
      <c r="B442" s="7">
        <f>LTM!$I443 / LTM!$C$1 * 3600</f>
        <v>0</v>
      </c>
      <c r="C442" s="8">
        <f>LTM!$H443 / LTM!$C$1 * 3600</f>
        <v>0</v>
      </c>
      <c r="D442" s="8">
        <f>LTM!$T443 / LTM!$C$1 * 3600</f>
        <v>0</v>
      </c>
      <c r="E442" s="33">
        <f>LTM!$S443 / LTM!$C$1 * 3600</f>
        <v>0</v>
      </c>
      <c r="F442" s="8">
        <f>LTM!$AE443 / LTM!$C$1 * 3600</f>
        <v>0</v>
      </c>
      <c r="G442" s="33">
        <f>LTM!$AD443 / LTM!$C$1 * 3600</f>
        <v>0</v>
      </c>
      <c r="H442" s="18">
        <f>LTM!$AL443 / LTM!$C$1 * 3600</f>
        <v>0</v>
      </c>
      <c r="J442" s="50">
        <f>IF(OR(LTM!$B443 * 3600 / LTM!$C$1 &gt;= 'Input Data'!$C$12 * LOOKUP(LTM!$A443,'Input Data'!$B$58:$B$62,'Input Data'!$D$58:$D$62) - epsilon, LTM!$C443 - LTM!$C442 &lt; LTM!$B442 - epsilon), (LTM!$C443 - LTM!$C442) * 3600 / LTM!$C$1 / 'Input Data'!$C$14, 'Input Data'!$C$13 - (LTM!$C443 - LTM!$C442) * 3600 / LTM!$C$1 / 'Input Data'!$C$15)</f>
        <v>0</v>
      </c>
      <c r="K442" s="60">
        <f>IF($B442 + $C442 &gt;= LTM!$E442 * 3600 / LTM!$C$1 - epsilon, ($B442 + $C442) / 'Input Data'!$C$14, 'Input Data'!$C$13 - ($B442 + $C442) / 'Input Data'!$C$15)</f>
        <v>0</v>
      </c>
      <c r="L442" s="8">
        <f>IF(OR(LTM!$M443 * 3600 / LTM!$C$1 &gt;= 'Input Data'!$E$12 * LOOKUP(LTM!$A443,'Input Data'!$B$58:$B$62,'Input Data'!$F$58:$F$62) - epsilon,$B442 &lt; LTM!$M442 * 3600 / LTM!$C$1 - epsilon), $B442 / 'Input Data'!$E$14, 'Input Data'!$E$13 - $B442 / 'Input Data'!$E$15)</f>
        <v>0</v>
      </c>
      <c r="M442" s="33">
        <f>IF($D442 + $E442 &gt;= LTM!$P442 * 3600 / LTM!$C$1 - epsilon, ($D442 + $E442) / 'Input Data'!$E$14, 'Input Data'!$E$13 - ($D442 + $E442) / 'Input Data'!$E$15)</f>
        <v>0</v>
      </c>
      <c r="N442" s="8">
        <f>IF(OR(LTM!$X443 * 3600 / LTM!$C$1 &gt;= 'Input Data'!$G$12 * LOOKUP(LTM!$A443,'Input Data'!$B$58:$B$62,'Input Data'!$H$58:$H$62) - epsilon, $D442 &lt; LTM!$X442 * 3600 / LTM!$C$1 - epsilon), $D442 / 'Input Data'!$G$14, 'Input Data'!$G$13 - $D442 / 'Input Data'!$G$15)</f>
        <v>0</v>
      </c>
      <c r="O442" s="17">
        <f>IF($F442 + $G442 &gt;= LTM!$AA442 * 3600 / LTM!$C$1 - epsilon, ($F442 + $G442) / 'Input Data'!$G$14, 'Input Data'!$G$13 - ($F442 + $G442) / 'Input Data'!$G$15)</f>
        <v>0</v>
      </c>
      <c r="Q442" s="49">
        <f>IF(ABS($J442-$K442) &gt; epsilon, -((LTM!$C443 - LTM!$C442) * 3600 / LTM!$C$1-($B442+$C442))/($J442-$K442), 0)</f>
        <v>0</v>
      </c>
      <c r="R442" s="8">
        <f t="shared" si="12"/>
        <v>0</v>
      </c>
      <c r="S442" s="17">
        <f t="shared" si="13"/>
        <v>0</v>
      </c>
      <c r="U442" s="49">
        <f>MAX(U441 + Q441 * LTM!$C$1 / 3600, 0)</f>
        <v>0</v>
      </c>
      <c r="V442" s="11">
        <f>MAX(V441 + R441 * LTM!$C$1 / 3600 + IF(NOT(OR(LTM!$M443 * 3600 / LTM!$C$1 &gt;= 'Input Data'!$E$12 * LOOKUP(LTM!$A443,'Input Data'!$B$58:$B$62,'Input Data'!$F$58:$F$62) - epsilon,$B442 &lt; LTM!$M442 * 3600 / LTM!$C$1 - epsilon)), MIN(U441 + Q441 * LTM!$C$1 / 3600, 0), 0), 0)</f>
        <v>0</v>
      </c>
      <c r="W442" s="18">
        <f>MAX(W441 + S441 * LTM!$C$1 / 3600 + IF(NOT(OR(LTM!$X443 * 3600 / LTM!$C$1 &gt;= 'Input Data'!$G$12 * LOOKUP(LTM!$A443,'Input Data'!$B$58:$B$62,'Input Data'!$H$58:$H$62) - epsilon, $D442 &lt; LTM!$X442 * 3600 / LTM!$C$1 - epsilon)), MIN(V441 + R441 * LTM!$C$1 / 3600, 0), 0), 0)</f>
        <v>0</v>
      </c>
    </row>
    <row r="443" spans="1:23" x14ac:dyDescent="0.3">
      <c r="A443" s="38" t="e">
        <f>IF(SUM($B442:$H444)=0,NA(),LTM!$A444)</f>
        <v>#N/A</v>
      </c>
      <c r="B443" s="7">
        <f>LTM!$I444 / LTM!$C$1 * 3600</f>
        <v>0</v>
      </c>
      <c r="C443" s="8">
        <f>LTM!$H444 / LTM!$C$1 * 3600</f>
        <v>0</v>
      </c>
      <c r="D443" s="8">
        <f>LTM!$T444 / LTM!$C$1 * 3600</f>
        <v>0</v>
      </c>
      <c r="E443" s="33">
        <f>LTM!$S444 / LTM!$C$1 * 3600</f>
        <v>0</v>
      </c>
      <c r="F443" s="8">
        <f>LTM!$AE444 / LTM!$C$1 * 3600</f>
        <v>0</v>
      </c>
      <c r="G443" s="33">
        <f>LTM!$AD444 / LTM!$C$1 * 3600</f>
        <v>0</v>
      </c>
      <c r="H443" s="18">
        <f>LTM!$AL444 / LTM!$C$1 * 3600</f>
        <v>0</v>
      </c>
      <c r="J443" s="50">
        <f>IF(OR(LTM!$B444 * 3600 / LTM!$C$1 &gt;= 'Input Data'!$C$12 * LOOKUP(LTM!$A444,'Input Data'!$B$58:$B$62,'Input Data'!$D$58:$D$62) - epsilon, LTM!$C444 - LTM!$C443 &lt; LTM!$B443 - epsilon), (LTM!$C444 - LTM!$C443) * 3600 / LTM!$C$1 / 'Input Data'!$C$14, 'Input Data'!$C$13 - (LTM!$C444 - LTM!$C443) * 3600 / LTM!$C$1 / 'Input Data'!$C$15)</f>
        <v>0</v>
      </c>
      <c r="K443" s="60">
        <f>IF($B443 + $C443 &gt;= LTM!$E443 * 3600 / LTM!$C$1 - epsilon, ($B443 + $C443) / 'Input Data'!$C$14, 'Input Data'!$C$13 - ($B443 + $C443) / 'Input Data'!$C$15)</f>
        <v>0</v>
      </c>
      <c r="L443" s="8">
        <f>IF(OR(LTM!$M444 * 3600 / LTM!$C$1 &gt;= 'Input Data'!$E$12 * LOOKUP(LTM!$A444,'Input Data'!$B$58:$B$62,'Input Data'!$F$58:$F$62) - epsilon,$B443 &lt; LTM!$M443 * 3600 / LTM!$C$1 - epsilon), $B443 / 'Input Data'!$E$14, 'Input Data'!$E$13 - $B443 / 'Input Data'!$E$15)</f>
        <v>0</v>
      </c>
      <c r="M443" s="33">
        <f>IF($D443 + $E443 &gt;= LTM!$P443 * 3600 / LTM!$C$1 - epsilon, ($D443 + $E443) / 'Input Data'!$E$14, 'Input Data'!$E$13 - ($D443 + $E443) / 'Input Data'!$E$15)</f>
        <v>0</v>
      </c>
      <c r="N443" s="8">
        <f>IF(OR(LTM!$X444 * 3600 / LTM!$C$1 &gt;= 'Input Data'!$G$12 * LOOKUP(LTM!$A444,'Input Data'!$B$58:$B$62,'Input Data'!$H$58:$H$62) - epsilon, $D443 &lt; LTM!$X443 * 3600 / LTM!$C$1 - epsilon), $D443 / 'Input Data'!$G$14, 'Input Data'!$G$13 - $D443 / 'Input Data'!$G$15)</f>
        <v>0</v>
      </c>
      <c r="O443" s="17">
        <f>IF($F443 + $G443 &gt;= LTM!$AA443 * 3600 / LTM!$C$1 - epsilon, ($F443 + $G443) / 'Input Data'!$G$14, 'Input Data'!$G$13 - ($F443 + $G443) / 'Input Data'!$G$15)</f>
        <v>0</v>
      </c>
      <c r="Q443" s="49">
        <f>IF(ABS($J443-$K443) &gt; epsilon, -((LTM!$C444 - LTM!$C443) * 3600 / LTM!$C$1-($B443+$C443))/($J443-$K443), 0)</f>
        <v>0</v>
      </c>
      <c r="R443" s="8">
        <f t="shared" si="12"/>
        <v>0</v>
      </c>
      <c r="S443" s="17">
        <f t="shared" si="13"/>
        <v>0</v>
      </c>
      <c r="U443" s="49">
        <f>MAX(U442 + Q442 * LTM!$C$1 / 3600, 0)</f>
        <v>0</v>
      </c>
      <c r="V443" s="11">
        <f>MAX(V442 + R442 * LTM!$C$1 / 3600 + IF(NOT(OR(LTM!$M444 * 3600 / LTM!$C$1 &gt;= 'Input Data'!$E$12 * LOOKUP(LTM!$A444,'Input Data'!$B$58:$B$62,'Input Data'!$F$58:$F$62) - epsilon,$B443 &lt; LTM!$M443 * 3600 / LTM!$C$1 - epsilon)), MIN(U442 + Q442 * LTM!$C$1 / 3600, 0), 0), 0)</f>
        <v>0</v>
      </c>
      <c r="W443" s="18">
        <f>MAX(W442 + S442 * LTM!$C$1 / 3600 + IF(NOT(OR(LTM!$X444 * 3600 / LTM!$C$1 &gt;= 'Input Data'!$G$12 * LOOKUP(LTM!$A444,'Input Data'!$B$58:$B$62,'Input Data'!$H$58:$H$62) - epsilon, $D443 &lt; LTM!$X443 * 3600 / LTM!$C$1 - epsilon)), MIN(V442 + R442 * LTM!$C$1 / 3600, 0), 0), 0)</f>
        <v>0</v>
      </c>
    </row>
    <row r="444" spans="1:23" x14ac:dyDescent="0.3">
      <c r="A444" s="38" t="e">
        <f>IF(SUM($B443:$H445)=0,NA(),LTM!$A445)</f>
        <v>#N/A</v>
      </c>
      <c r="B444" s="7">
        <f>LTM!$I445 / LTM!$C$1 * 3600</f>
        <v>0</v>
      </c>
      <c r="C444" s="8">
        <f>LTM!$H445 / LTM!$C$1 * 3600</f>
        <v>0</v>
      </c>
      <c r="D444" s="8">
        <f>LTM!$T445 / LTM!$C$1 * 3600</f>
        <v>0</v>
      </c>
      <c r="E444" s="33">
        <f>LTM!$S445 / LTM!$C$1 * 3600</f>
        <v>0</v>
      </c>
      <c r="F444" s="8">
        <f>LTM!$AE445 / LTM!$C$1 * 3600</f>
        <v>0</v>
      </c>
      <c r="G444" s="33">
        <f>LTM!$AD445 / LTM!$C$1 * 3600</f>
        <v>0</v>
      </c>
      <c r="H444" s="18">
        <f>LTM!$AL445 / LTM!$C$1 * 3600</f>
        <v>0</v>
      </c>
      <c r="J444" s="50">
        <f>IF(OR(LTM!$B445 * 3600 / LTM!$C$1 &gt;= 'Input Data'!$C$12 * LOOKUP(LTM!$A445,'Input Data'!$B$58:$B$62,'Input Data'!$D$58:$D$62) - epsilon, LTM!$C445 - LTM!$C444 &lt; LTM!$B444 - epsilon), (LTM!$C445 - LTM!$C444) * 3600 / LTM!$C$1 / 'Input Data'!$C$14, 'Input Data'!$C$13 - (LTM!$C445 - LTM!$C444) * 3600 / LTM!$C$1 / 'Input Data'!$C$15)</f>
        <v>0</v>
      </c>
      <c r="K444" s="60">
        <f>IF($B444 + $C444 &gt;= LTM!$E444 * 3600 / LTM!$C$1 - epsilon, ($B444 + $C444) / 'Input Data'!$C$14, 'Input Data'!$C$13 - ($B444 + $C444) / 'Input Data'!$C$15)</f>
        <v>0</v>
      </c>
      <c r="L444" s="8">
        <f>IF(OR(LTM!$M445 * 3600 / LTM!$C$1 &gt;= 'Input Data'!$E$12 * LOOKUP(LTM!$A445,'Input Data'!$B$58:$B$62,'Input Data'!$F$58:$F$62) - epsilon,$B444 &lt; LTM!$M444 * 3600 / LTM!$C$1 - epsilon), $B444 / 'Input Data'!$E$14, 'Input Data'!$E$13 - $B444 / 'Input Data'!$E$15)</f>
        <v>0</v>
      </c>
      <c r="M444" s="33">
        <f>IF($D444 + $E444 &gt;= LTM!$P444 * 3600 / LTM!$C$1 - epsilon, ($D444 + $E444) / 'Input Data'!$E$14, 'Input Data'!$E$13 - ($D444 + $E444) / 'Input Data'!$E$15)</f>
        <v>0</v>
      </c>
      <c r="N444" s="8">
        <f>IF(OR(LTM!$X445 * 3600 / LTM!$C$1 &gt;= 'Input Data'!$G$12 * LOOKUP(LTM!$A445,'Input Data'!$B$58:$B$62,'Input Data'!$H$58:$H$62) - epsilon, $D444 &lt; LTM!$X444 * 3600 / LTM!$C$1 - epsilon), $D444 / 'Input Data'!$G$14, 'Input Data'!$G$13 - $D444 / 'Input Data'!$G$15)</f>
        <v>0</v>
      </c>
      <c r="O444" s="17">
        <f>IF($F444 + $G444 &gt;= LTM!$AA444 * 3600 / LTM!$C$1 - epsilon, ($F444 + $G444) / 'Input Data'!$G$14, 'Input Data'!$G$13 - ($F444 + $G444) / 'Input Data'!$G$15)</f>
        <v>0</v>
      </c>
      <c r="Q444" s="49">
        <f>IF(ABS($J444-$K444) &gt; epsilon, -((LTM!$C445 - LTM!$C444) * 3600 / LTM!$C$1-($B444+$C444))/($J444-$K444), 0)</f>
        <v>0</v>
      </c>
      <c r="R444" s="8">
        <f t="shared" si="12"/>
        <v>0</v>
      </c>
      <c r="S444" s="17">
        <f t="shared" si="13"/>
        <v>0</v>
      </c>
      <c r="U444" s="49">
        <f>MAX(U443 + Q443 * LTM!$C$1 / 3600, 0)</f>
        <v>0</v>
      </c>
      <c r="V444" s="11">
        <f>MAX(V443 + R443 * LTM!$C$1 / 3600 + IF(NOT(OR(LTM!$M445 * 3600 / LTM!$C$1 &gt;= 'Input Data'!$E$12 * LOOKUP(LTM!$A445,'Input Data'!$B$58:$B$62,'Input Data'!$F$58:$F$62) - epsilon,$B444 &lt; LTM!$M444 * 3600 / LTM!$C$1 - epsilon)), MIN(U443 + Q443 * LTM!$C$1 / 3600, 0), 0), 0)</f>
        <v>0</v>
      </c>
      <c r="W444" s="18">
        <f>MAX(W443 + S443 * LTM!$C$1 / 3600 + IF(NOT(OR(LTM!$X445 * 3600 / LTM!$C$1 &gt;= 'Input Data'!$G$12 * LOOKUP(LTM!$A445,'Input Data'!$B$58:$B$62,'Input Data'!$H$58:$H$62) - epsilon, $D444 &lt; LTM!$X444 * 3600 / LTM!$C$1 - epsilon)), MIN(V443 + R443 * LTM!$C$1 / 3600, 0), 0), 0)</f>
        <v>0</v>
      </c>
    </row>
    <row r="445" spans="1:23" x14ac:dyDescent="0.3">
      <c r="A445" s="38" t="e">
        <f>IF(SUM($B444:$H446)=0,NA(),LTM!$A446)</f>
        <v>#N/A</v>
      </c>
      <c r="B445" s="7">
        <f>LTM!$I446 / LTM!$C$1 * 3600</f>
        <v>0</v>
      </c>
      <c r="C445" s="8">
        <f>LTM!$H446 / LTM!$C$1 * 3600</f>
        <v>0</v>
      </c>
      <c r="D445" s="8">
        <f>LTM!$T446 / LTM!$C$1 * 3600</f>
        <v>0</v>
      </c>
      <c r="E445" s="33">
        <f>LTM!$S446 / LTM!$C$1 * 3600</f>
        <v>0</v>
      </c>
      <c r="F445" s="8">
        <f>LTM!$AE446 / LTM!$C$1 * 3600</f>
        <v>0</v>
      </c>
      <c r="G445" s="33">
        <f>LTM!$AD446 / LTM!$C$1 * 3600</f>
        <v>0</v>
      </c>
      <c r="H445" s="18">
        <f>LTM!$AL446 / LTM!$C$1 * 3600</f>
        <v>0</v>
      </c>
      <c r="J445" s="50">
        <f>IF(OR(LTM!$B446 * 3600 / LTM!$C$1 &gt;= 'Input Data'!$C$12 * LOOKUP(LTM!$A446,'Input Data'!$B$58:$B$62,'Input Data'!$D$58:$D$62) - epsilon, LTM!$C446 - LTM!$C445 &lt; LTM!$B445 - epsilon), (LTM!$C446 - LTM!$C445) * 3600 / LTM!$C$1 / 'Input Data'!$C$14, 'Input Data'!$C$13 - (LTM!$C446 - LTM!$C445) * 3600 / LTM!$C$1 / 'Input Data'!$C$15)</f>
        <v>0</v>
      </c>
      <c r="K445" s="60">
        <f>IF($B445 + $C445 &gt;= LTM!$E445 * 3600 / LTM!$C$1 - epsilon, ($B445 + $C445) / 'Input Data'!$C$14, 'Input Data'!$C$13 - ($B445 + $C445) / 'Input Data'!$C$15)</f>
        <v>0</v>
      </c>
      <c r="L445" s="8">
        <f>IF(OR(LTM!$M446 * 3600 / LTM!$C$1 &gt;= 'Input Data'!$E$12 * LOOKUP(LTM!$A446,'Input Data'!$B$58:$B$62,'Input Data'!$F$58:$F$62) - epsilon,$B445 &lt; LTM!$M445 * 3600 / LTM!$C$1 - epsilon), $B445 / 'Input Data'!$E$14, 'Input Data'!$E$13 - $B445 / 'Input Data'!$E$15)</f>
        <v>0</v>
      </c>
      <c r="M445" s="33">
        <f>IF($D445 + $E445 &gt;= LTM!$P445 * 3600 / LTM!$C$1 - epsilon, ($D445 + $E445) / 'Input Data'!$E$14, 'Input Data'!$E$13 - ($D445 + $E445) / 'Input Data'!$E$15)</f>
        <v>0</v>
      </c>
      <c r="N445" s="8">
        <f>IF(OR(LTM!$X446 * 3600 / LTM!$C$1 &gt;= 'Input Data'!$G$12 * LOOKUP(LTM!$A446,'Input Data'!$B$58:$B$62,'Input Data'!$H$58:$H$62) - epsilon, $D445 &lt; LTM!$X445 * 3600 / LTM!$C$1 - epsilon), $D445 / 'Input Data'!$G$14, 'Input Data'!$G$13 - $D445 / 'Input Data'!$G$15)</f>
        <v>0</v>
      </c>
      <c r="O445" s="17">
        <f>IF($F445 + $G445 &gt;= LTM!$AA445 * 3600 / LTM!$C$1 - epsilon, ($F445 + $G445) / 'Input Data'!$G$14, 'Input Data'!$G$13 - ($F445 + $G445) / 'Input Data'!$G$15)</f>
        <v>0</v>
      </c>
      <c r="Q445" s="49">
        <f>IF(ABS($J445-$K445) &gt; epsilon, -((LTM!$C446 - LTM!$C445) * 3600 / LTM!$C$1-($B445+$C445))/($J445-$K445), 0)</f>
        <v>0</v>
      </c>
      <c r="R445" s="8">
        <f t="shared" si="12"/>
        <v>0</v>
      </c>
      <c r="S445" s="17">
        <f t="shared" si="13"/>
        <v>0</v>
      </c>
      <c r="U445" s="49">
        <f>MAX(U444 + Q444 * LTM!$C$1 / 3600, 0)</f>
        <v>0</v>
      </c>
      <c r="V445" s="11">
        <f>MAX(V444 + R444 * LTM!$C$1 / 3600 + IF(NOT(OR(LTM!$M446 * 3600 / LTM!$C$1 &gt;= 'Input Data'!$E$12 * LOOKUP(LTM!$A446,'Input Data'!$B$58:$B$62,'Input Data'!$F$58:$F$62) - epsilon,$B445 &lt; LTM!$M445 * 3600 / LTM!$C$1 - epsilon)), MIN(U444 + Q444 * LTM!$C$1 / 3600, 0), 0), 0)</f>
        <v>0</v>
      </c>
      <c r="W445" s="18">
        <f>MAX(W444 + S444 * LTM!$C$1 / 3600 + IF(NOT(OR(LTM!$X446 * 3600 / LTM!$C$1 &gt;= 'Input Data'!$G$12 * LOOKUP(LTM!$A446,'Input Data'!$B$58:$B$62,'Input Data'!$H$58:$H$62) - epsilon, $D445 &lt; LTM!$X445 * 3600 / LTM!$C$1 - epsilon)), MIN(V444 + R444 * LTM!$C$1 / 3600, 0), 0), 0)</f>
        <v>0</v>
      </c>
    </row>
    <row r="446" spans="1:23" x14ac:dyDescent="0.3">
      <c r="A446" s="38" t="e">
        <f>IF(SUM($B445:$H447)=0,NA(),LTM!$A447)</f>
        <v>#N/A</v>
      </c>
      <c r="B446" s="7">
        <f>LTM!$I447 / LTM!$C$1 * 3600</f>
        <v>0</v>
      </c>
      <c r="C446" s="8">
        <f>LTM!$H447 / LTM!$C$1 * 3600</f>
        <v>0</v>
      </c>
      <c r="D446" s="8">
        <f>LTM!$T447 / LTM!$C$1 * 3600</f>
        <v>0</v>
      </c>
      <c r="E446" s="33">
        <f>LTM!$S447 / LTM!$C$1 * 3600</f>
        <v>0</v>
      </c>
      <c r="F446" s="8">
        <f>LTM!$AE447 / LTM!$C$1 * 3600</f>
        <v>0</v>
      </c>
      <c r="G446" s="33">
        <f>LTM!$AD447 / LTM!$C$1 * 3600</f>
        <v>0</v>
      </c>
      <c r="H446" s="18">
        <f>LTM!$AL447 / LTM!$C$1 * 3600</f>
        <v>0</v>
      </c>
      <c r="J446" s="50">
        <f>IF(OR(LTM!$B447 * 3600 / LTM!$C$1 &gt;= 'Input Data'!$C$12 * LOOKUP(LTM!$A447,'Input Data'!$B$58:$B$62,'Input Data'!$D$58:$D$62) - epsilon, LTM!$C447 - LTM!$C446 &lt; LTM!$B446 - epsilon), (LTM!$C447 - LTM!$C446) * 3600 / LTM!$C$1 / 'Input Data'!$C$14, 'Input Data'!$C$13 - (LTM!$C447 - LTM!$C446) * 3600 / LTM!$C$1 / 'Input Data'!$C$15)</f>
        <v>0</v>
      </c>
      <c r="K446" s="60">
        <f>IF($B446 + $C446 &gt;= LTM!$E446 * 3600 / LTM!$C$1 - epsilon, ($B446 + $C446) / 'Input Data'!$C$14, 'Input Data'!$C$13 - ($B446 + $C446) / 'Input Data'!$C$15)</f>
        <v>0</v>
      </c>
      <c r="L446" s="8">
        <f>IF(OR(LTM!$M447 * 3600 / LTM!$C$1 &gt;= 'Input Data'!$E$12 * LOOKUP(LTM!$A447,'Input Data'!$B$58:$B$62,'Input Data'!$F$58:$F$62) - epsilon,$B446 &lt; LTM!$M446 * 3600 / LTM!$C$1 - epsilon), $B446 / 'Input Data'!$E$14, 'Input Data'!$E$13 - $B446 / 'Input Data'!$E$15)</f>
        <v>0</v>
      </c>
      <c r="M446" s="33">
        <f>IF($D446 + $E446 &gt;= LTM!$P446 * 3600 / LTM!$C$1 - epsilon, ($D446 + $E446) / 'Input Data'!$E$14, 'Input Data'!$E$13 - ($D446 + $E446) / 'Input Data'!$E$15)</f>
        <v>0</v>
      </c>
      <c r="N446" s="8">
        <f>IF(OR(LTM!$X447 * 3600 / LTM!$C$1 &gt;= 'Input Data'!$G$12 * LOOKUP(LTM!$A447,'Input Data'!$B$58:$B$62,'Input Data'!$H$58:$H$62) - epsilon, $D446 &lt; LTM!$X446 * 3600 / LTM!$C$1 - epsilon), $D446 / 'Input Data'!$G$14, 'Input Data'!$G$13 - $D446 / 'Input Data'!$G$15)</f>
        <v>0</v>
      </c>
      <c r="O446" s="17">
        <f>IF($F446 + $G446 &gt;= LTM!$AA446 * 3600 / LTM!$C$1 - epsilon, ($F446 + $G446) / 'Input Data'!$G$14, 'Input Data'!$G$13 - ($F446 + $G446) / 'Input Data'!$G$15)</f>
        <v>0</v>
      </c>
      <c r="Q446" s="49">
        <f>IF(ABS($J446-$K446) &gt; epsilon, -((LTM!$C447 - LTM!$C446) * 3600 / LTM!$C$1-($B446+$C446))/($J446-$K446), 0)</f>
        <v>0</v>
      </c>
      <c r="R446" s="8">
        <f t="shared" si="12"/>
        <v>0</v>
      </c>
      <c r="S446" s="17">
        <f t="shared" si="13"/>
        <v>0</v>
      </c>
      <c r="U446" s="49">
        <f>MAX(U445 + Q445 * LTM!$C$1 / 3600, 0)</f>
        <v>0</v>
      </c>
      <c r="V446" s="11">
        <f>MAX(V445 + R445 * LTM!$C$1 / 3600 + IF(NOT(OR(LTM!$M447 * 3600 / LTM!$C$1 &gt;= 'Input Data'!$E$12 * LOOKUP(LTM!$A447,'Input Data'!$B$58:$B$62,'Input Data'!$F$58:$F$62) - epsilon,$B446 &lt; LTM!$M446 * 3600 / LTM!$C$1 - epsilon)), MIN(U445 + Q445 * LTM!$C$1 / 3600, 0), 0), 0)</f>
        <v>0</v>
      </c>
      <c r="W446" s="18">
        <f>MAX(W445 + S445 * LTM!$C$1 / 3600 + IF(NOT(OR(LTM!$X447 * 3600 / LTM!$C$1 &gt;= 'Input Data'!$G$12 * LOOKUP(LTM!$A447,'Input Data'!$B$58:$B$62,'Input Data'!$H$58:$H$62) - epsilon, $D446 &lt; LTM!$X446 * 3600 / LTM!$C$1 - epsilon)), MIN(V445 + R445 * LTM!$C$1 / 3600, 0), 0), 0)</f>
        <v>0</v>
      </c>
    </row>
    <row r="447" spans="1:23" x14ac:dyDescent="0.3">
      <c r="A447" s="38" t="e">
        <f>IF(SUM($B446:$H448)=0,NA(),LTM!$A448)</f>
        <v>#N/A</v>
      </c>
      <c r="B447" s="7">
        <f>LTM!$I448 / LTM!$C$1 * 3600</f>
        <v>0</v>
      </c>
      <c r="C447" s="8">
        <f>LTM!$H448 / LTM!$C$1 * 3600</f>
        <v>0</v>
      </c>
      <c r="D447" s="8">
        <f>LTM!$T448 / LTM!$C$1 * 3600</f>
        <v>0</v>
      </c>
      <c r="E447" s="33">
        <f>LTM!$S448 / LTM!$C$1 * 3600</f>
        <v>0</v>
      </c>
      <c r="F447" s="8">
        <f>LTM!$AE448 / LTM!$C$1 * 3600</f>
        <v>0</v>
      </c>
      <c r="G447" s="33">
        <f>LTM!$AD448 / LTM!$C$1 * 3600</f>
        <v>0</v>
      </c>
      <c r="H447" s="18">
        <f>LTM!$AL448 / LTM!$C$1 * 3600</f>
        <v>0</v>
      </c>
      <c r="J447" s="50">
        <f>IF(OR(LTM!$B448 * 3600 / LTM!$C$1 &gt;= 'Input Data'!$C$12 * LOOKUP(LTM!$A448,'Input Data'!$B$58:$B$62,'Input Data'!$D$58:$D$62) - epsilon, LTM!$C448 - LTM!$C447 &lt; LTM!$B447 - epsilon), (LTM!$C448 - LTM!$C447) * 3600 / LTM!$C$1 / 'Input Data'!$C$14, 'Input Data'!$C$13 - (LTM!$C448 - LTM!$C447) * 3600 / LTM!$C$1 / 'Input Data'!$C$15)</f>
        <v>0</v>
      </c>
      <c r="K447" s="60">
        <f>IF($B447 + $C447 &gt;= LTM!$E447 * 3600 / LTM!$C$1 - epsilon, ($B447 + $C447) / 'Input Data'!$C$14, 'Input Data'!$C$13 - ($B447 + $C447) / 'Input Data'!$C$15)</f>
        <v>0</v>
      </c>
      <c r="L447" s="8">
        <f>IF(OR(LTM!$M448 * 3600 / LTM!$C$1 &gt;= 'Input Data'!$E$12 * LOOKUP(LTM!$A448,'Input Data'!$B$58:$B$62,'Input Data'!$F$58:$F$62) - epsilon,$B447 &lt; LTM!$M447 * 3600 / LTM!$C$1 - epsilon), $B447 / 'Input Data'!$E$14, 'Input Data'!$E$13 - $B447 / 'Input Data'!$E$15)</f>
        <v>0</v>
      </c>
      <c r="M447" s="33">
        <f>IF($D447 + $E447 &gt;= LTM!$P447 * 3600 / LTM!$C$1 - epsilon, ($D447 + $E447) / 'Input Data'!$E$14, 'Input Data'!$E$13 - ($D447 + $E447) / 'Input Data'!$E$15)</f>
        <v>0</v>
      </c>
      <c r="N447" s="8">
        <f>IF(OR(LTM!$X448 * 3600 / LTM!$C$1 &gt;= 'Input Data'!$G$12 * LOOKUP(LTM!$A448,'Input Data'!$B$58:$B$62,'Input Data'!$H$58:$H$62) - epsilon, $D447 &lt; LTM!$X447 * 3600 / LTM!$C$1 - epsilon), $D447 / 'Input Data'!$G$14, 'Input Data'!$G$13 - $D447 / 'Input Data'!$G$15)</f>
        <v>0</v>
      </c>
      <c r="O447" s="17">
        <f>IF($F447 + $G447 &gt;= LTM!$AA447 * 3600 / LTM!$C$1 - epsilon, ($F447 + $G447) / 'Input Data'!$G$14, 'Input Data'!$G$13 - ($F447 + $G447) / 'Input Data'!$G$15)</f>
        <v>0</v>
      </c>
      <c r="Q447" s="49">
        <f>IF(ABS($J447-$K447) &gt; epsilon, -((LTM!$C448 - LTM!$C447) * 3600 / LTM!$C$1-($B447+$C447))/($J447-$K447), 0)</f>
        <v>0</v>
      </c>
      <c r="R447" s="8">
        <f t="shared" si="12"/>
        <v>0</v>
      </c>
      <c r="S447" s="17">
        <f t="shared" si="13"/>
        <v>0</v>
      </c>
      <c r="U447" s="49">
        <f>MAX(U446 + Q446 * LTM!$C$1 / 3600, 0)</f>
        <v>0</v>
      </c>
      <c r="V447" s="11">
        <f>MAX(V446 + R446 * LTM!$C$1 / 3600 + IF(NOT(OR(LTM!$M448 * 3600 / LTM!$C$1 &gt;= 'Input Data'!$E$12 * LOOKUP(LTM!$A448,'Input Data'!$B$58:$B$62,'Input Data'!$F$58:$F$62) - epsilon,$B447 &lt; LTM!$M447 * 3600 / LTM!$C$1 - epsilon)), MIN(U446 + Q446 * LTM!$C$1 / 3600, 0), 0), 0)</f>
        <v>0</v>
      </c>
      <c r="W447" s="18">
        <f>MAX(W446 + S446 * LTM!$C$1 / 3600 + IF(NOT(OR(LTM!$X448 * 3600 / LTM!$C$1 &gt;= 'Input Data'!$G$12 * LOOKUP(LTM!$A448,'Input Data'!$B$58:$B$62,'Input Data'!$H$58:$H$62) - epsilon, $D447 &lt; LTM!$X447 * 3600 / LTM!$C$1 - epsilon)), MIN(V446 + R446 * LTM!$C$1 / 3600, 0), 0), 0)</f>
        <v>0</v>
      </c>
    </row>
    <row r="448" spans="1:23" x14ac:dyDescent="0.3">
      <c r="A448" s="38" t="e">
        <f>IF(SUM($B447:$H449)=0,NA(),LTM!$A449)</f>
        <v>#N/A</v>
      </c>
      <c r="B448" s="7">
        <f>LTM!$I449 / LTM!$C$1 * 3600</f>
        <v>0</v>
      </c>
      <c r="C448" s="8">
        <f>LTM!$H449 / LTM!$C$1 * 3600</f>
        <v>0</v>
      </c>
      <c r="D448" s="8">
        <f>LTM!$T449 / LTM!$C$1 * 3600</f>
        <v>0</v>
      </c>
      <c r="E448" s="33">
        <f>LTM!$S449 / LTM!$C$1 * 3600</f>
        <v>0</v>
      </c>
      <c r="F448" s="8">
        <f>LTM!$AE449 / LTM!$C$1 * 3600</f>
        <v>0</v>
      </c>
      <c r="G448" s="33">
        <f>LTM!$AD449 / LTM!$C$1 * 3600</f>
        <v>0</v>
      </c>
      <c r="H448" s="18">
        <f>LTM!$AL449 / LTM!$C$1 * 3600</f>
        <v>0</v>
      </c>
      <c r="J448" s="50">
        <f>IF(OR(LTM!$B449 * 3600 / LTM!$C$1 &gt;= 'Input Data'!$C$12 * LOOKUP(LTM!$A449,'Input Data'!$B$58:$B$62,'Input Data'!$D$58:$D$62) - epsilon, LTM!$C449 - LTM!$C448 &lt; LTM!$B448 - epsilon), (LTM!$C449 - LTM!$C448) * 3600 / LTM!$C$1 / 'Input Data'!$C$14, 'Input Data'!$C$13 - (LTM!$C449 - LTM!$C448) * 3600 / LTM!$C$1 / 'Input Data'!$C$15)</f>
        <v>0</v>
      </c>
      <c r="K448" s="60">
        <f>IF($B448 + $C448 &gt;= LTM!$E448 * 3600 / LTM!$C$1 - epsilon, ($B448 + $C448) / 'Input Data'!$C$14, 'Input Data'!$C$13 - ($B448 + $C448) / 'Input Data'!$C$15)</f>
        <v>0</v>
      </c>
      <c r="L448" s="8">
        <f>IF(OR(LTM!$M449 * 3600 / LTM!$C$1 &gt;= 'Input Data'!$E$12 * LOOKUP(LTM!$A449,'Input Data'!$B$58:$B$62,'Input Data'!$F$58:$F$62) - epsilon,$B448 &lt; LTM!$M448 * 3600 / LTM!$C$1 - epsilon), $B448 / 'Input Data'!$E$14, 'Input Data'!$E$13 - $B448 / 'Input Data'!$E$15)</f>
        <v>0</v>
      </c>
      <c r="M448" s="33">
        <f>IF($D448 + $E448 &gt;= LTM!$P448 * 3600 / LTM!$C$1 - epsilon, ($D448 + $E448) / 'Input Data'!$E$14, 'Input Data'!$E$13 - ($D448 + $E448) / 'Input Data'!$E$15)</f>
        <v>0</v>
      </c>
      <c r="N448" s="8">
        <f>IF(OR(LTM!$X449 * 3600 / LTM!$C$1 &gt;= 'Input Data'!$G$12 * LOOKUP(LTM!$A449,'Input Data'!$B$58:$B$62,'Input Data'!$H$58:$H$62) - epsilon, $D448 &lt; LTM!$X448 * 3600 / LTM!$C$1 - epsilon), $D448 / 'Input Data'!$G$14, 'Input Data'!$G$13 - $D448 / 'Input Data'!$G$15)</f>
        <v>0</v>
      </c>
      <c r="O448" s="17">
        <f>IF($F448 + $G448 &gt;= LTM!$AA448 * 3600 / LTM!$C$1 - epsilon, ($F448 + $G448) / 'Input Data'!$G$14, 'Input Data'!$G$13 - ($F448 + $G448) / 'Input Data'!$G$15)</f>
        <v>0</v>
      </c>
      <c r="Q448" s="49">
        <f>IF(ABS($J448-$K448) &gt; epsilon, -((LTM!$C449 - LTM!$C448) * 3600 / LTM!$C$1-($B448+$C448))/($J448-$K448), 0)</f>
        <v>0</v>
      </c>
      <c r="R448" s="8">
        <f t="shared" si="12"/>
        <v>0</v>
      </c>
      <c r="S448" s="17">
        <f t="shared" si="13"/>
        <v>0</v>
      </c>
      <c r="U448" s="49">
        <f>MAX(U447 + Q447 * LTM!$C$1 / 3600, 0)</f>
        <v>0</v>
      </c>
      <c r="V448" s="11">
        <f>MAX(V447 + R447 * LTM!$C$1 / 3600 + IF(NOT(OR(LTM!$M449 * 3600 / LTM!$C$1 &gt;= 'Input Data'!$E$12 * LOOKUP(LTM!$A449,'Input Data'!$B$58:$B$62,'Input Data'!$F$58:$F$62) - epsilon,$B448 &lt; LTM!$M448 * 3600 / LTM!$C$1 - epsilon)), MIN(U447 + Q447 * LTM!$C$1 / 3600, 0), 0), 0)</f>
        <v>0</v>
      </c>
      <c r="W448" s="18">
        <f>MAX(W447 + S447 * LTM!$C$1 / 3600 + IF(NOT(OR(LTM!$X449 * 3600 / LTM!$C$1 &gt;= 'Input Data'!$G$12 * LOOKUP(LTM!$A449,'Input Data'!$B$58:$B$62,'Input Data'!$H$58:$H$62) - epsilon, $D448 &lt; LTM!$X448 * 3600 / LTM!$C$1 - epsilon)), MIN(V447 + R447 * LTM!$C$1 / 3600, 0), 0), 0)</f>
        <v>0</v>
      </c>
    </row>
    <row r="449" spans="1:23" x14ac:dyDescent="0.3">
      <c r="A449" s="38" t="e">
        <f>IF(SUM($B448:$H450)=0,NA(),LTM!$A450)</f>
        <v>#N/A</v>
      </c>
      <c r="B449" s="7">
        <f>LTM!$I450 / LTM!$C$1 * 3600</f>
        <v>0</v>
      </c>
      <c r="C449" s="8">
        <f>LTM!$H450 / LTM!$C$1 * 3600</f>
        <v>0</v>
      </c>
      <c r="D449" s="8">
        <f>LTM!$T450 / LTM!$C$1 * 3600</f>
        <v>0</v>
      </c>
      <c r="E449" s="33">
        <f>LTM!$S450 / LTM!$C$1 * 3600</f>
        <v>0</v>
      </c>
      <c r="F449" s="8">
        <f>LTM!$AE450 / LTM!$C$1 * 3600</f>
        <v>0</v>
      </c>
      <c r="G449" s="33">
        <f>LTM!$AD450 / LTM!$C$1 * 3600</f>
        <v>0</v>
      </c>
      <c r="H449" s="18">
        <f>LTM!$AL450 / LTM!$C$1 * 3600</f>
        <v>0</v>
      </c>
      <c r="J449" s="50">
        <f>IF(OR(LTM!$B450 * 3600 / LTM!$C$1 &gt;= 'Input Data'!$C$12 * LOOKUP(LTM!$A450,'Input Data'!$B$58:$B$62,'Input Data'!$D$58:$D$62) - epsilon, LTM!$C450 - LTM!$C449 &lt; LTM!$B449 - epsilon), (LTM!$C450 - LTM!$C449) * 3600 / LTM!$C$1 / 'Input Data'!$C$14, 'Input Data'!$C$13 - (LTM!$C450 - LTM!$C449) * 3600 / LTM!$C$1 / 'Input Data'!$C$15)</f>
        <v>0</v>
      </c>
      <c r="K449" s="60">
        <f>IF($B449 + $C449 &gt;= LTM!$E449 * 3600 / LTM!$C$1 - epsilon, ($B449 + $C449) / 'Input Data'!$C$14, 'Input Data'!$C$13 - ($B449 + $C449) / 'Input Data'!$C$15)</f>
        <v>0</v>
      </c>
      <c r="L449" s="8">
        <f>IF(OR(LTM!$M450 * 3600 / LTM!$C$1 &gt;= 'Input Data'!$E$12 * LOOKUP(LTM!$A450,'Input Data'!$B$58:$B$62,'Input Data'!$F$58:$F$62) - epsilon,$B449 &lt; LTM!$M449 * 3600 / LTM!$C$1 - epsilon), $B449 / 'Input Data'!$E$14, 'Input Data'!$E$13 - $B449 / 'Input Data'!$E$15)</f>
        <v>0</v>
      </c>
      <c r="M449" s="33">
        <f>IF($D449 + $E449 &gt;= LTM!$P449 * 3600 / LTM!$C$1 - epsilon, ($D449 + $E449) / 'Input Data'!$E$14, 'Input Data'!$E$13 - ($D449 + $E449) / 'Input Data'!$E$15)</f>
        <v>0</v>
      </c>
      <c r="N449" s="8">
        <f>IF(OR(LTM!$X450 * 3600 / LTM!$C$1 &gt;= 'Input Data'!$G$12 * LOOKUP(LTM!$A450,'Input Data'!$B$58:$B$62,'Input Data'!$H$58:$H$62) - epsilon, $D449 &lt; LTM!$X449 * 3600 / LTM!$C$1 - epsilon), $D449 / 'Input Data'!$G$14, 'Input Data'!$G$13 - $D449 / 'Input Data'!$G$15)</f>
        <v>0</v>
      </c>
      <c r="O449" s="17">
        <f>IF($F449 + $G449 &gt;= LTM!$AA449 * 3600 / LTM!$C$1 - epsilon, ($F449 + $G449) / 'Input Data'!$G$14, 'Input Data'!$G$13 - ($F449 + $G449) / 'Input Data'!$G$15)</f>
        <v>0</v>
      </c>
      <c r="Q449" s="49">
        <f>IF(ABS($J449-$K449) &gt; epsilon, -((LTM!$C450 - LTM!$C449) * 3600 / LTM!$C$1-($B449+$C449))/($J449-$K449), 0)</f>
        <v>0</v>
      </c>
      <c r="R449" s="8">
        <f t="shared" si="12"/>
        <v>0</v>
      </c>
      <c r="S449" s="17">
        <f t="shared" si="13"/>
        <v>0</v>
      </c>
      <c r="U449" s="49">
        <f>MAX(U448 + Q448 * LTM!$C$1 / 3600, 0)</f>
        <v>0</v>
      </c>
      <c r="V449" s="11">
        <f>MAX(V448 + R448 * LTM!$C$1 / 3600 + IF(NOT(OR(LTM!$M450 * 3600 / LTM!$C$1 &gt;= 'Input Data'!$E$12 * LOOKUP(LTM!$A450,'Input Data'!$B$58:$B$62,'Input Data'!$F$58:$F$62) - epsilon,$B449 &lt; LTM!$M449 * 3600 / LTM!$C$1 - epsilon)), MIN(U448 + Q448 * LTM!$C$1 / 3600, 0), 0), 0)</f>
        <v>0</v>
      </c>
      <c r="W449" s="18">
        <f>MAX(W448 + S448 * LTM!$C$1 / 3600 + IF(NOT(OR(LTM!$X450 * 3600 / LTM!$C$1 &gt;= 'Input Data'!$G$12 * LOOKUP(LTM!$A450,'Input Data'!$B$58:$B$62,'Input Data'!$H$58:$H$62) - epsilon, $D449 &lt; LTM!$X449 * 3600 / LTM!$C$1 - epsilon)), MIN(V448 + R448 * LTM!$C$1 / 3600, 0), 0), 0)</f>
        <v>0</v>
      </c>
    </row>
    <row r="450" spans="1:23" x14ac:dyDescent="0.3">
      <c r="A450" s="38" t="e">
        <f>IF(SUM($B449:$H451)=0,NA(),LTM!$A451)</f>
        <v>#N/A</v>
      </c>
      <c r="B450" s="7">
        <f>LTM!$I451 / LTM!$C$1 * 3600</f>
        <v>0</v>
      </c>
      <c r="C450" s="8">
        <f>LTM!$H451 / LTM!$C$1 * 3600</f>
        <v>0</v>
      </c>
      <c r="D450" s="8">
        <f>LTM!$T451 / LTM!$C$1 * 3600</f>
        <v>0</v>
      </c>
      <c r="E450" s="33">
        <f>LTM!$S451 / LTM!$C$1 * 3600</f>
        <v>0</v>
      </c>
      <c r="F450" s="8">
        <f>LTM!$AE451 / LTM!$C$1 * 3600</f>
        <v>0</v>
      </c>
      <c r="G450" s="33">
        <f>LTM!$AD451 / LTM!$C$1 * 3600</f>
        <v>0</v>
      </c>
      <c r="H450" s="18">
        <f>LTM!$AL451 / LTM!$C$1 * 3600</f>
        <v>0</v>
      </c>
      <c r="J450" s="50">
        <f>IF(OR(LTM!$B451 * 3600 / LTM!$C$1 &gt;= 'Input Data'!$C$12 * LOOKUP(LTM!$A451,'Input Data'!$B$58:$B$62,'Input Data'!$D$58:$D$62) - epsilon, LTM!$C451 - LTM!$C450 &lt; LTM!$B450 - epsilon), (LTM!$C451 - LTM!$C450) * 3600 / LTM!$C$1 / 'Input Data'!$C$14, 'Input Data'!$C$13 - (LTM!$C451 - LTM!$C450) * 3600 / LTM!$C$1 / 'Input Data'!$C$15)</f>
        <v>0</v>
      </c>
      <c r="K450" s="60">
        <f>IF($B450 + $C450 &gt;= LTM!$E450 * 3600 / LTM!$C$1 - epsilon, ($B450 + $C450) / 'Input Data'!$C$14, 'Input Data'!$C$13 - ($B450 + $C450) / 'Input Data'!$C$15)</f>
        <v>0</v>
      </c>
      <c r="L450" s="8">
        <f>IF(OR(LTM!$M451 * 3600 / LTM!$C$1 &gt;= 'Input Data'!$E$12 * LOOKUP(LTM!$A451,'Input Data'!$B$58:$B$62,'Input Data'!$F$58:$F$62) - epsilon,$B450 &lt; LTM!$M450 * 3600 / LTM!$C$1 - epsilon), $B450 / 'Input Data'!$E$14, 'Input Data'!$E$13 - $B450 / 'Input Data'!$E$15)</f>
        <v>0</v>
      </c>
      <c r="M450" s="33">
        <f>IF($D450 + $E450 &gt;= LTM!$P450 * 3600 / LTM!$C$1 - epsilon, ($D450 + $E450) / 'Input Data'!$E$14, 'Input Data'!$E$13 - ($D450 + $E450) / 'Input Data'!$E$15)</f>
        <v>0</v>
      </c>
      <c r="N450" s="8">
        <f>IF(OR(LTM!$X451 * 3600 / LTM!$C$1 &gt;= 'Input Data'!$G$12 * LOOKUP(LTM!$A451,'Input Data'!$B$58:$B$62,'Input Data'!$H$58:$H$62) - epsilon, $D450 &lt; LTM!$X450 * 3600 / LTM!$C$1 - epsilon), $D450 / 'Input Data'!$G$14, 'Input Data'!$G$13 - $D450 / 'Input Data'!$G$15)</f>
        <v>0</v>
      </c>
      <c r="O450" s="17">
        <f>IF($F450 + $G450 &gt;= LTM!$AA450 * 3600 / LTM!$C$1 - epsilon, ($F450 + $G450) / 'Input Data'!$G$14, 'Input Data'!$G$13 - ($F450 + $G450) / 'Input Data'!$G$15)</f>
        <v>0</v>
      </c>
      <c r="Q450" s="49">
        <f>IF(ABS($J450-$K450) &gt; epsilon, -((LTM!$C451 - LTM!$C450) * 3600 / LTM!$C$1-($B450+$C450))/($J450-$K450), 0)</f>
        <v>0</v>
      </c>
      <c r="R450" s="8">
        <f t="shared" si="12"/>
        <v>0</v>
      </c>
      <c r="S450" s="17">
        <f t="shared" si="13"/>
        <v>0</v>
      </c>
      <c r="U450" s="49">
        <f>MAX(U449 + Q449 * LTM!$C$1 / 3600, 0)</f>
        <v>0</v>
      </c>
      <c r="V450" s="11">
        <f>MAX(V449 + R449 * LTM!$C$1 / 3600 + IF(NOT(OR(LTM!$M451 * 3600 / LTM!$C$1 &gt;= 'Input Data'!$E$12 * LOOKUP(LTM!$A451,'Input Data'!$B$58:$B$62,'Input Data'!$F$58:$F$62) - epsilon,$B450 &lt; LTM!$M450 * 3600 / LTM!$C$1 - epsilon)), MIN(U449 + Q449 * LTM!$C$1 / 3600, 0), 0), 0)</f>
        <v>0</v>
      </c>
      <c r="W450" s="18">
        <f>MAX(W449 + S449 * LTM!$C$1 / 3600 + IF(NOT(OR(LTM!$X451 * 3600 / LTM!$C$1 &gt;= 'Input Data'!$G$12 * LOOKUP(LTM!$A451,'Input Data'!$B$58:$B$62,'Input Data'!$H$58:$H$62) - epsilon, $D450 &lt; LTM!$X450 * 3600 / LTM!$C$1 - epsilon)), MIN(V449 + R449 * LTM!$C$1 / 3600, 0), 0), 0)</f>
        <v>0</v>
      </c>
    </row>
    <row r="451" spans="1:23" x14ac:dyDescent="0.3">
      <c r="A451" s="38" t="e">
        <f>IF(SUM($B450:$H452)=0,NA(),LTM!$A452)</f>
        <v>#N/A</v>
      </c>
      <c r="B451" s="7">
        <f>LTM!$I452 / LTM!$C$1 * 3600</f>
        <v>0</v>
      </c>
      <c r="C451" s="8">
        <f>LTM!$H452 / LTM!$C$1 * 3600</f>
        <v>0</v>
      </c>
      <c r="D451" s="8">
        <f>LTM!$T452 / LTM!$C$1 * 3600</f>
        <v>0</v>
      </c>
      <c r="E451" s="33">
        <f>LTM!$S452 / LTM!$C$1 * 3600</f>
        <v>0</v>
      </c>
      <c r="F451" s="8">
        <f>LTM!$AE452 / LTM!$C$1 * 3600</f>
        <v>0</v>
      </c>
      <c r="G451" s="33">
        <f>LTM!$AD452 / LTM!$C$1 * 3600</f>
        <v>0</v>
      </c>
      <c r="H451" s="18">
        <f>LTM!$AL452 / LTM!$C$1 * 3600</f>
        <v>0</v>
      </c>
      <c r="J451" s="50">
        <f>IF(OR(LTM!$B452 * 3600 / LTM!$C$1 &gt;= 'Input Data'!$C$12 * LOOKUP(LTM!$A452,'Input Data'!$B$58:$B$62,'Input Data'!$D$58:$D$62) - epsilon, LTM!$C452 - LTM!$C451 &lt; LTM!$B451 - epsilon), (LTM!$C452 - LTM!$C451) * 3600 / LTM!$C$1 / 'Input Data'!$C$14, 'Input Data'!$C$13 - (LTM!$C452 - LTM!$C451) * 3600 / LTM!$C$1 / 'Input Data'!$C$15)</f>
        <v>0</v>
      </c>
      <c r="K451" s="60">
        <f>IF($B451 + $C451 &gt;= LTM!$E451 * 3600 / LTM!$C$1 - epsilon, ($B451 + $C451) / 'Input Data'!$C$14, 'Input Data'!$C$13 - ($B451 + $C451) / 'Input Data'!$C$15)</f>
        <v>0</v>
      </c>
      <c r="L451" s="8">
        <f>IF(OR(LTM!$M452 * 3600 / LTM!$C$1 &gt;= 'Input Data'!$E$12 * LOOKUP(LTM!$A452,'Input Data'!$B$58:$B$62,'Input Data'!$F$58:$F$62) - epsilon,$B451 &lt; LTM!$M451 * 3600 / LTM!$C$1 - epsilon), $B451 / 'Input Data'!$E$14, 'Input Data'!$E$13 - $B451 / 'Input Data'!$E$15)</f>
        <v>0</v>
      </c>
      <c r="M451" s="33">
        <f>IF($D451 + $E451 &gt;= LTM!$P451 * 3600 / LTM!$C$1 - epsilon, ($D451 + $E451) / 'Input Data'!$E$14, 'Input Data'!$E$13 - ($D451 + $E451) / 'Input Data'!$E$15)</f>
        <v>0</v>
      </c>
      <c r="N451" s="8">
        <f>IF(OR(LTM!$X452 * 3600 / LTM!$C$1 &gt;= 'Input Data'!$G$12 * LOOKUP(LTM!$A452,'Input Data'!$B$58:$B$62,'Input Data'!$H$58:$H$62) - epsilon, $D451 &lt; LTM!$X451 * 3600 / LTM!$C$1 - epsilon), $D451 / 'Input Data'!$G$14, 'Input Data'!$G$13 - $D451 / 'Input Data'!$G$15)</f>
        <v>0</v>
      </c>
      <c r="O451" s="17">
        <f>IF($F451 + $G451 &gt;= LTM!$AA451 * 3600 / LTM!$C$1 - epsilon, ($F451 + $G451) / 'Input Data'!$G$14, 'Input Data'!$G$13 - ($F451 + $G451) / 'Input Data'!$G$15)</f>
        <v>0</v>
      </c>
      <c r="Q451" s="49">
        <f>IF(ABS($J451-$K451) &gt; epsilon, -((LTM!$C452 - LTM!$C451) * 3600 / LTM!$C$1-($B451+$C451))/($J451-$K451), 0)</f>
        <v>0</v>
      </c>
      <c r="R451" s="8">
        <f t="shared" si="12"/>
        <v>0</v>
      </c>
      <c r="S451" s="17">
        <f t="shared" si="13"/>
        <v>0</v>
      </c>
      <c r="U451" s="49">
        <f>MAX(U450 + Q450 * LTM!$C$1 / 3600, 0)</f>
        <v>0</v>
      </c>
      <c r="V451" s="11">
        <f>MAX(V450 + R450 * LTM!$C$1 / 3600 + IF(NOT(OR(LTM!$M452 * 3600 / LTM!$C$1 &gt;= 'Input Data'!$E$12 * LOOKUP(LTM!$A452,'Input Data'!$B$58:$B$62,'Input Data'!$F$58:$F$62) - epsilon,$B451 &lt; LTM!$M451 * 3600 / LTM!$C$1 - epsilon)), MIN(U450 + Q450 * LTM!$C$1 / 3600, 0), 0), 0)</f>
        <v>0</v>
      </c>
      <c r="W451" s="18">
        <f>MAX(W450 + S450 * LTM!$C$1 / 3600 + IF(NOT(OR(LTM!$X452 * 3600 / LTM!$C$1 &gt;= 'Input Data'!$G$12 * LOOKUP(LTM!$A452,'Input Data'!$B$58:$B$62,'Input Data'!$H$58:$H$62) - epsilon, $D451 &lt; LTM!$X451 * 3600 / LTM!$C$1 - epsilon)), MIN(V450 + R450 * LTM!$C$1 / 3600, 0), 0), 0)</f>
        <v>0</v>
      </c>
    </row>
    <row r="452" spans="1:23" x14ac:dyDescent="0.3">
      <c r="A452" s="38" t="e">
        <f>IF(SUM($B451:$H453)=0,NA(),LTM!$A453)</f>
        <v>#N/A</v>
      </c>
      <c r="B452" s="7">
        <f>LTM!$I453 / LTM!$C$1 * 3600</f>
        <v>0</v>
      </c>
      <c r="C452" s="8">
        <f>LTM!$H453 / LTM!$C$1 * 3600</f>
        <v>0</v>
      </c>
      <c r="D452" s="8">
        <f>LTM!$T453 / LTM!$C$1 * 3600</f>
        <v>0</v>
      </c>
      <c r="E452" s="33">
        <f>LTM!$S453 / LTM!$C$1 * 3600</f>
        <v>0</v>
      </c>
      <c r="F452" s="8">
        <f>LTM!$AE453 / LTM!$C$1 * 3600</f>
        <v>0</v>
      </c>
      <c r="G452" s="33">
        <f>LTM!$AD453 / LTM!$C$1 * 3600</f>
        <v>0</v>
      </c>
      <c r="H452" s="18">
        <f>LTM!$AL453 / LTM!$C$1 * 3600</f>
        <v>0</v>
      </c>
      <c r="J452" s="50">
        <f>IF(OR(LTM!$B453 * 3600 / LTM!$C$1 &gt;= 'Input Data'!$C$12 * LOOKUP(LTM!$A453,'Input Data'!$B$58:$B$62,'Input Data'!$D$58:$D$62) - epsilon, LTM!$C453 - LTM!$C452 &lt; LTM!$B452 - epsilon), (LTM!$C453 - LTM!$C452) * 3600 / LTM!$C$1 / 'Input Data'!$C$14, 'Input Data'!$C$13 - (LTM!$C453 - LTM!$C452) * 3600 / LTM!$C$1 / 'Input Data'!$C$15)</f>
        <v>0</v>
      </c>
      <c r="K452" s="60">
        <f>IF($B452 + $C452 &gt;= LTM!$E452 * 3600 / LTM!$C$1 - epsilon, ($B452 + $C452) / 'Input Data'!$C$14, 'Input Data'!$C$13 - ($B452 + $C452) / 'Input Data'!$C$15)</f>
        <v>0</v>
      </c>
      <c r="L452" s="8">
        <f>IF(OR(LTM!$M453 * 3600 / LTM!$C$1 &gt;= 'Input Data'!$E$12 * LOOKUP(LTM!$A453,'Input Data'!$B$58:$B$62,'Input Data'!$F$58:$F$62) - epsilon,$B452 &lt; LTM!$M452 * 3600 / LTM!$C$1 - epsilon), $B452 / 'Input Data'!$E$14, 'Input Data'!$E$13 - $B452 / 'Input Data'!$E$15)</f>
        <v>0</v>
      </c>
      <c r="M452" s="33">
        <f>IF($D452 + $E452 &gt;= LTM!$P452 * 3600 / LTM!$C$1 - epsilon, ($D452 + $E452) / 'Input Data'!$E$14, 'Input Data'!$E$13 - ($D452 + $E452) / 'Input Data'!$E$15)</f>
        <v>0</v>
      </c>
      <c r="N452" s="8">
        <f>IF(OR(LTM!$X453 * 3600 / LTM!$C$1 &gt;= 'Input Data'!$G$12 * LOOKUP(LTM!$A453,'Input Data'!$B$58:$B$62,'Input Data'!$H$58:$H$62) - epsilon, $D452 &lt; LTM!$X452 * 3600 / LTM!$C$1 - epsilon), $D452 / 'Input Data'!$G$14, 'Input Data'!$G$13 - $D452 / 'Input Data'!$G$15)</f>
        <v>0</v>
      </c>
      <c r="O452" s="17">
        <f>IF($F452 + $G452 &gt;= LTM!$AA452 * 3600 / LTM!$C$1 - epsilon, ($F452 + $G452) / 'Input Data'!$G$14, 'Input Data'!$G$13 - ($F452 + $G452) / 'Input Data'!$G$15)</f>
        <v>0</v>
      </c>
      <c r="Q452" s="49">
        <f>IF(ABS($J452-$K452) &gt; epsilon, -((LTM!$C453 - LTM!$C452) * 3600 / LTM!$C$1-($B452+$C452))/($J452-$K452), 0)</f>
        <v>0</v>
      </c>
      <c r="R452" s="8">
        <f t="shared" si="12"/>
        <v>0</v>
      </c>
      <c r="S452" s="17">
        <f t="shared" si="13"/>
        <v>0</v>
      </c>
      <c r="U452" s="49">
        <f>MAX(U451 + Q451 * LTM!$C$1 / 3600, 0)</f>
        <v>0</v>
      </c>
      <c r="V452" s="11">
        <f>MAX(V451 + R451 * LTM!$C$1 / 3600 + IF(NOT(OR(LTM!$M453 * 3600 / LTM!$C$1 &gt;= 'Input Data'!$E$12 * LOOKUP(LTM!$A453,'Input Data'!$B$58:$B$62,'Input Data'!$F$58:$F$62) - epsilon,$B452 &lt; LTM!$M452 * 3600 / LTM!$C$1 - epsilon)), MIN(U451 + Q451 * LTM!$C$1 / 3600, 0), 0), 0)</f>
        <v>0</v>
      </c>
      <c r="W452" s="18">
        <f>MAX(W451 + S451 * LTM!$C$1 / 3600 + IF(NOT(OR(LTM!$X453 * 3600 / LTM!$C$1 &gt;= 'Input Data'!$G$12 * LOOKUP(LTM!$A453,'Input Data'!$B$58:$B$62,'Input Data'!$H$58:$H$62) - epsilon, $D452 &lt; LTM!$X452 * 3600 / LTM!$C$1 - epsilon)), MIN(V451 + R451 * LTM!$C$1 / 3600, 0), 0), 0)</f>
        <v>0</v>
      </c>
    </row>
    <row r="453" spans="1:23" x14ac:dyDescent="0.3">
      <c r="A453" s="38" t="e">
        <f>IF(SUM($B452:$H454)=0,NA(),LTM!$A454)</f>
        <v>#N/A</v>
      </c>
      <c r="B453" s="7">
        <f>LTM!$I454 / LTM!$C$1 * 3600</f>
        <v>0</v>
      </c>
      <c r="C453" s="8">
        <f>LTM!$H454 / LTM!$C$1 * 3600</f>
        <v>0</v>
      </c>
      <c r="D453" s="8">
        <f>LTM!$T454 / LTM!$C$1 * 3600</f>
        <v>0</v>
      </c>
      <c r="E453" s="33">
        <f>LTM!$S454 / LTM!$C$1 * 3600</f>
        <v>0</v>
      </c>
      <c r="F453" s="8">
        <f>LTM!$AE454 / LTM!$C$1 * 3600</f>
        <v>0</v>
      </c>
      <c r="G453" s="33">
        <f>LTM!$AD454 / LTM!$C$1 * 3600</f>
        <v>0</v>
      </c>
      <c r="H453" s="18">
        <f>LTM!$AL454 / LTM!$C$1 * 3600</f>
        <v>0</v>
      </c>
      <c r="J453" s="50">
        <f>IF(OR(LTM!$B454 * 3600 / LTM!$C$1 &gt;= 'Input Data'!$C$12 * LOOKUP(LTM!$A454,'Input Data'!$B$58:$B$62,'Input Data'!$D$58:$D$62) - epsilon, LTM!$C454 - LTM!$C453 &lt; LTM!$B453 - epsilon), (LTM!$C454 - LTM!$C453) * 3600 / LTM!$C$1 / 'Input Data'!$C$14, 'Input Data'!$C$13 - (LTM!$C454 - LTM!$C453) * 3600 / LTM!$C$1 / 'Input Data'!$C$15)</f>
        <v>0</v>
      </c>
      <c r="K453" s="60">
        <f>IF($B453 + $C453 &gt;= LTM!$E453 * 3600 / LTM!$C$1 - epsilon, ($B453 + $C453) / 'Input Data'!$C$14, 'Input Data'!$C$13 - ($B453 + $C453) / 'Input Data'!$C$15)</f>
        <v>0</v>
      </c>
      <c r="L453" s="8">
        <f>IF(OR(LTM!$M454 * 3600 / LTM!$C$1 &gt;= 'Input Data'!$E$12 * LOOKUP(LTM!$A454,'Input Data'!$B$58:$B$62,'Input Data'!$F$58:$F$62) - epsilon,$B453 &lt; LTM!$M453 * 3600 / LTM!$C$1 - epsilon), $B453 / 'Input Data'!$E$14, 'Input Data'!$E$13 - $B453 / 'Input Data'!$E$15)</f>
        <v>0</v>
      </c>
      <c r="M453" s="33">
        <f>IF($D453 + $E453 &gt;= LTM!$P453 * 3600 / LTM!$C$1 - epsilon, ($D453 + $E453) / 'Input Data'!$E$14, 'Input Data'!$E$13 - ($D453 + $E453) / 'Input Data'!$E$15)</f>
        <v>0</v>
      </c>
      <c r="N453" s="8">
        <f>IF(OR(LTM!$X454 * 3600 / LTM!$C$1 &gt;= 'Input Data'!$G$12 * LOOKUP(LTM!$A454,'Input Data'!$B$58:$B$62,'Input Data'!$H$58:$H$62) - epsilon, $D453 &lt; LTM!$X453 * 3600 / LTM!$C$1 - epsilon), $D453 / 'Input Data'!$G$14, 'Input Data'!$G$13 - $D453 / 'Input Data'!$G$15)</f>
        <v>0</v>
      </c>
      <c r="O453" s="17">
        <f>IF($F453 + $G453 &gt;= LTM!$AA453 * 3600 / LTM!$C$1 - epsilon, ($F453 + $G453) / 'Input Data'!$G$14, 'Input Data'!$G$13 - ($F453 + $G453) / 'Input Data'!$G$15)</f>
        <v>0</v>
      </c>
      <c r="Q453" s="49">
        <f>IF(ABS($J453-$K453) &gt; epsilon, -((LTM!$C454 - LTM!$C453) * 3600 / LTM!$C$1-($B453+$C453))/($J453-$K453), 0)</f>
        <v>0</v>
      </c>
      <c r="R453" s="8">
        <f t="shared" si="12"/>
        <v>0</v>
      </c>
      <c r="S453" s="17">
        <f t="shared" si="13"/>
        <v>0</v>
      </c>
      <c r="U453" s="49">
        <f>MAX(U452 + Q452 * LTM!$C$1 / 3600, 0)</f>
        <v>0</v>
      </c>
      <c r="V453" s="11">
        <f>MAX(V452 + R452 * LTM!$C$1 / 3600 + IF(NOT(OR(LTM!$M454 * 3600 / LTM!$C$1 &gt;= 'Input Data'!$E$12 * LOOKUP(LTM!$A454,'Input Data'!$B$58:$B$62,'Input Data'!$F$58:$F$62) - epsilon,$B453 &lt; LTM!$M453 * 3600 / LTM!$C$1 - epsilon)), MIN(U452 + Q452 * LTM!$C$1 / 3600, 0), 0), 0)</f>
        <v>0</v>
      </c>
      <c r="W453" s="18">
        <f>MAX(W452 + S452 * LTM!$C$1 / 3600 + IF(NOT(OR(LTM!$X454 * 3600 / LTM!$C$1 &gt;= 'Input Data'!$G$12 * LOOKUP(LTM!$A454,'Input Data'!$B$58:$B$62,'Input Data'!$H$58:$H$62) - epsilon, $D453 &lt; LTM!$X453 * 3600 / LTM!$C$1 - epsilon)), MIN(V452 + R452 * LTM!$C$1 / 3600, 0), 0), 0)</f>
        <v>0</v>
      </c>
    </row>
    <row r="454" spans="1:23" x14ac:dyDescent="0.3">
      <c r="A454" s="38" t="e">
        <f>IF(SUM($B453:$H455)=0,NA(),LTM!$A455)</f>
        <v>#N/A</v>
      </c>
      <c r="B454" s="7">
        <f>LTM!$I455 / LTM!$C$1 * 3600</f>
        <v>0</v>
      </c>
      <c r="C454" s="8">
        <f>LTM!$H455 / LTM!$C$1 * 3600</f>
        <v>0</v>
      </c>
      <c r="D454" s="8">
        <f>LTM!$T455 / LTM!$C$1 * 3600</f>
        <v>0</v>
      </c>
      <c r="E454" s="33">
        <f>LTM!$S455 / LTM!$C$1 * 3600</f>
        <v>0</v>
      </c>
      <c r="F454" s="8">
        <f>LTM!$AE455 / LTM!$C$1 * 3600</f>
        <v>0</v>
      </c>
      <c r="G454" s="33">
        <f>LTM!$AD455 / LTM!$C$1 * 3600</f>
        <v>0</v>
      </c>
      <c r="H454" s="18">
        <f>LTM!$AL455 / LTM!$C$1 * 3600</f>
        <v>0</v>
      </c>
      <c r="J454" s="50">
        <f>IF(OR(LTM!$B455 * 3600 / LTM!$C$1 &gt;= 'Input Data'!$C$12 * LOOKUP(LTM!$A455,'Input Data'!$B$58:$B$62,'Input Data'!$D$58:$D$62) - epsilon, LTM!$C455 - LTM!$C454 &lt; LTM!$B454 - epsilon), (LTM!$C455 - LTM!$C454) * 3600 / LTM!$C$1 / 'Input Data'!$C$14, 'Input Data'!$C$13 - (LTM!$C455 - LTM!$C454) * 3600 / LTM!$C$1 / 'Input Data'!$C$15)</f>
        <v>0</v>
      </c>
      <c r="K454" s="60">
        <f>IF($B454 + $C454 &gt;= LTM!$E454 * 3600 / LTM!$C$1 - epsilon, ($B454 + $C454) / 'Input Data'!$C$14, 'Input Data'!$C$13 - ($B454 + $C454) / 'Input Data'!$C$15)</f>
        <v>0</v>
      </c>
      <c r="L454" s="8">
        <f>IF(OR(LTM!$M455 * 3600 / LTM!$C$1 &gt;= 'Input Data'!$E$12 * LOOKUP(LTM!$A455,'Input Data'!$B$58:$B$62,'Input Data'!$F$58:$F$62) - epsilon,$B454 &lt; LTM!$M454 * 3600 / LTM!$C$1 - epsilon), $B454 / 'Input Data'!$E$14, 'Input Data'!$E$13 - $B454 / 'Input Data'!$E$15)</f>
        <v>0</v>
      </c>
      <c r="M454" s="33">
        <f>IF($D454 + $E454 &gt;= LTM!$P454 * 3600 / LTM!$C$1 - epsilon, ($D454 + $E454) / 'Input Data'!$E$14, 'Input Data'!$E$13 - ($D454 + $E454) / 'Input Data'!$E$15)</f>
        <v>0</v>
      </c>
      <c r="N454" s="8">
        <f>IF(OR(LTM!$X455 * 3600 / LTM!$C$1 &gt;= 'Input Data'!$G$12 * LOOKUP(LTM!$A455,'Input Data'!$B$58:$B$62,'Input Data'!$H$58:$H$62) - epsilon, $D454 &lt; LTM!$X454 * 3600 / LTM!$C$1 - epsilon), $D454 / 'Input Data'!$G$14, 'Input Data'!$G$13 - $D454 / 'Input Data'!$G$15)</f>
        <v>0</v>
      </c>
      <c r="O454" s="17">
        <f>IF($F454 + $G454 &gt;= LTM!$AA454 * 3600 / LTM!$C$1 - epsilon, ($F454 + $G454) / 'Input Data'!$G$14, 'Input Data'!$G$13 - ($F454 + $G454) / 'Input Data'!$G$15)</f>
        <v>0</v>
      </c>
      <c r="Q454" s="49">
        <f>IF(ABS($J454-$K454) &gt; epsilon, -((LTM!$C455 - LTM!$C454) * 3600 / LTM!$C$1-($B454+$C454))/($J454-$K454), 0)</f>
        <v>0</v>
      </c>
      <c r="R454" s="8">
        <f t="shared" ref="R454:R504" si="14">IF(ABS($L454-$M454) &gt; epsilon, -($B454-($D454+$E454))/($L454-$M454), 0)</f>
        <v>0</v>
      </c>
      <c r="S454" s="17">
        <f t="shared" ref="S454:S504" si="15">IF(ABS($N454-$O454) &gt; epsilon, -($D454-($F454+$G454))/($N454-$O454), 0)</f>
        <v>0</v>
      </c>
      <c r="U454" s="49">
        <f>MAX(U453 + Q453 * LTM!$C$1 / 3600, 0)</f>
        <v>0</v>
      </c>
      <c r="V454" s="11">
        <f>MAX(V453 + R453 * LTM!$C$1 / 3600 + IF(NOT(OR(LTM!$M455 * 3600 / LTM!$C$1 &gt;= 'Input Data'!$E$12 * LOOKUP(LTM!$A455,'Input Data'!$B$58:$B$62,'Input Data'!$F$58:$F$62) - epsilon,$B454 &lt; LTM!$M454 * 3600 / LTM!$C$1 - epsilon)), MIN(U453 + Q453 * LTM!$C$1 / 3600, 0), 0), 0)</f>
        <v>0</v>
      </c>
      <c r="W454" s="18">
        <f>MAX(W453 + S453 * LTM!$C$1 / 3600 + IF(NOT(OR(LTM!$X455 * 3600 / LTM!$C$1 &gt;= 'Input Data'!$G$12 * LOOKUP(LTM!$A455,'Input Data'!$B$58:$B$62,'Input Data'!$H$58:$H$62) - epsilon, $D454 &lt; LTM!$X454 * 3600 / LTM!$C$1 - epsilon)), MIN(V453 + R453 * LTM!$C$1 / 3600, 0), 0), 0)</f>
        <v>0</v>
      </c>
    </row>
    <row r="455" spans="1:23" x14ac:dyDescent="0.3">
      <c r="A455" s="38" t="e">
        <f>IF(SUM($B454:$H456)=0,NA(),LTM!$A456)</f>
        <v>#N/A</v>
      </c>
      <c r="B455" s="7">
        <f>LTM!$I456 / LTM!$C$1 * 3600</f>
        <v>0</v>
      </c>
      <c r="C455" s="8">
        <f>LTM!$H456 / LTM!$C$1 * 3600</f>
        <v>0</v>
      </c>
      <c r="D455" s="8">
        <f>LTM!$T456 / LTM!$C$1 * 3600</f>
        <v>0</v>
      </c>
      <c r="E455" s="33">
        <f>LTM!$S456 / LTM!$C$1 * 3600</f>
        <v>0</v>
      </c>
      <c r="F455" s="8">
        <f>LTM!$AE456 / LTM!$C$1 * 3600</f>
        <v>0</v>
      </c>
      <c r="G455" s="33">
        <f>LTM!$AD456 / LTM!$C$1 * 3600</f>
        <v>0</v>
      </c>
      <c r="H455" s="18">
        <f>LTM!$AL456 / LTM!$C$1 * 3600</f>
        <v>0</v>
      </c>
      <c r="J455" s="50">
        <f>IF(OR(LTM!$B456 * 3600 / LTM!$C$1 &gt;= 'Input Data'!$C$12 * LOOKUP(LTM!$A456,'Input Data'!$B$58:$B$62,'Input Data'!$D$58:$D$62) - epsilon, LTM!$C456 - LTM!$C455 &lt; LTM!$B455 - epsilon), (LTM!$C456 - LTM!$C455) * 3600 / LTM!$C$1 / 'Input Data'!$C$14, 'Input Data'!$C$13 - (LTM!$C456 - LTM!$C455) * 3600 / LTM!$C$1 / 'Input Data'!$C$15)</f>
        <v>0</v>
      </c>
      <c r="K455" s="60">
        <f>IF($B455 + $C455 &gt;= LTM!$E455 * 3600 / LTM!$C$1 - epsilon, ($B455 + $C455) / 'Input Data'!$C$14, 'Input Data'!$C$13 - ($B455 + $C455) / 'Input Data'!$C$15)</f>
        <v>0</v>
      </c>
      <c r="L455" s="8">
        <f>IF(OR(LTM!$M456 * 3600 / LTM!$C$1 &gt;= 'Input Data'!$E$12 * LOOKUP(LTM!$A456,'Input Data'!$B$58:$B$62,'Input Data'!$F$58:$F$62) - epsilon,$B455 &lt; LTM!$M455 * 3600 / LTM!$C$1 - epsilon), $B455 / 'Input Data'!$E$14, 'Input Data'!$E$13 - $B455 / 'Input Data'!$E$15)</f>
        <v>0</v>
      </c>
      <c r="M455" s="33">
        <f>IF($D455 + $E455 &gt;= LTM!$P455 * 3600 / LTM!$C$1 - epsilon, ($D455 + $E455) / 'Input Data'!$E$14, 'Input Data'!$E$13 - ($D455 + $E455) / 'Input Data'!$E$15)</f>
        <v>0</v>
      </c>
      <c r="N455" s="8">
        <f>IF(OR(LTM!$X456 * 3600 / LTM!$C$1 &gt;= 'Input Data'!$G$12 * LOOKUP(LTM!$A456,'Input Data'!$B$58:$B$62,'Input Data'!$H$58:$H$62) - epsilon, $D455 &lt; LTM!$X455 * 3600 / LTM!$C$1 - epsilon), $D455 / 'Input Data'!$G$14, 'Input Data'!$G$13 - $D455 / 'Input Data'!$G$15)</f>
        <v>0</v>
      </c>
      <c r="O455" s="17">
        <f>IF($F455 + $G455 &gt;= LTM!$AA455 * 3600 / LTM!$C$1 - epsilon, ($F455 + $G455) / 'Input Data'!$G$14, 'Input Data'!$G$13 - ($F455 + $G455) / 'Input Data'!$G$15)</f>
        <v>0</v>
      </c>
      <c r="Q455" s="49">
        <f>IF(ABS($J455-$K455) &gt; epsilon, -((LTM!$C456 - LTM!$C455) * 3600 / LTM!$C$1-($B455+$C455))/($J455-$K455), 0)</f>
        <v>0</v>
      </c>
      <c r="R455" s="8">
        <f t="shared" si="14"/>
        <v>0</v>
      </c>
      <c r="S455" s="17">
        <f t="shared" si="15"/>
        <v>0</v>
      </c>
      <c r="U455" s="49">
        <f>MAX(U454 + Q454 * LTM!$C$1 / 3600, 0)</f>
        <v>0</v>
      </c>
      <c r="V455" s="11">
        <f>MAX(V454 + R454 * LTM!$C$1 / 3600 + IF(NOT(OR(LTM!$M456 * 3600 / LTM!$C$1 &gt;= 'Input Data'!$E$12 * LOOKUP(LTM!$A456,'Input Data'!$B$58:$B$62,'Input Data'!$F$58:$F$62) - epsilon,$B455 &lt; LTM!$M455 * 3600 / LTM!$C$1 - epsilon)), MIN(U454 + Q454 * LTM!$C$1 / 3600, 0), 0), 0)</f>
        <v>0</v>
      </c>
      <c r="W455" s="18">
        <f>MAX(W454 + S454 * LTM!$C$1 / 3600 + IF(NOT(OR(LTM!$X456 * 3600 / LTM!$C$1 &gt;= 'Input Data'!$G$12 * LOOKUP(LTM!$A456,'Input Data'!$B$58:$B$62,'Input Data'!$H$58:$H$62) - epsilon, $D455 &lt; LTM!$X455 * 3600 / LTM!$C$1 - epsilon)), MIN(V454 + R454 * LTM!$C$1 / 3600, 0), 0), 0)</f>
        <v>0</v>
      </c>
    </row>
    <row r="456" spans="1:23" x14ac:dyDescent="0.3">
      <c r="A456" s="38" t="e">
        <f>IF(SUM($B455:$H457)=0,NA(),LTM!$A457)</f>
        <v>#N/A</v>
      </c>
      <c r="B456" s="7">
        <f>LTM!$I457 / LTM!$C$1 * 3600</f>
        <v>0</v>
      </c>
      <c r="C456" s="8">
        <f>LTM!$H457 / LTM!$C$1 * 3600</f>
        <v>0</v>
      </c>
      <c r="D456" s="8">
        <f>LTM!$T457 / LTM!$C$1 * 3600</f>
        <v>0</v>
      </c>
      <c r="E456" s="33">
        <f>LTM!$S457 / LTM!$C$1 * 3600</f>
        <v>0</v>
      </c>
      <c r="F456" s="8">
        <f>LTM!$AE457 / LTM!$C$1 * 3600</f>
        <v>0</v>
      </c>
      <c r="G456" s="33">
        <f>LTM!$AD457 / LTM!$C$1 * 3600</f>
        <v>0</v>
      </c>
      <c r="H456" s="18">
        <f>LTM!$AL457 / LTM!$C$1 * 3600</f>
        <v>0</v>
      </c>
      <c r="J456" s="50">
        <f>IF(OR(LTM!$B457 * 3600 / LTM!$C$1 &gt;= 'Input Data'!$C$12 * LOOKUP(LTM!$A457,'Input Data'!$B$58:$B$62,'Input Data'!$D$58:$D$62) - epsilon, LTM!$C457 - LTM!$C456 &lt; LTM!$B456 - epsilon), (LTM!$C457 - LTM!$C456) * 3600 / LTM!$C$1 / 'Input Data'!$C$14, 'Input Data'!$C$13 - (LTM!$C457 - LTM!$C456) * 3600 / LTM!$C$1 / 'Input Data'!$C$15)</f>
        <v>0</v>
      </c>
      <c r="K456" s="60">
        <f>IF($B456 + $C456 &gt;= LTM!$E456 * 3600 / LTM!$C$1 - epsilon, ($B456 + $C456) / 'Input Data'!$C$14, 'Input Data'!$C$13 - ($B456 + $C456) / 'Input Data'!$C$15)</f>
        <v>0</v>
      </c>
      <c r="L456" s="8">
        <f>IF(OR(LTM!$M457 * 3600 / LTM!$C$1 &gt;= 'Input Data'!$E$12 * LOOKUP(LTM!$A457,'Input Data'!$B$58:$B$62,'Input Data'!$F$58:$F$62) - epsilon,$B456 &lt; LTM!$M456 * 3600 / LTM!$C$1 - epsilon), $B456 / 'Input Data'!$E$14, 'Input Data'!$E$13 - $B456 / 'Input Data'!$E$15)</f>
        <v>0</v>
      </c>
      <c r="M456" s="33">
        <f>IF($D456 + $E456 &gt;= LTM!$P456 * 3600 / LTM!$C$1 - epsilon, ($D456 + $E456) / 'Input Data'!$E$14, 'Input Data'!$E$13 - ($D456 + $E456) / 'Input Data'!$E$15)</f>
        <v>0</v>
      </c>
      <c r="N456" s="8">
        <f>IF(OR(LTM!$X457 * 3600 / LTM!$C$1 &gt;= 'Input Data'!$G$12 * LOOKUP(LTM!$A457,'Input Data'!$B$58:$B$62,'Input Data'!$H$58:$H$62) - epsilon, $D456 &lt; LTM!$X456 * 3600 / LTM!$C$1 - epsilon), $D456 / 'Input Data'!$G$14, 'Input Data'!$G$13 - $D456 / 'Input Data'!$G$15)</f>
        <v>0</v>
      </c>
      <c r="O456" s="17">
        <f>IF($F456 + $G456 &gt;= LTM!$AA456 * 3600 / LTM!$C$1 - epsilon, ($F456 + $G456) / 'Input Data'!$G$14, 'Input Data'!$G$13 - ($F456 + $G456) / 'Input Data'!$G$15)</f>
        <v>0</v>
      </c>
      <c r="Q456" s="49">
        <f>IF(ABS($J456-$K456) &gt; epsilon, -((LTM!$C457 - LTM!$C456) * 3600 / LTM!$C$1-($B456+$C456))/($J456-$K456), 0)</f>
        <v>0</v>
      </c>
      <c r="R456" s="8">
        <f t="shared" si="14"/>
        <v>0</v>
      </c>
      <c r="S456" s="17">
        <f t="shared" si="15"/>
        <v>0</v>
      </c>
      <c r="U456" s="49">
        <f>MAX(U455 + Q455 * LTM!$C$1 / 3600, 0)</f>
        <v>0</v>
      </c>
      <c r="V456" s="11">
        <f>MAX(V455 + R455 * LTM!$C$1 / 3600 + IF(NOT(OR(LTM!$M457 * 3600 / LTM!$C$1 &gt;= 'Input Data'!$E$12 * LOOKUP(LTM!$A457,'Input Data'!$B$58:$B$62,'Input Data'!$F$58:$F$62) - epsilon,$B456 &lt; LTM!$M456 * 3600 / LTM!$C$1 - epsilon)), MIN(U455 + Q455 * LTM!$C$1 / 3600, 0), 0), 0)</f>
        <v>0</v>
      </c>
      <c r="W456" s="18">
        <f>MAX(W455 + S455 * LTM!$C$1 / 3600 + IF(NOT(OR(LTM!$X457 * 3600 / LTM!$C$1 &gt;= 'Input Data'!$G$12 * LOOKUP(LTM!$A457,'Input Data'!$B$58:$B$62,'Input Data'!$H$58:$H$62) - epsilon, $D456 &lt; LTM!$X456 * 3600 / LTM!$C$1 - epsilon)), MIN(V455 + R455 * LTM!$C$1 / 3600, 0), 0), 0)</f>
        <v>0</v>
      </c>
    </row>
    <row r="457" spans="1:23" x14ac:dyDescent="0.3">
      <c r="A457" s="38" t="e">
        <f>IF(SUM($B456:$H458)=0,NA(),LTM!$A458)</f>
        <v>#N/A</v>
      </c>
      <c r="B457" s="7">
        <f>LTM!$I458 / LTM!$C$1 * 3600</f>
        <v>0</v>
      </c>
      <c r="C457" s="8">
        <f>LTM!$H458 / LTM!$C$1 * 3600</f>
        <v>0</v>
      </c>
      <c r="D457" s="8">
        <f>LTM!$T458 / LTM!$C$1 * 3600</f>
        <v>0</v>
      </c>
      <c r="E457" s="33">
        <f>LTM!$S458 / LTM!$C$1 * 3600</f>
        <v>0</v>
      </c>
      <c r="F457" s="8">
        <f>LTM!$AE458 / LTM!$C$1 * 3600</f>
        <v>0</v>
      </c>
      <c r="G457" s="33">
        <f>LTM!$AD458 / LTM!$C$1 * 3600</f>
        <v>0</v>
      </c>
      <c r="H457" s="18">
        <f>LTM!$AL458 / LTM!$C$1 * 3600</f>
        <v>0</v>
      </c>
      <c r="J457" s="50">
        <f>IF(OR(LTM!$B458 * 3600 / LTM!$C$1 &gt;= 'Input Data'!$C$12 * LOOKUP(LTM!$A458,'Input Data'!$B$58:$B$62,'Input Data'!$D$58:$D$62) - epsilon, LTM!$C458 - LTM!$C457 &lt; LTM!$B457 - epsilon), (LTM!$C458 - LTM!$C457) * 3600 / LTM!$C$1 / 'Input Data'!$C$14, 'Input Data'!$C$13 - (LTM!$C458 - LTM!$C457) * 3600 / LTM!$C$1 / 'Input Data'!$C$15)</f>
        <v>0</v>
      </c>
      <c r="K457" s="60">
        <f>IF($B457 + $C457 &gt;= LTM!$E457 * 3600 / LTM!$C$1 - epsilon, ($B457 + $C457) / 'Input Data'!$C$14, 'Input Data'!$C$13 - ($B457 + $C457) / 'Input Data'!$C$15)</f>
        <v>0</v>
      </c>
      <c r="L457" s="8">
        <f>IF(OR(LTM!$M458 * 3600 / LTM!$C$1 &gt;= 'Input Data'!$E$12 * LOOKUP(LTM!$A458,'Input Data'!$B$58:$B$62,'Input Data'!$F$58:$F$62) - epsilon,$B457 &lt; LTM!$M457 * 3600 / LTM!$C$1 - epsilon), $B457 / 'Input Data'!$E$14, 'Input Data'!$E$13 - $B457 / 'Input Data'!$E$15)</f>
        <v>0</v>
      </c>
      <c r="M457" s="33">
        <f>IF($D457 + $E457 &gt;= LTM!$P457 * 3600 / LTM!$C$1 - epsilon, ($D457 + $E457) / 'Input Data'!$E$14, 'Input Data'!$E$13 - ($D457 + $E457) / 'Input Data'!$E$15)</f>
        <v>0</v>
      </c>
      <c r="N457" s="8">
        <f>IF(OR(LTM!$X458 * 3600 / LTM!$C$1 &gt;= 'Input Data'!$G$12 * LOOKUP(LTM!$A458,'Input Data'!$B$58:$B$62,'Input Data'!$H$58:$H$62) - epsilon, $D457 &lt; LTM!$X457 * 3600 / LTM!$C$1 - epsilon), $D457 / 'Input Data'!$G$14, 'Input Data'!$G$13 - $D457 / 'Input Data'!$G$15)</f>
        <v>0</v>
      </c>
      <c r="O457" s="17">
        <f>IF($F457 + $G457 &gt;= LTM!$AA457 * 3600 / LTM!$C$1 - epsilon, ($F457 + $G457) / 'Input Data'!$G$14, 'Input Data'!$G$13 - ($F457 + $G457) / 'Input Data'!$G$15)</f>
        <v>0</v>
      </c>
      <c r="Q457" s="49">
        <f>IF(ABS($J457-$K457) &gt; epsilon, -((LTM!$C458 - LTM!$C457) * 3600 / LTM!$C$1-($B457+$C457))/($J457-$K457), 0)</f>
        <v>0</v>
      </c>
      <c r="R457" s="8">
        <f t="shared" si="14"/>
        <v>0</v>
      </c>
      <c r="S457" s="17">
        <f t="shared" si="15"/>
        <v>0</v>
      </c>
      <c r="U457" s="49">
        <f>MAX(U456 + Q456 * LTM!$C$1 / 3600, 0)</f>
        <v>0</v>
      </c>
      <c r="V457" s="11">
        <f>MAX(V456 + R456 * LTM!$C$1 / 3600 + IF(NOT(OR(LTM!$M458 * 3600 / LTM!$C$1 &gt;= 'Input Data'!$E$12 * LOOKUP(LTM!$A458,'Input Data'!$B$58:$B$62,'Input Data'!$F$58:$F$62) - epsilon,$B457 &lt; LTM!$M457 * 3600 / LTM!$C$1 - epsilon)), MIN(U456 + Q456 * LTM!$C$1 / 3600, 0), 0), 0)</f>
        <v>0</v>
      </c>
      <c r="W457" s="18">
        <f>MAX(W456 + S456 * LTM!$C$1 / 3600 + IF(NOT(OR(LTM!$X458 * 3600 / LTM!$C$1 &gt;= 'Input Data'!$G$12 * LOOKUP(LTM!$A458,'Input Data'!$B$58:$B$62,'Input Data'!$H$58:$H$62) - epsilon, $D457 &lt; LTM!$X457 * 3600 / LTM!$C$1 - epsilon)), MIN(V456 + R456 * LTM!$C$1 / 3600, 0), 0), 0)</f>
        <v>0</v>
      </c>
    </row>
    <row r="458" spans="1:23" x14ac:dyDescent="0.3">
      <c r="A458" s="38" t="e">
        <f>IF(SUM($B457:$H459)=0,NA(),LTM!$A459)</f>
        <v>#N/A</v>
      </c>
      <c r="B458" s="7">
        <f>LTM!$I459 / LTM!$C$1 * 3600</f>
        <v>0</v>
      </c>
      <c r="C458" s="8">
        <f>LTM!$H459 / LTM!$C$1 * 3600</f>
        <v>0</v>
      </c>
      <c r="D458" s="8">
        <f>LTM!$T459 / LTM!$C$1 * 3600</f>
        <v>0</v>
      </c>
      <c r="E458" s="33">
        <f>LTM!$S459 / LTM!$C$1 * 3600</f>
        <v>0</v>
      </c>
      <c r="F458" s="8">
        <f>LTM!$AE459 / LTM!$C$1 * 3600</f>
        <v>0</v>
      </c>
      <c r="G458" s="33">
        <f>LTM!$AD459 / LTM!$C$1 * 3600</f>
        <v>0</v>
      </c>
      <c r="H458" s="18">
        <f>LTM!$AL459 / LTM!$C$1 * 3600</f>
        <v>0</v>
      </c>
      <c r="J458" s="50">
        <f>IF(OR(LTM!$B459 * 3600 / LTM!$C$1 &gt;= 'Input Data'!$C$12 * LOOKUP(LTM!$A459,'Input Data'!$B$58:$B$62,'Input Data'!$D$58:$D$62) - epsilon, LTM!$C459 - LTM!$C458 &lt; LTM!$B458 - epsilon), (LTM!$C459 - LTM!$C458) * 3600 / LTM!$C$1 / 'Input Data'!$C$14, 'Input Data'!$C$13 - (LTM!$C459 - LTM!$C458) * 3600 / LTM!$C$1 / 'Input Data'!$C$15)</f>
        <v>0</v>
      </c>
      <c r="K458" s="60">
        <f>IF($B458 + $C458 &gt;= LTM!$E458 * 3600 / LTM!$C$1 - epsilon, ($B458 + $C458) / 'Input Data'!$C$14, 'Input Data'!$C$13 - ($B458 + $C458) / 'Input Data'!$C$15)</f>
        <v>0</v>
      </c>
      <c r="L458" s="8">
        <f>IF(OR(LTM!$M459 * 3600 / LTM!$C$1 &gt;= 'Input Data'!$E$12 * LOOKUP(LTM!$A459,'Input Data'!$B$58:$B$62,'Input Data'!$F$58:$F$62) - epsilon,$B458 &lt; LTM!$M458 * 3600 / LTM!$C$1 - epsilon), $B458 / 'Input Data'!$E$14, 'Input Data'!$E$13 - $B458 / 'Input Data'!$E$15)</f>
        <v>0</v>
      </c>
      <c r="M458" s="33">
        <f>IF($D458 + $E458 &gt;= LTM!$P458 * 3600 / LTM!$C$1 - epsilon, ($D458 + $E458) / 'Input Data'!$E$14, 'Input Data'!$E$13 - ($D458 + $E458) / 'Input Data'!$E$15)</f>
        <v>0</v>
      </c>
      <c r="N458" s="8">
        <f>IF(OR(LTM!$X459 * 3600 / LTM!$C$1 &gt;= 'Input Data'!$G$12 * LOOKUP(LTM!$A459,'Input Data'!$B$58:$B$62,'Input Data'!$H$58:$H$62) - epsilon, $D458 &lt; LTM!$X458 * 3600 / LTM!$C$1 - epsilon), $D458 / 'Input Data'!$G$14, 'Input Data'!$G$13 - $D458 / 'Input Data'!$G$15)</f>
        <v>0</v>
      </c>
      <c r="O458" s="17">
        <f>IF($F458 + $G458 &gt;= LTM!$AA458 * 3600 / LTM!$C$1 - epsilon, ($F458 + $G458) / 'Input Data'!$G$14, 'Input Data'!$G$13 - ($F458 + $G458) / 'Input Data'!$G$15)</f>
        <v>0</v>
      </c>
      <c r="Q458" s="49">
        <f>IF(ABS($J458-$K458) &gt; epsilon, -((LTM!$C459 - LTM!$C458) * 3600 / LTM!$C$1-($B458+$C458))/($J458-$K458), 0)</f>
        <v>0</v>
      </c>
      <c r="R458" s="8">
        <f t="shared" si="14"/>
        <v>0</v>
      </c>
      <c r="S458" s="17">
        <f t="shared" si="15"/>
        <v>0</v>
      </c>
      <c r="U458" s="49">
        <f>MAX(U457 + Q457 * LTM!$C$1 / 3600, 0)</f>
        <v>0</v>
      </c>
      <c r="V458" s="11">
        <f>MAX(V457 + R457 * LTM!$C$1 / 3600 + IF(NOT(OR(LTM!$M459 * 3600 / LTM!$C$1 &gt;= 'Input Data'!$E$12 * LOOKUP(LTM!$A459,'Input Data'!$B$58:$B$62,'Input Data'!$F$58:$F$62) - epsilon,$B458 &lt; LTM!$M458 * 3600 / LTM!$C$1 - epsilon)), MIN(U457 + Q457 * LTM!$C$1 / 3600, 0), 0), 0)</f>
        <v>0</v>
      </c>
      <c r="W458" s="18">
        <f>MAX(W457 + S457 * LTM!$C$1 / 3600 + IF(NOT(OR(LTM!$X459 * 3600 / LTM!$C$1 &gt;= 'Input Data'!$G$12 * LOOKUP(LTM!$A459,'Input Data'!$B$58:$B$62,'Input Data'!$H$58:$H$62) - epsilon, $D458 &lt; LTM!$X458 * 3600 / LTM!$C$1 - epsilon)), MIN(V457 + R457 * LTM!$C$1 / 3600, 0), 0), 0)</f>
        <v>0</v>
      </c>
    </row>
    <row r="459" spans="1:23" x14ac:dyDescent="0.3">
      <c r="A459" s="38" t="e">
        <f>IF(SUM($B458:$H460)=0,NA(),LTM!$A460)</f>
        <v>#N/A</v>
      </c>
      <c r="B459" s="7">
        <f>LTM!$I460 / LTM!$C$1 * 3600</f>
        <v>0</v>
      </c>
      <c r="C459" s="8">
        <f>LTM!$H460 / LTM!$C$1 * 3600</f>
        <v>0</v>
      </c>
      <c r="D459" s="8">
        <f>LTM!$T460 / LTM!$C$1 * 3600</f>
        <v>0</v>
      </c>
      <c r="E459" s="33">
        <f>LTM!$S460 / LTM!$C$1 * 3600</f>
        <v>0</v>
      </c>
      <c r="F459" s="8">
        <f>LTM!$AE460 / LTM!$C$1 * 3600</f>
        <v>0</v>
      </c>
      <c r="G459" s="33">
        <f>LTM!$AD460 / LTM!$C$1 * 3600</f>
        <v>0</v>
      </c>
      <c r="H459" s="18">
        <f>LTM!$AL460 / LTM!$C$1 * 3600</f>
        <v>0</v>
      </c>
      <c r="J459" s="50">
        <f>IF(OR(LTM!$B460 * 3600 / LTM!$C$1 &gt;= 'Input Data'!$C$12 * LOOKUP(LTM!$A460,'Input Data'!$B$58:$B$62,'Input Data'!$D$58:$D$62) - epsilon, LTM!$C460 - LTM!$C459 &lt; LTM!$B459 - epsilon), (LTM!$C460 - LTM!$C459) * 3600 / LTM!$C$1 / 'Input Data'!$C$14, 'Input Data'!$C$13 - (LTM!$C460 - LTM!$C459) * 3600 / LTM!$C$1 / 'Input Data'!$C$15)</f>
        <v>0</v>
      </c>
      <c r="K459" s="60">
        <f>IF($B459 + $C459 &gt;= LTM!$E459 * 3600 / LTM!$C$1 - epsilon, ($B459 + $C459) / 'Input Data'!$C$14, 'Input Data'!$C$13 - ($B459 + $C459) / 'Input Data'!$C$15)</f>
        <v>0</v>
      </c>
      <c r="L459" s="8">
        <f>IF(OR(LTM!$M460 * 3600 / LTM!$C$1 &gt;= 'Input Data'!$E$12 * LOOKUP(LTM!$A460,'Input Data'!$B$58:$B$62,'Input Data'!$F$58:$F$62) - epsilon,$B459 &lt; LTM!$M459 * 3600 / LTM!$C$1 - epsilon), $B459 / 'Input Data'!$E$14, 'Input Data'!$E$13 - $B459 / 'Input Data'!$E$15)</f>
        <v>0</v>
      </c>
      <c r="M459" s="33">
        <f>IF($D459 + $E459 &gt;= LTM!$P459 * 3600 / LTM!$C$1 - epsilon, ($D459 + $E459) / 'Input Data'!$E$14, 'Input Data'!$E$13 - ($D459 + $E459) / 'Input Data'!$E$15)</f>
        <v>0</v>
      </c>
      <c r="N459" s="8">
        <f>IF(OR(LTM!$X460 * 3600 / LTM!$C$1 &gt;= 'Input Data'!$G$12 * LOOKUP(LTM!$A460,'Input Data'!$B$58:$B$62,'Input Data'!$H$58:$H$62) - epsilon, $D459 &lt; LTM!$X459 * 3600 / LTM!$C$1 - epsilon), $D459 / 'Input Data'!$G$14, 'Input Data'!$G$13 - $D459 / 'Input Data'!$G$15)</f>
        <v>0</v>
      </c>
      <c r="O459" s="17">
        <f>IF($F459 + $G459 &gt;= LTM!$AA459 * 3600 / LTM!$C$1 - epsilon, ($F459 + $G459) / 'Input Data'!$G$14, 'Input Data'!$G$13 - ($F459 + $G459) / 'Input Data'!$G$15)</f>
        <v>0</v>
      </c>
      <c r="Q459" s="49">
        <f>IF(ABS($J459-$K459) &gt; epsilon, -((LTM!$C460 - LTM!$C459) * 3600 / LTM!$C$1-($B459+$C459))/($J459-$K459), 0)</f>
        <v>0</v>
      </c>
      <c r="R459" s="8">
        <f t="shared" si="14"/>
        <v>0</v>
      </c>
      <c r="S459" s="17">
        <f t="shared" si="15"/>
        <v>0</v>
      </c>
      <c r="U459" s="49">
        <f>MAX(U458 + Q458 * LTM!$C$1 / 3600, 0)</f>
        <v>0</v>
      </c>
      <c r="V459" s="11">
        <f>MAX(V458 + R458 * LTM!$C$1 / 3600 + IF(NOT(OR(LTM!$M460 * 3600 / LTM!$C$1 &gt;= 'Input Data'!$E$12 * LOOKUP(LTM!$A460,'Input Data'!$B$58:$B$62,'Input Data'!$F$58:$F$62) - epsilon,$B459 &lt; LTM!$M459 * 3600 / LTM!$C$1 - epsilon)), MIN(U458 + Q458 * LTM!$C$1 / 3600, 0), 0), 0)</f>
        <v>0</v>
      </c>
      <c r="W459" s="18">
        <f>MAX(W458 + S458 * LTM!$C$1 / 3600 + IF(NOT(OR(LTM!$X460 * 3600 / LTM!$C$1 &gt;= 'Input Data'!$G$12 * LOOKUP(LTM!$A460,'Input Data'!$B$58:$B$62,'Input Data'!$H$58:$H$62) - epsilon, $D459 &lt; LTM!$X459 * 3600 / LTM!$C$1 - epsilon)), MIN(V458 + R458 * LTM!$C$1 / 3600, 0), 0), 0)</f>
        <v>0</v>
      </c>
    </row>
    <row r="460" spans="1:23" x14ac:dyDescent="0.3">
      <c r="A460" s="38" t="e">
        <f>IF(SUM($B459:$H461)=0,NA(),LTM!$A461)</f>
        <v>#N/A</v>
      </c>
      <c r="B460" s="7">
        <f>LTM!$I461 / LTM!$C$1 * 3600</f>
        <v>0</v>
      </c>
      <c r="C460" s="8">
        <f>LTM!$H461 / LTM!$C$1 * 3600</f>
        <v>0</v>
      </c>
      <c r="D460" s="8">
        <f>LTM!$T461 / LTM!$C$1 * 3600</f>
        <v>0</v>
      </c>
      <c r="E460" s="33">
        <f>LTM!$S461 / LTM!$C$1 * 3600</f>
        <v>0</v>
      </c>
      <c r="F460" s="8">
        <f>LTM!$AE461 / LTM!$C$1 * 3600</f>
        <v>0</v>
      </c>
      <c r="G460" s="33">
        <f>LTM!$AD461 / LTM!$C$1 * 3600</f>
        <v>0</v>
      </c>
      <c r="H460" s="18">
        <f>LTM!$AL461 / LTM!$C$1 * 3600</f>
        <v>0</v>
      </c>
      <c r="J460" s="50">
        <f>IF(OR(LTM!$B461 * 3600 / LTM!$C$1 &gt;= 'Input Data'!$C$12 * LOOKUP(LTM!$A461,'Input Data'!$B$58:$B$62,'Input Data'!$D$58:$D$62) - epsilon, LTM!$C461 - LTM!$C460 &lt; LTM!$B460 - epsilon), (LTM!$C461 - LTM!$C460) * 3600 / LTM!$C$1 / 'Input Data'!$C$14, 'Input Data'!$C$13 - (LTM!$C461 - LTM!$C460) * 3600 / LTM!$C$1 / 'Input Data'!$C$15)</f>
        <v>0</v>
      </c>
      <c r="K460" s="60">
        <f>IF($B460 + $C460 &gt;= LTM!$E460 * 3600 / LTM!$C$1 - epsilon, ($B460 + $C460) / 'Input Data'!$C$14, 'Input Data'!$C$13 - ($B460 + $C460) / 'Input Data'!$C$15)</f>
        <v>0</v>
      </c>
      <c r="L460" s="8">
        <f>IF(OR(LTM!$M461 * 3600 / LTM!$C$1 &gt;= 'Input Data'!$E$12 * LOOKUP(LTM!$A461,'Input Data'!$B$58:$B$62,'Input Data'!$F$58:$F$62) - epsilon,$B460 &lt; LTM!$M460 * 3600 / LTM!$C$1 - epsilon), $B460 / 'Input Data'!$E$14, 'Input Data'!$E$13 - $B460 / 'Input Data'!$E$15)</f>
        <v>0</v>
      </c>
      <c r="M460" s="33">
        <f>IF($D460 + $E460 &gt;= LTM!$P460 * 3600 / LTM!$C$1 - epsilon, ($D460 + $E460) / 'Input Data'!$E$14, 'Input Data'!$E$13 - ($D460 + $E460) / 'Input Data'!$E$15)</f>
        <v>0</v>
      </c>
      <c r="N460" s="8">
        <f>IF(OR(LTM!$X461 * 3600 / LTM!$C$1 &gt;= 'Input Data'!$G$12 * LOOKUP(LTM!$A461,'Input Data'!$B$58:$B$62,'Input Data'!$H$58:$H$62) - epsilon, $D460 &lt; LTM!$X460 * 3600 / LTM!$C$1 - epsilon), $D460 / 'Input Data'!$G$14, 'Input Data'!$G$13 - $D460 / 'Input Data'!$G$15)</f>
        <v>0</v>
      </c>
      <c r="O460" s="17">
        <f>IF($F460 + $G460 &gt;= LTM!$AA460 * 3600 / LTM!$C$1 - epsilon, ($F460 + $G460) / 'Input Data'!$G$14, 'Input Data'!$G$13 - ($F460 + $G460) / 'Input Data'!$G$15)</f>
        <v>0</v>
      </c>
      <c r="Q460" s="49">
        <f>IF(ABS($J460-$K460) &gt; epsilon, -((LTM!$C461 - LTM!$C460) * 3600 / LTM!$C$1-($B460+$C460))/($J460-$K460), 0)</f>
        <v>0</v>
      </c>
      <c r="R460" s="8">
        <f t="shared" si="14"/>
        <v>0</v>
      </c>
      <c r="S460" s="17">
        <f t="shared" si="15"/>
        <v>0</v>
      </c>
      <c r="U460" s="49">
        <f>MAX(U459 + Q459 * LTM!$C$1 / 3600, 0)</f>
        <v>0</v>
      </c>
      <c r="V460" s="11">
        <f>MAX(V459 + R459 * LTM!$C$1 / 3600 + IF(NOT(OR(LTM!$M461 * 3600 / LTM!$C$1 &gt;= 'Input Data'!$E$12 * LOOKUP(LTM!$A461,'Input Data'!$B$58:$B$62,'Input Data'!$F$58:$F$62) - epsilon,$B460 &lt; LTM!$M460 * 3600 / LTM!$C$1 - epsilon)), MIN(U459 + Q459 * LTM!$C$1 / 3600, 0), 0), 0)</f>
        <v>0</v>
      </c>
      <c r="W460" s="18">
        <f>MAX(W459 + S459 * LTM!$C$1 / 3600 + IF(NOT(OR(LTM!$X461 * 3600 / LTM!$C$1 &gt;= 'Input Data'!$G$12 * LOOKUP(LTM!$A461,'Input Data'!$B$58:$B$62,'Input Data'!$H$58:$H$62) - epsilon, $D460 &lt; LTM!$X460 * 3600 / LTM!$C$1 - epsilon)), MIN(V459 + R459 * LTM!$C$1 / 3600, 0), 0), 0)</f>
        <v>0</v>
      </c>
    </row>
    <row r="461" spans="1:23" x14ac:dyDescent="0.3">
      <c r="A461" s="38" t="e">
        <f>IF(SUM($B460:$H462)=0,NA(),LTM!$A462)</f>
        <v>#N/A</v>
      </c>
      <c r="B461" s="7">
        <f>LTM!$I462 / LTM!$C$1 * 3600</f>
        <v>0</v>
      </c>
      <c r="C461" s="8">
        <f>LTM!$H462 / LTM!$C$1 * 3600</f>
        <v>0</v>
      </c>
      <c r="D461" s="8">
        <f>LTM!$T462 / LTM!$C$1 * 3600</f>
        <v>0</v>
      </c>
      <c r="E461" s="33">
        <f>LTM!$S462 / LTM!$C$1 * 3600</f>
        <v>0</v>
      </c>
      <c r="F461" s="8">
        <f>LTM!$AE462 / LTM!$C$1 * 3600</f>
        <v>0</v>
      </c>
      <c r="G461" s="33">
        <f>LTM!$AD462 / LTM!$C$1 * 3600</f>
        <v>0</v>
      </c>
      <c r="H461" s="18">
        <f>LTM!$AL462 / LTM!$C$1 * 3600</f>
        <v>0</v>
      </c>
      <c r="J461" s="50">
        <f>IF(OR(LTM!$B462 * 3600 / LTM!$C$1 &gt;= 'Input Data'!$C$12 * LOOKUP(LTM!$A462,'Input Data'!$B$58:$B$62,'Input Data'!$D$58:$D$62) - epsilon, LTM!$C462 - LTM!$C461 &lt; LTM!$B461 - epsilon), (LTM!$C462 - LTM!$C461) * 3600 / LTM!$C$1 / 'Input Data'!$C$14, 'Input Data'!$C$13 - (LTM!$C462 - LTM!$C461) * 3600 / LTM!$C$1 / 'Input Data'!$C$15)</f>
        <v>0</v>
      </c>
      <c r="K461" s="60">
        <f>IF($B461 + $C461 &gt;= LTM!$E461 * 3600 / LTM!$C$1 - epsilon, ($B461 + $C461) / 'Input Data'!$C$14, 'Input Data'!$C$13 - ($B461 + $C461) / 'Input Data'!$C$15)</f>
        <v>0</v>
      </c>
      <c r="L461" s="8">
        <f>IF(OR(LTM!$M462 * 3600 / LTM!$C$1 &gt;= 'Input Data'!$E$12 * LOOKUP(LTM!$A462,'Input Data'!$B$58:$B$62,'Input Data'!$F$58:$F$62) - epsilon,$B461 &lt; LTM!$M461 * 3600 / LTM!$C$1 - epsilon), $B461 / 'Input Data'!$E$14, 'Input Data'!$E$13 - $B461 / 'Input Data'!$E$15)</f>
        <v>0</v>
      </c>
      <c r="M461" s="33">
        <f>IF($D461 + $E461 &gt;= LTM!$P461 * 3600 / LTM!$C$1 - epsilon, ($D461 + $E461) / 'Input Data'!$E$14, 'Input Data'!$E$13 - ($D461 + $E461) / 'Input Data'!$E$15)</f>
        <v>0</v>
      </c>
      <c r="N461" s="8">
        <f>IF(OR(LTM!$X462 * 3600 / LTM!$C$1 &gt;= 'Input Data'!$G$12 * LOOKUP(LTM!$A462,'Input Data'!$B$58:$B$62,'Input Data'!$H$58:$H$62) - epsilon, $D461 &lt; LTM!$X461 * 3600 / LTM!$C$1 - epsilon), $D461 / 'Input Data'!$G$14, 'Input Data'!$G$13 - $D461 / 'Input Data'!$G$15)</f>
        <v>0</v>
      </c>
      <c r="O461" s="17">
        <f>IF($F461 + $G461 &gt;= LTM!$AA461 * 3600 / LTM!$C$1 - epsilon, ($F461 + $G461) / 'Input Data'!$G$14, 'Input Data'!$G$13 - ($F461 + $G461) / 'Input Data'!$G$15)</f>
        <v>0</v>
      </c>
      <c r="Q461" s="49">
        <f>IF(ABS($J461-$K461) &gt; epsilon, -((LTM!$C462 - LTM!$C461) * 3600 / LTM!$C$1-($B461+$C461))/($J461-$K461), 0)</f>
        <v>0</v>
      </c>
      <c r="R461" s="8">
        <f t="shared" si="14"/>
        <v>0</v>
      </c>
      <c r="S461" s="17">
        <f t="shared" si="15"/>
        <v>0</v>
      </c>
      <c r="U461" s="49">
        <f>MAX(U460 + Q460 * LTM!$C$1 / 3600, 0)</f>
        <v>0</v>
      </c>
      <c r="V461" s="11">
        <f>MAX(V460 + R460 * LTM!$C$1 / 3600 + IF(NOT(OR(LTM!$M462 * 3600 / LTM!$C$1 &gt;= 'Input Data'!$E$12 * LOOKUP(LTM!$A462,'Input Data'!$B$58:$B$62,'Input Data'!$F$58:$F$62) - epsilon,$B461 &lt; LTM!$M461 * 3600 / LTM!$C$1 - epsilon)), MIN(U460 + Q460 * LTM!$C$1 / 3600, 0), 0), 0)</f>
        <v>0</v>
      </c>
      <c r="W461" s="18">
        <f>MAX(W460 + S460 * LTM!$C$1 / 3600 + IF(NOT(OR(LTM!$X462 * 3600 / LTM!$C$1 &gt;= 'Input Data'!$G$12 * LOOKUP(LTM!$A462,'Input Data'!$B$58:$B$62,'Input Data'!$H$58:$H$62) - epsilon, $D461 &lt; LTM!$X461 * 3600 / LTM!$C$1 - epsilon)), MIN(V460 + R460 * LTM!$C$1 / 3600, 0), 0), 0)</f>
        <v>0</v>
      </c>
    </row>
    <row r="462" spans="1:23" x14ac:dyDescent="0.3">
      <c r="A462" s="38" t="e">
        <f>IF(SUM($B461:$H463)=0,NA(),LTM!$A463)</f>
        <v>#N/A</v>
      </c>
      <c r="B462" s="7">
        <f>LTM!$I463 / LTM!$C$1 * 3600</f>
        <v>0</v>
      </c>
      <c r="C462" s="8">
        <f>LTM!$H463 / LTM!$C$1 * 3600</f>
        <v>0</v>
      </c>
      <c r="D462" s="8">
        <f>LTM!$T463 / LTM!$C$1 * 3600</f>
        <v>0</v>
      </c>
      <c r="E462" s="33">
        <f>LTM!$S463 / LTM!$C$1 * 3600</f>
        <v>0</v>
      </c>
      <c r="F462" s="8">
        <f>LTM!$AE463 / LTM!$C$1 * 3600</f>
        <v>0</v>
      </c>
      <c r="G462" s="33">
        <f>LTM!$AD463 / LTM!$C$1 * 3600</f>
        <v>0</v>
      </c>
      <c r="H462" s="18">
        <f>LTM!$AL463 / LTM!$C$1 * 3600</f>
        <v>0</v>
      </c>
      <c r="J462" s="50">
        <f>IF(OR(LTM!$B463 * 3600 / LTM!$C$1 &gt;= 'Input Data'!$C$12 * LOOKUP(LTM!$A463,'Input Data'!$B$58:$B$62,'Input Data'!$D$58:$D$62) - epsilon, LTM!$C463 - LTM!$C462 &lt; LTM!$B462 - epsilon), (LTM!$C463 - LTM!$C462) * 3600 / LTM!$C$1 / 'Input Data'!$C$14, 'Input Data'!$C$13 - (LTM!$C463 - LTM!$C462) * 3600 / LTM!$C$1 / 'Input Data'!$C$15)</f>
        <v>0</v>
      </c>
      <c r="K462" s="60">
        <f>IF($B462 + $C462 &gt;= LTM!$E462 * 3600 / LTM!$C$1 - epsilon, ($B462 + $C462) / 'Input Data'!$C$14, 'Input Data'!$C$13 - ($B462 + $C462) / 'Input Data'!$C$15)</f>
        <v>0</v>
      </c>
      <c r="L462" s="8">
        <f>IF(OR(LTM!$M463 * 3600 / LTM!$C$1 &gt;= 'Input Data'!$E$12 * LOOKUP(LTM!$A463,'Input Data'!$B$58:$B$62,'Input Data'!$F$58:$F$62) - epsilon,$B462 &lt; LTM!$M462 * 3600 / LTM!$C$1 - epsilon), $B462 / 'Input Data'!$E$14, 'Input Data'!$E$13 - $B462 / 'Input Data'!$E$15)</f>
        <v>0</v>
      </c>
      <c r="M462" s="33">
        <f>IF($D462 + $E462 &gt;= LTM!$P462 * 3600 / LTM!$C$1 - epsilon, ($D462 + $E462) / 'Input Data'!$E$14, 'Input Data'!$E$13 - ($D462 + $E462) / 'Input Data'!$E$15)</f>
        <v>0</v>
      </c>
      <c r="N462" s="8">
        <f>IF(OR(LTM!$X463 * 3600 / LTM!$C$1 &gt;= 'Input Data'!$G$12 * LOOKUP(LTM!$A463,'Input Data'!$B$58:$B$62,'Input Data'!$H$58:$H$62) - epsilon, $D462 &lt; LTM!$X462 * 3600 / LTM!$C$1 - epsilon), $D462 / 'Input Data'!$G$14, 'Input Data'!$G$13 - $D462 / 'Input Data'!$G$15)</f>
        <v>0</v>
      </c>
      <c r="O462" s="17">
        <f>IF($F462 + $G462 &gt;= LTM!$AA462 * 3600 / LTM!$C$1 - epsilon, ($F462 + $G462) / 'Input Data'!$G$14, 'Input Data'!$G$13 - ($F462 + $G462) / 'Input Data'!$G$15)</f>
        <v>0</v>
      </c>
      <c r="Q462" s="49">
        <f>IF(ABS($J462-$K462) &gt; epsilon, -((LTM!$C463 - LTM!$C462) * 3600 / LTM!$C$1-($B462+$C462))/($J462-$K462), 0)</f>
        <v>0</v>
      </c>
      <c r="R462" s="8">
        <f t="shared" si="14"/>
        <v>0</v>
      </c>
      <c r="S462" s="17">
        <f t="shared" si="15"/>
        <v>0</v>
      </c>
      <c r="U462" s="49">
        <f>MAX(U461 + Q461 * LTM!$C$1 / 3600, 0)</f>
        <v>0</v>
      </c>
      <c r="V462" s="11">
        <f>MAX(V461 + R461 * LTM!$C$1 / 3600 + IF(NOT(OR(LTM!$M463 * 3600 / LTM!$C$1 &gt;= 'Input Data'!$E$12 * LOOKUP(LTM!$A463,'Input Data'!$B$58:$B$62,'Input Data'!$F$58:$F$62) - epsilon,$B462 &lt; LTM!$M462 * 3600 / LTM!$C$1 - epsilon)), MIN(U461 + Q461 * LTM!$C$1 / 3600, 0), 0), 0)</f>
        <v>0</v>
      </c>
      <c r="W462" s="18">
        <f>MAX(W461 + S461 * LTM!$C$1 / 3600 + IF(NOT(OR(LTM!$X463 * 3600 / LTM!$C$1 &gt;= 'Input Data'!$G$12 * LOOKUP(LTM!$A463,'Input Data'!$B$58:$B$62,'Input Data'!$H$58:$H$62) - epsilon, $D462 &lt; LTM!$X462 * 3600 / LTM!$C$1 - epsilon)), MIN(V461 + R461 * LTM!$C$1 / 3600, 0), 0), 0)</f>
        <v>0</v>
      </c>
    </row>
    <row r="463" spans="1:23" x14ac:dyDescent="0.3">
      <c r="A463" s="38" t="e">
        <f>IF(SUM($B462:$H464)=0,NA(),LTM!$A464)</f>
        <v>#N/A</v>
      </c>
      <c r="B463" s="7">
        <f>LTM!$I464 / LTM!$C$1 * 3600</f>
        <v>0</v>
      </c>
      <c r="C463" s="8">
        <f>LTM!$H464 / LTM!$C$1 * 3600</f>
        <v>0</v>
      </c>
      <c r="D463" s="8">
        <f>LTM!$T464 / LTM!$C$1 * 3600</f>
        <v>0</v>
      </c>
      <c r="E463" s="33">
        <f>LTM!$S464 / LTM!$C$1 * 3600</f>
        <v>0</v>
      </c>
      <c r="F463" s="8">
        <f>LTM!$AE464 / LTM!$C$1 * 3600</f>
        <v>0</v>
      </c>
      <c r="G463" s="33">
        <f>LTM!$AD464 / LTM!$C$1 * 3600</f>
        <v>0</v>
      </c>
      <c r="H463" s="18">
        <f>LTM!$AL464 / LTM!$C$1 * 3600</f>
        <v>0</v>
      </c>
      <c r="J463" s="50">
        <f>IF(OR(LTM!$B464 * 3600 / LTM!$C$1 &gt;= 'Input Data'!$C$12 * LOOKUP(LTM!$A464,'Input Data'!$B$58:$B$62,'Input Data'!$D$58:$D$62) - epsilon, LTM!$C464 - LTM!$C463 &lt; LTM!$B463 - epsilon), (LTM!$C464 - LTM!$C463) * 3600 / LTM!$C$1 / 'Input Data'!$C$14, 'Input Data'!$C$13 - (LTM!$C464 - LTM!$C463) * 3600 / LTM!$C$1 / 'Input Data'!$C$15)</f>
        <v>0</v>
      </c>
      <c r="K463" s="60">
        <f>IF($B463 + $C463 &gt;= LTM!$E463 * 3600 / LTM!$C$1 - epsilon, ($B463 + $C463) / 'Input Data'!$C$14, 'Input Data'!$C$13 - ($B463 + $C463) / 'Input Data'!$C$15)</f>
        <v>0</v>
      </c>
      <c r="L463" s="8">
        <f>IF(OR(LTM!$M464 * 3600 / LTM!$C$1 &gt;= 'Input Data'!$E$12 * LOOKUP(LTM!$A464,'Input Data'!$B$58:$B$62,'Input Data'!$F$58:$F$62) - epsilon,$B463 &lt; LTM!$M463 * 3600 / LTM!$C$1 - epsilon), $B463 / 'Input Data'!$E$14, 'Input Data'!$E$13 - $B463 / 'Input Data'!$E$15)</f>
        <v>0</v>
      </c>
      <c r="M463" s="33">
        <f>IF($D463 + $E463 &gt;= LTM!$P463 * 3600 / LTM!$C$1 - epsilon, ($D463 + $E463) / 'Input Data'!$E$14, 'Input Data'!$E$13 - ($D463 + $E463) / 'Input Data'!$E$15)</f>
        <v>0</v>
      </c>
      <c r="N463" s="8">
        <f>IF(OR(LTM!$X464 * 3600 / LTM!$C$1 &gt;= 'Input Data'!$G$12 * LOOKUP(LTM!$A464,'Input Data'!$B$58:$B$62,'Input Data'!$H$58:$H$62) - epsilon, $D463 &lt; LTM!$X463 * 3600 / LTM!$C$1 - epsilon), $D463 / 'Input Data'!$G$14, 'Input Data'!$G$13 - $D463 / 'Input Data'!$G$15)</f>
        <v>0</v>
      </c>
      <c r="O463" s="17">
        <f>IF($F463 + $G463 &gt;= LTM!$AA463 * 3600 / LTM!$C$1 - epsilon, ($F463 + $G463) / 'Input Data'!$G$14, 'Input Data'!$G$13 - ($F463 + $G463) / 'Input Data'!$G$15)</f>
        <v>0</v>
      </c>
      <c r="Q463" s="49">
        <f>IF(ABS($J463-$K463) &gt; epsilon, -((LTM!$C464 - LTM!$C463) * 3600 / LTM!$C$1-($B463+$C463))/($J463-$K463), 0)</f>
        <v>0</v>
      </c>
      <c r="R463" s="8">
        <f t="shared" si="14"/>
        <v>0</v>
      </c>
      <c r="S463" s="17">
        <f t="shared" si="15"/>
        <v>0</v>
      </c>
      <c r="U463" s="49">
        <f>MAX(U462 + Q462 * LTM!$C$1 / 3600, 0)</f>
        <v>0</v>
      </c>
      <c r="V463" s="11">
        <f>MAX(V462 + R462 * LTM!$C$1 / 3600 + IF(NOT(OR(LTM!$M464 * 3600 / LTM!$C$1 &gt;= 'Input Data'!$E$12 * LOOKUP(LTM!$A464,'Input Data'!$B$58:$B$62,'Input Data'!$F$58:$F$62) - epsilon,$B463 &lt; LTM!$M463 * 3600 / LTM!$C$1 - epsilon)), MIN(U462 + Q462 * LTM!$C$1 / 3600, 0), 0), 0)</f>
        <v>0</v>
      </c>
      <c r="W463" s="18">
        <f>MAX(W462 + S462 * LTM!$C$1 / 3600 + IF(NOT(OR(LTM!$X464 * 3600 / LTM!$C$1 &gt;= 'Input Data'!$G$12 * LOOKUP(LTM!$A464,'Input Data'!$B$58:$B$62,'Input Data'!$H$58:$H$62) - epsilon, $D463 &lt; LTM!$X463 * 3600 / LTM!$C$1 - epsilon)), MIN(V462 + R462 * LTM!$C$1 / 3600, 0), 0), 0)</f>
        <v>0</v>
      </c>
    </row>
    <row r="464" spans="1:23" x14ac:dyDescent="0.3">
      <c r="A464" s="38" t="e">
        <f>IF(SUM($B463:$H465)=0,NA(),LTM!$A465)</f>
        <v>#N/A</v>
      </c>
      <c r="B464" s="7">
        <f>LTM!$I465 / LTM!$C$1 * 3600</f>
        <v>0</v>
      </c>
      <c r="C464" s="8">
        <f>LTM!$H465 / LTM!$C$1 * 3600</f>
        <v>0</v>
      </c>
      <c r="D464" s="8">
        <f>LTM!$T465 / LTM!$C$1 * 3600</f>
        <v>0</v>
      </c>
      <c r="E464" s="33">
        <f>LTM!$S465 / LTM!$C$1 * 3600</f>
        <v>0</v>
      </c>
      <c r="F464" s="8">
        <f>LTM!$AE465 / LTM!$C$1 * 3600</f>
        <v>0</v>
      </c>
      <c r="G464" s="33">
        <f>LTM!$AD465 / LTM!$C$1 * 3600</f>
        <v>0</v>
      </c>
      <c r="H464" s="18">
        <f>LTM!$AL465 / LTM!$C$1 * 3600</f>
        <v>0</v>
      </c>
      <c r="J464" s="50">
        <f>IF(OR(LTM!$B465 * 3600 / LTM!$C$1 &gt;= 'Input Data'!$C$12 * LOOKUP(LTM!$A465,'Input Data'!$B$58:$B$62,'Input Data'!$D$58:$D$62) - epsilon, LTM!$C465 - LTM!$C464 &lt; LTM!$B464 - epsilon), (LTM!$C465 - LTM!$C464) * 3600 / LTM!$C$1 / 'Input Data'!$C$14, 'Input Data'!$C$13 - (LTM!$C465 - LTM!$C464) * 3600 / LTM!$C$1 / 'Input Data'!$C$15)</f>
        <v>0</v>
      </c>
      <c r="K464" s="60">
        <f>IF($B464 + $C464 &gt;= LTM!$E464 * 3600 / LTM!$C$1 - epsilon, ($B464 + $C464) / 'Input Data'!$C$14, 'Input Data'!$C$13 - ($B464 + $C464) / 'Input Data'!$C$15)</f>
        <v>0</v>
      </c>
      <c r="L464" s="8">
        <f>IF(OR(LTM!$M465 * 3600 / LTM!$C$1 &gt;= 'Input Data'!$E$12 * LOOKUP(LTM!$A465,'Input Data'!$B$58:$B$62,'Input Data'!$F$58:$F$62) - epsilon,$B464 &lt; LTM!$M464 * 3600 / LTM!$C$1 - epsilon), $B464 / 'Input Data'!$E$14, 'Input Data'!$E$13 - $B464 / 'Input Data'!$E$15)</f>
        <v>0</v>
      </c>
      <c r="M464" s="33">
        <f>IF($D464 + $E464 &gt;= LTM!$P464 * 3600 / LTM!$C$1 - epsilon, ($D464 + $E464) / 'Input Data'!$E$14, 'Input Data'!$E$13 - ($D464 + $E464) / 'Input Data'!$E$15)</f>
        <v>0</v>
      </c>
      <c r="N464" s="8">
        <f>IF(OR(LTM!$X465 * 3600 / LTM!$C$1 &gt;= 'Input Data'!$G$12 * LOOKUP(LTM!$A465,'Input Data'!$B$58:$B$62,'Input Data'!$H$58:$H$62) - epsilon, $D464 &lt; LTM!$X464 * 3600 / LTM!$C$1 - epsilon), $D464 / 'Input Data'!$G$14, 'Input Data'!$G$13 - $D464 / 'Input Data'!$G$15)</f>
        <v>0</v>
      </c>
      <c r="O464" s="17">
        <f>IF($F464 + $G464 &gt;= LTM!$AA464 * 3600 / LTM!$C$1 - epsilon, ($F464 + $G464) / 'Input Data'!$G$14, 'Input Data'!$G$13 - ($F464 + $G464) / 'Input Data'!$G$15)</f>
        <v>0</v>
      </c>
      <c r="Q464" s="49">
        <f>IF(ABS($J464-$K464) &gt; epsilon, -((LTM!$C465 - LTM!$C464) * 3600 / LTM!$C$1-($B464+$C464))/($J464-$K464), 0)</f>
        <v>0</v>
      </c>
      <c r="R464" s="8">
        <f t="shared" si="14"/>
        <v>0</v>
      </c>
      <c r="S464" s="17">
        <f t="shared" si="15"/>
        <v>0</v>
      </c>
      <c r="U464" s="49">
        <f>MAX(U463 + Q463 * LTM!$C$1 / 3600, 0)</f>
        <v>0</v>
      </c>
      <c r="V464" s="11">
        <f>MAX(V463 + R463 * LTM!$C$1 / 3600 + IF(NOT(OR(LTM!$M465 * 3600 / LTM!$C$1 &gt;= 'Input Data'!$E$12 * LOOKUP(LTM!$A465,'Input Data'!$B$58:$B$62,'Input Data'!$F$58:$F$62) - epsilon,$B464 &lt; LTM!$M464 * 3600 / LTM!$C$1 - epsilon)), MIN(U463 + Q463 * LTM!$C$1 / 3600, 0), 0), 0)</f>
        <v>0</v>
      </c>
      <c r="W464" s="18">
        <f>MAX(W463 + S463 * LTM!$C$1 / 3600 + IF(NOT(OR(LTM!$X465 * 3600 / LTM!$C$1 &gt;= 'Input Data'!$G$12 * LOOKUP(LTM!$A465,'Input Data'!$B$58:$B$62,'Input Data'!$H$58:$H$62) - epsilon, $D464 &lt; LTM!$X464 * 3600 / LTM!$C$1 - epsilon)), MIN(V463 + R463 * LTM!$C$1 / 3600, 0), 0), 0)</f>
        <v>0</v>
      </c>
    </row>
    <row r="465" spans="1:23" x14ac:dyDescent="0.3">
      <c r="A465" s="38" t="e">
        <f>IF(SUM($B464:$H466)=0,NA(),LTM!$A466)</f>
        <v>#N/A</v>
      </c>
      <c r="B465" s="7">
        <f>LTM!$I466 / LTM!$C$1 * 3600</f>
        <v>0</v>
      </c>
      <c r="C465" s="8">
        <f>LTM!$H466 / LTM!$C$1 * 3600</f>
        <v>0</v>
      </c>
      <c r="D465" s="8">
        <f>LTM!$T466 / LTM!$C$1 * 3600</f>
        <v>0</v>
      </c>
      <c r="E465" s="33">
        <f>LTM!$S466 / LTM!$C$1 * 3600</f>
        <v>0</v>
      </c>
      <c r="F465" s="8">
        <f>LTM!$AE466 / LTM!$C$1 * 3600</f>
        <v>0</v>
      </c>
      <c r="G465" s="33">
        <f>LTM!$AD466 / LTM!$C$1 * 3600</f>
        <v>0</v>
      </c>
      <c r="H465" s="18">
        <f>LTM!$AL466 / LTM!$C$1 * 3600</f>
        <v>0</v>
      </c>
      <c r="J465" s="50">
        <f>IF(OR(LTM!$B466 * 3600 / LTM!$C$1 &gt;= 'Input Data'!$C$12 * LOOKUP(LTM!$A466,'Input Data'!$B$58:$B$62,'Input Data'!$D$58:$D$62) - epsilon, LTM!$C466 - LTM!$C465 &lt; LTM!$B465 - epsilon), (LTM!$C466 - LTM!$C465) * 3600 / LTM!$C$1 / 'Input Data'!$C$14, 'Input Data'!$C$13 - (LTM!$C466 - LTM!$C465) * 3600 / LTM!$C$1 / 'Input Data'!$C$15)</f>
        <v>0</v>
      </c>
      <c r="K465" s="60">
        <f>IF($B465 + $C465 &gt;= LTM!$E465 * 3600 / LTM!$C$1 - epsilon, ($B465 + $C465) / 'Input Data'!$C$14, 'Input Data'!$C$13 - ($B465 + $C465) / 'Input Data'!$C$15)</f>
        <v>0</v>
      </c>
      <c r="L465" s="8">
        <f>IF(OR(LTM!$M466 * 3600 / LTM!$C$1 &gt;= 'Input Data'!$E$12 * LOOKUP(LTM!$A466,'Input Data'!$B$58:$B$62,'Input Data'!$F$58:$F$62) - epsilon,$B465 &lt; LTM!$M465 * 3600 / LTM!$C$1 - epsilon), $B465 / 'Input Data'!$E$14, 'Input Data'!$E$13 - $B465 / 'Input Data'!$E$15)</f>
        <v>0</v>
      </c>
      <c r="M465" s="33">
        <f>IF($D465 + $E465 &gt;= LTM!$P465 * 3600 / LTM!$C$1 - epsilon, ($D465 + $E465) / 'Input Data'!$E$14, 'Input Data'!$E$13 - ($D465 + $E465) / 'Input Data'!$E$15)</f>
        <v>0</v>
      </c>
      <c r="N465" s="8">
        <f>IF(OR(LTM!$X466 * 3600 / LTM!$C$1 &gt;= 'Input Data'!$G$12 * LOOKUP(LTM!$A466,'Input Data'!$B$58:$B$62,'Input Data'!$H$58:$H$62) - epsilon, $D465 &lt; LTM!$X465 * 3600 / LTM!$C$1 - epsilon), $D465 / 'Input Data'!$G$14, 'Input Data'!$G$13 - $D465 / 'Input Data'!$G$15)</f>
        <v>0</v>
      </c>
      <c r="O465" s="17">
        <f>IF($F465 + $G465 &gt;= LTM!$AA465 * 3600 / LTM!$C$1 - epsilon, ($F465 + $G465) / 'Input Data'!$G$14, 'Input Data'!$G$13 - ($F465 + $G465) / 'Input Data'!$G$15)</f>
        <v>0</v>
      </c>
      <c r="Q465" s="49">
        <f>IF(ABS($J465-$K465) &gt; epsilon, -((LTM!$C466 - LTM!$C465) * 3600 / LTM!$C$1-($B465+$C465))/($J465-$K465), 0)</f>
        <v>0</v>
      </c>
      <c r="R465" s="8">
        <f t="shared" si="14"/>
        <v>0</v>
      </c>
      <c r="S465" s="17">
        <f t="shared" si="15"/>
        <v>0</v>
      </c>
      <c r="U465" s="49">
        <f>MAX(U464 + Q464 * LTM!$C$1 / 3600, 0)</f>
        <v>0</v>
      </c>
      <c r="V465" s="11">
        <f>MAX(V464 + R464 * LTM!$C$1 / 3600 + IF(NOT(OR(LTM!$M466 * 3600 / LTM!$C$1 &gt;= 'Input Data'!$E$12 * LOOKUP(LTM!$A466,'Input Data'!$B$58:$B$62,'Input Data'!$F$58:$F$62) - epsilon,$B465 &lt; LTM!$M465 * 3600 / LTM!$C$1 - epsilon)), MIN(U464 + Q464 * LTM!$C$1 / 3600, 0), 0), 0)</f>
        <v>0</v>
      </c>
      <c r="W465" s="18">
        <f>MAX(W464 + S464 * LTM!$C$1 / 3600 + IF(NOT(OR(LTM!$X466 * 3600 / LTM!$C$1 &gt;= 'Input Data'!$G$12 * LOOKUP(LTM!$A466,'Input Data'!$B$58:$B$62,'Input Data'!$H$58:$H$62) - epsilon, $D465 &lt; LTM!$X465 * 3600 / LTM!$C$1 - epsilon)), MIN(V464 + R464 * LTM!$C$1 / 3600, 0), 0), 0)</f>
        <v>0</v>
      </c>
    </row>
    <row r="466" spans="1:23" x14ac:dyDescent="0.3">
      <c r="A466" s="38" t="e">
        <f>IF(SUM($B465:$H467)=0,NA(),LTM!$A467)</f>
        <v>#N/A</v>
      </c>
      <c r="B466" s="7">
        <f>LTM!$I467 / LTM!$C$1 * 3600</f>
        <v>0</v>
      </c>
      <c r="C466" s="8">
        <f>LTM!$H467 / LTM!$C$1 * 3600</f>
        <v>0</v>
      </c>
      <c r="D466" s="8">
        <f>LTM!$T467 / LTM!$C$1 * 3600</f>
        <v>0</v>
      </c>
      <c r="E466" s="33">
        <f>LTM!$S467 / LTM!$C$1 * 3600</f>
        <v>0</v>
      </c>
      <c r="F466" s="8">
        <f>LTM!$AE467 / LTM!$C$1 * 3600</f>
        <v>0</v>
      </c>
      <c r="G466" s="33">
        <f>LTM!$AD467 / LTM!$C$1 * 3600</f>
        <v>0</v>
      </c>
      <c r="H466" s="18">
        <f>LTM!$AL467 / LTM!$C$1 * 3600</f>
        <v>0</v>
      </c>
      <c r="J466" s="50">
        <f>IF(OR(LTM!$B467 * 3600 / LTM!$C$1 &gt;= 'Input Data'!$C$12 * LOOKUP(LTM!$A467,'Input Data'!$B$58:$B$62,'Input Data'!$D$58:$D$62) - epsilon, LTM!$C467 - LTM!$C466 &lt; LTM!$B466 - epsilon), (LTM!$C467 - LTM!$C466) * 3600 / LTM!$C$1 / 'Input Data'!$C$14, 'Input Data'!$C$13 - (LTM!$C467 - LTM!$C466) * 3600 / LTM!$C$1 / 'Input Data'!$C$15)</f>
        <v>0</v>
      </c>
      <c r="K466" s="60">
        <f>IF($B466 + $C466 &gt;= LTM!$E466 * 3600 / LTM!$C$1 - epsilon, ($B466 + $C466) / 'Input Data'!$C$14, 'Input Data'!$C$13 - ($B466 + $C466) / 'Input Data'!$C$15)</f>
        <v>0</v>
      </c>
      <c r="L466" s="8">
        <f>IF(OR(LTM!$M467 * 3600 / LTM!$C$1 &gt;= 'Input Data'!$E$12 * LOOKUP(LTM!$A467,'Input Data'!$B$58:$B$62,'Input Data'!$F$58:$F$62) - epsilon,$B466 &lt; LTM!$M466 * 3600 / LTM!$C$1 - epsilon), $B466 / 'Input Data'!$E$14, 'Input Data'!$E$13 - $B466 / 'Input Data'!$E$15)</f>
        <v>0</v>
      </c>
      <c r="M466" s="33">
        <f>IF($D466 + $E466 &gt;= LTM!$P466 * 3600 / LTM!$C$1 - epsilon, ($D466 + $E466) / 'Input Data'!$E$14, 'Input Data'!$E$13 - ($D466 + $E466) / 'Input Data'!$E$15)</f>
        <v>0</v>
      </c>
      <c r="N466" s="8">
        <f>IF(OR(LTM!$X467 * 3600 / LTM!$C$1 &gt;= 'Input Data'!$G$12 * LOOKUP(LTM!$A467,'Input Data'!$B$58:$B$62,'Input Data'!$H$58:$H$62) - epsilon, $D466 &lt; LTM!$X466 * 3600 / LTM!$C$1 - epsilon), $D466 / 'Input Data'!$G$14, 'Input Data'!$G$13 - $D466 / 'Input Data'!$G$15)</f>
        <v>0</v>
      </c>
      <c r="O466" s="17">
        <f>IF($F466 + $G466 &gt;= LTM!$AA466 * 3600 / LTM!$C$1 - epsilon, ($F466 + $G466) / 'Input Data'!$G$14, 'Input Data'!$G$13 - ($F466 + $G466) / 'Input Data'!$G$15)</f>
        <v>0</v>
      </c>
      <c r="Q466" s="49">
        <f>IF(ABS($J466-$K466) &gt; epsilon, -((LTM!$C467 - LTM!$C466) * 3600 / LTM!$C$1-($B466+$C466))/($J466-$K466), 0)</f>
        <v>0</v>
      </c>
      <c r="R466" s="8">
        <f t="shared" si="14"/>
        <v>0</v>
      </c>
      <c r="S466" s="17">
        <f t="shared" si="15"/>
        <v>0</v>
      </c>
      <c r="U466" s="49">
        <f>MAX(U465 + Q465 * LTM!$C$1 / 3600, 0)</f>
        <v>0</v>
      </c>
      <c r="V466" s="11">
        <f>MAX(V465 + R465 * LTM!$C$1 / 3600 + IF(NOT(OR(LTM!$M467 * 3600 / LTM!$C$1 &gt;= 'Input Data'!$E$12 * LOOKUP(LTM!$A467,'Input Data'!$B$58:$B$62,'Input Data'!$F$58:$F$62) - epsilon,$B466 &lt; LTM!$M466 * 3600 / LTM!$C$1 - epsilon)), MIN(U465 + Q465 * LTM!$C$1 / 3600, 0), 0), 0)</f>
        <v>0</v>
      </c>
      <c r="W466" s="18">
        <f>MAX(W465 + S465 * LTM!$C$1 / 3600 + IF(NOT(OR(LTM!$X467 * 3600 / LTM!$C$1 &gt;= 'Input Data'!$G$12 * LOOKUP(LTM!$A467,'Input Data'!$B$58:$B$62,'Input Data'!$H$58:$H$62) - epsilon, $D466 &lt; LTM!$X466 * 3600 / LTM!$C$1 - epsilon)), MIN(V465 + R465 * LTM!$C$1 / 3600, 0), 0), 0)</f>
        <v>0</v>
      </c>
    </row>
    <row r="467" spans="1:23" x14ac:dyDescent="0.3">
      <c r="A467" s="38" t="e">
        <f>IF(SUM($B466:$H468)=0,NA(),LTM!$A468)</f>
        <v>#N/A</v>
      </c>
      <c r="B467" s="7">
        <f>LTM!$I468 / LTM!$C$1 * 3600</f>
        <v>0</v>
      </c>
      <c r="C467" s="8">
        <f>LTM!$H468 / LTM!$C$1 * 3600</f>
        <v>0</v>
      </c>
      <c r="D467" s="8">
        <f>LTM!$T468 / LTM!$C$1 * 3600</f>
        <v>0</v>
      </c>
      <c r="E467" s="33">
        <f>LTM!$S468 / LTM!$C$1 * 3600</f>
        <v>0</v>
      </c>
      <c r="F467" s="8">
        <f>LTM!$AE468 / LTM!$C$1 * 3600</f>
        <v>0</v>
      </c>
      <c r="G467" s="33">
        <f>LTM!$AD468 / LTM!$C$1 * 3600</f>
        <v>0</v>
      </c>
      <c r="H467" s="18">
        <f>LTM!$AL468 / LTM!$C$1 * 3600</f>
        <v>0</v>
      </c>
      <c r="J467" s="50">
        <f>IF(OR(LTM!$B468 * 3600 / LTM!$C$1 &gt;= 'Input Data'!$C$12 * LOOKUP(LTM!$A468,'Input Data'!$B$58:$B$62,'Input Data'!$D$58:$D$62) - epsilon, LTM!$C468 - LTM!$C467 &lt; LTM!$B467 - epsilon), (LTM!$C468 - LTM!$C467) * 3600 / LTM!$C$1 / 'Input Data'!$C$14, 'Input Data'!$C$13 - (LTM!$C468 - LTM!$C467) * 3600 / LTM!$C$1 / 'Input Data'!$C$15)</f>
        <v>0</v>
      </c>
      <c r="K467" s="60">
        <f>IF($B467 + $C467 &gt;= LTM!$E467 * 3600 / LTM!$C$1 - epsilon, ($B467 + $C467) / 'Input Data'!$C$14, 'Input Data'!$C$13 - ($B467 + $C467) / 'Input Data'!$C$15)</f>
        <v>0</v>
      </c>
      <c r="L467" s="8">
        <f>IF(OR(LTM!$M468 * 3600 / LTM!$C$1 &gt;= 'Input Data'!$E$12 * LOOKUP(LTM!$A468,'Input Data'!$B$58:$B$62,'Input Data'!$F$58:$F$62) - epsilon,$B467 &lt; LTM!$M467 * 3600 / LTM!$C$1 - epsilon), $B467 / 'Input Data'!$E$14, 'Input Data'!$E$13 - $B467 / 'Input Data'!$E$15)</f>
        <v>0</v>
      </c>
      <c r="M467" s="33">
        <f>IF($D467 + $E467 &gt;= LTM!$P467 * 3600 / LTM!$C$1 - epsilon, ($D467 + $E467) / 'Input Data'!$E$14, 'Input Data'!$E$13 - ($D467 + $E467) / 'Input Data'!$E$15)</f>
        <v>0</v>
      </c>
      <c r="N467" s="8">
        <f>IF(OR(LTM!$X468 * 3600 / LTM!$C$1 &gt;= 'Input Data'!$G$12 * LOOKUP(LTM!$A468,'Input Data'!$B$58:$B$62,'Input Data'!$H$58:$H$62) - epsilon, $D467 &lt; LTM!$X467 * 3600 / LTM!$C$1 - epsilon), $D467 / 'Input Data'!$G$14, 'Input Data'!$G$13 - $D467 / 'Input Data'!$G$15)</f>
        <v>0</v>
      </c>
      <c r="O467" s="17">
        <f>IF($F467 + $G467 &gt;= LTM!$AA467 * 3600 / LTM!$C$1 - epsilon, ($F467 + $G467) / 'Input Data'!$G$14, 'Input Data'!$G$13 - ($F467 + $G467) / 'Input Data'!$G$15)</f>
        <v>0</v>
      </c>
      <c r="Q467" s="49">
        <f>IF(ABS($J467-$K467) &gt; epsilon, -((LTM!$C468 - LTM!$C467) * 3600 / LTM!$C$1-($B467+$C467))/($J467-$K467), 0)</f>
        <v>0</v>
      </c>
      <c r="R467" s="8">
        <f t="shared" si="14"/>
        <v>0</v>
      </c>
      <c r="S467" s="17">
        <f t="shared" si="15"/>
        <v>0</v>
      </c>
      <c r="U467" s="49">
        <f>MAX(U466 + Q466 * LTM!$C$1 / 3600, 0)</f>
        <v>0</v>
      </c>
      <c r="V467" s="11">
        <f>MAX(V466 + R466 * LTM!$C$1 / 3600 + IF(NOT(OR(LTM!$M468 * 3600 / LTM!$C$1 &gt;= 'Input Data'!$E$12 * LOOKUP(LTM!$A468,'Input Data'!$B$58:$B$62,'Input Data'!$F$58:$F$62) - epsilon,$B467 &lt; LTM!$M467 * 3600 / LTM!$C$1 - epsilon)), MIN(U466 + Q466 * LTM!$C$1 / 3600, 0), 0), 0)</f>
        <v>0</v>
      </c>
      <c r="W467" s="18">
        <f>MAX(W466 + S466 * LTM!$C$1 / 3600 + IF(NOT(OR(LTM!$X468 * 3600 / LTM!$C$1 &gt;= 'Input Data'!$G$12 * LOOKUP(LTM!$A468,'Input Data'!$B$58:$B$62,'Input Data'!$H$58:$H$62) - epsilon, $D467 &lt; LTM!$X467 * 3600 / LTM!$C$1 - epsilon)), MIN(V466 + R466 * LTM!$C$1 / 3600, 0), 0), 0)</f>
        <v>0</v>
      </c>
    </row>
    <row r="468" spans="1:23" x14ac:dyDescent="0.3">
      <c r="A468" s="38" t="e">
        <f>IF(SUM($B467:$H469)=0,NA(),LTM!$A469)</f>
        <v>#N/A</v>
      </c>
      <c r="B468" s="7">
        <f>LTM!$I469 / LTM!$C$1 * 3600</f>
        <v>0</v>
      </c>
      <c r="C468" s="8">
        <f>LTM!$H469 / LTM!$C$1 * 3600</f>
        <v>0</v>
      </c>
      <c r="D468" s="8">
        <f>LTM!$T469 / LTM!$C$1 * 3600</f>
        <v>0</v>
      </c>
      <c r="E468" s="33">
        <f>LTM!$S469 / LTM!$C$1 * 3600</f>
        <v>0</v>
      </c>
      <c r="F468" s="8">
        <f>LTM!$AE469 / LTM!$C$1 * 3600</f>
        <v>0</v>
      </c>
      <c r="G468" s="33">
        <f>LTM!$AD469 / LTM!$C$1 * 3600</f>
        <v>0</v>
      </c>
      <c r="H468" s="18">
        <f>LTM!$AL469 / LTM!$C$1 * 3600</f>
        <v>0</v>
      </c>
      <c r="J468" s="50">
        <f>IF(OR(LTM!$B469 * 3600 / LTM!$C$1 &gt;= 'Input Data'!$C$12 * LOOKUP(LTM!$A469,'Input Data'!$B$58:$B$62,'Input Data'!$D$58:$D$62) - epsilon, LTM!$C469 - LTM!$C468 &lt; LTM!$B468 - epsilon), (LTM!$C469 - LTM!$C468) * 3600 / LTM!$C$1 / 'Input Data'!$C$14, 'Input Data'!$C$13 - (LTM!$C469 - LTM!$C468) * 3600 / LTM!$C$1 / 'Input Data'!$C$15)</f>
        <v>0</v>
      </c>
      <c r="K468" s="60">
        <f>IF($B468 + $C468 &gt;= LTM!$E468 * 3600 / LTM!$C$1 - epsilon, ($B468 + $C468) / 'Input Data'!$C$14, 'Input Data'!$C$13 - ($B468 + $C468) / 'Input Data'!$C$15)</f>
        <v>0</v>
      </c>
      <c r="L468" s="8">
        <f>IF(OR(LTM!$M469 * 3600 / LTM!$C$1 &gt;= 'Input Data'!$E$12 * LOOKUP(LTM!$A469,'Input Data'!$B$58:$B$62,'Input Data'!$F$58:$F$62) - epsilon,$B468 &lt; LTM!$M468 * 3600 / LTM!$C$1 - epsilon), $B468 / 'Input Data'!$E$14, 'Input Data'!$E$13 - $B468 / 'Input Data'!$E$15)</f>
        <v>0</v>
      </c>
      <c r="M468" s="33">
        <f>IF($D468 + $E468 &gt;= LTM!$P468 * 3600 / LTM!$C$1 - epsilon, ($D468 + $E468) / 'Input Data'!$E$14, 'Input Data'!$E$13 - ($D468 + $E468) / 'Input Data'!$E$15)</f>
        <v>0</v>
      </c>
      <c r="N468" s="8">
        <f>IF(OR(LTM!$X469 * 3600 / LTM!$C$1 &gt;= 'Input Data'!$G$12 * LOOKUP(LTM!$A469,'Input Data'!$B$58:$B$62,'Input Data'!$H$58:$H$62) - epsilon, $D468 &lt; LTM!$X468 * 3600 / LTM!$C$1 - epsilon), $D468 / 'Input Data'!$G$14, 'Input Data'!$G$13 - $D468 / 'Input Data'!$G$15)</f>
        <v>0</v>
      </c>
      <c r="O468" s="17">
        <f>IF($F468 + $G468 &gt;= LTM!$AA468 * 3600 / LTM!$C$1 - epsilon, ($F468 + $G468) / 'Input Data'!$G$14, 'Input Data'!$G$13 - ($F468 + $G468) / 'Input Data'!$G$15)</f>
        <v>0</v>
      </c>
      <c r="Q468" s="49">
        <f>IF(ABS($J468-$K468) &gt; epsilon, -((LTM!$C469 - LTM!$C468) * 3600 / LTM!$C$1-($B468+$C468))/($J468-$K468), 0)</f>
        <v>0</v>
      </c>
      <c r="R468" s="8">
        <f t="shared" si="14"/>
        <v>0</v>
      </c>
      <c r="S468" s="17">
        <f t="shared" si="15"/>
        <v>0</v>
      </c>
      <c r="U468" s="49">
        <f>MAX(U467 + Q467 * LTM!$C$1 / 3600, 0)</f>
        <v>0</v>
      </c>
      <c r="V468" s="11">
        <f>MAX(V467 + R467 * LTM!$C$1 / 3600 + IF(NOT(OR(LTM!$M469 * 3600 / LTM!$C$1 &gt;= 'Input Data'!$E$12 * LOOKUP(LTM!$A469,'Input Data'!$B$58:$B$62,'Input Data'!$F$58:$F$62) - epsilon,$B468 &lt; LTM!$M468 * 3600 / LTM!$C$1 - epsilon)), MIN(U467 + Q467 * LTM!$C$1 / 3600, 0), 0), 0)</f>
        <v>0</v>
      </c>
      <c r="W468" s="18">
        <f>MAX(W467 + S467 * LTM!$C$1 / 3600 + IF(NOT(OR(LTM!$X469 * 3600 / LTM!$C$1 &gt;= 'Input Data'!$G$12 * LOOKUP(LTM!$A469,'Input Data'!$B$58:$B$62,'Input Data'!$H$58:$H$62) - epsilon, $D468 &lt; LTM!$X468 * 3600 / LTM!$C$1 - epsilon)), MIN(V467 + R467 * LTM!$C$1 / 3600, 0), 0), 0)</f>
        <v>0</v>
      </c>
    </row>
    <row r="469" spans="1:23" x14ac:dyDescent="0.3">
      <c r="A469" s="38" t="e">
        <f>IF(SUM($B468:$H470)=0,NA(),LTM!$A470)</f>
        <v>#N/A</v>
      </c>
      <c r="B469" s="7">
        <f>LTM!$I470 / LTM!$C$1 * 3600</f>
        <v>0</v>
      </c>
      <c r="C469" s="8">
        <f>LTM!$H470 / LTM!$C$1 * 3600</f>
        <v>0</v>
      </c>
      <c r="D469" s="8">
        <f>LTM!$T470 / LTM!$C$1 * 3600</f>
        <v>0</v>
      </c>
      <c r="E469" s="33">
        <f>LTM!$S470 / LTM!$C$1 * 3600</f>
        <v>0</v>
      </c>
      <c r="F469" s="8">
        <f>LTM!$AE470 / LTM!$C$1 * 3600</f>
        <v>0</v>
      </c>
      <c r="G469" s="33">
        <f>LTM!$AD470 / LTM!$C$1 * 3600</f>
        <v>0</v>
      </c>
      <c r="H469" s="18">
        <f>LTM!$AL470 / LTM!$C$1 * 3600</f>
        <v>0</v>
      </c>
      <c r="J469" s="50">
        <f>IF(OR(LTM!$B470 * 3600 / LTM!$C$1 &gt;= 'Input Data'!$C$12 * LOOKUP(LTM!$A470,'Input Data'!$B$58:$B$62,'Input Data'!$D$58:$D$62) - epsilon, LTM!$C470 - LTM!$C469 &lt; LTM!$B469 - epsilon), (LTM!$C470 - LTM!$C469) * 3600 / LTM!$C$1 / 'Input Data'!$C$14, 'Input Data'!$C$13 - (LTM!$C470 - LTM!$C469) * 3600 / LTM!$C$1 / 'Input Data'!$C$15)</f>
        <v>0</v>
      </c>
      <c r="K469" s="60">
        <f>IF($B469 + $C469 &gt;= LTM!$E469 * 3600 / LTM!$C$1 - epsilon, ($B469 + $C469) / 'Input Data'!$C$14, 'Input Data'!$C$13 - ($B469 + $C469) / 'Input Data'!$C$15)</f>
        <v>0</v>
      </c>
      <c r="L469" s="8">
        <f>IF(OR(LTM!$M470 * 3600 / LTM!$C$1 &gt;= 'Input Data'!$E$12 * LOOKUP(LTM!$A470,'Input Data'!$B$58:$B$62,'Input Data'!$F$58:$F$62) - epsilon,$B469 &lt; LTM!$M469 * 3600 / LTM!$C$1 - epsilon), $B469 / 'Input Data'!$E$14, 'Input Data'!$E$13 - $B469 / 'Input Data'!$E$15)</f>
        <v>0</v>
      </c>
      <c r="M469" s="33">
        <f>IF($D469 + $E469 &gt;= LTM!$P469 * 3600 / LTM!$C$1 - epsilon, ($D469 + $E469) / 'Input Data'!$E$14, 'Input Data'!$E$13 - ($D469 + $E469) / 'Input Data'!$E$15)</f>
        <v>0</v>
      </c>
      <c r="N469" s="8">
        <f>IF(OR(LTM!$X470 * 3600 / LTM!$C$1 &gt;= 'Input Data'!$G$12 * LOOKUP(LTM!$A470,'Input Data'!$B$58:$B$62,'Input Data'!$H$58:$H$62) - epsilon, $D469 &lt; LTM!$X469 * 3600 / LTM!$C$1 - epsilon), $D469 / 'Input Data'!$G$14, 'Input Data'!$G$13 - $D469 / 'Input Data'!$G$15)</f>
        <v>0</v>
      </c>
      <c r="O469" s="17">
        <f>IF($F469 + $G469 &gt;= LTM!$AA469 * 3600 / LTM!$C$1 - epsilon, ($F469 + $G469) / 'Input Data'!$G$14, 'Input Data'!$G$13 - ($F469 + $G469) / 'Input Data'!$G$15)</f>
        <v>0</v>
      </c>
      <c r="Q469" s="49">
        <f>IF(ABS($J469-$K469) &gt; epsilon, -((LTM!$C470 - LTM!$C469) * 3600 / LTM!$C$1-($B469+$C469))/($J469-$K469), 0)</f>
        <v>0</v>
      </c>
      <c r="R469" s="8">
        <f t="shared" si="14"/>
        <v>0</v>
      </c>
      <c r="S469" s="17">
        <f t="shared" si="15"/>
        <v>0</v>
      </c>
      <c r="U469" s="49">
        <f>MAX(U468 + Q468 * LTM!$C$1 / 3600, 0)</f>
        <v>0</v>
      </c>
      <c r="V469" s="11">
        <f>MAX(V468 + R468 * LTM!$C$1 / 3600 + IF(NOT(OR(LTM!$M470 * 3600 / LTM!$C$1 &gt;= 'Input Data'!$E$12 * LOOKUP(LTM!$A470,'Input Data'!$B$58:$B$62,'Input Data'!$F$58:$F$62) - epsilon,$B469 &lt; LTM!$M469 * 3600 / LTM!$C$1 - epsilon)), MIN(U468 + Q468 * LTM!$C$1 / 3600, 0), 0), 0)</f>
        <v>0</v>
      </c>
      <c r="W469" s="18">
        <f>MAX(W468 + S468 * LTM!$C$1 / 3600 + IF(NOT(OR(LTM!$X470 * 3600 / LTM!$C$1 &gt;= 'Input Data'!$G$12 * LOOKUP(LTM!$A470,'Input Data'!$B$58:$B$62,'Input Data'!$H$58:$H$62) - epsilon, $D469 &lt; LTM!$X469 * 3600 / LTM!$C$1 - epsilon)), MIN(V468 + R468 * LTM!$C$1 / 3600, 0), 0), 0)</f>
        <v>0</v>
      </c>
    </row>
    <row r="470" spans="1:23" x14ac:dyDescent="0.3">
      <c r="A470" s="38" t="e">
        <f>IF(SUM($B469:$H471)=0,NA(),LTM!$A471)</f>
        <v>#N/A</v>
      </c>
      <c r="B470" s="7">
        <f>LTM!$I471 / LTM!$C$1 * 3600</f>
        <v>0</v>
      </c>
      <c r="C470" s="8">
        <f>LTM!$H471 / LTM!$C$1 * 3600</f>
        <v>0</v>
      </c>
      <c r="D470" s="8">
        <f>LTM!$T471 / LTM!$C$1 * 3600</f>
        <v>0</v>
      </c>
      <c r="E470" s="33">
        <f>LTM!$S471 / LTM!$C$1 * 3600</f>
        <v>0</v>
      </c>
      <c r="F470" s="8">
        <f>LTM!$AE471 / LTM!$C$1 * 3600</f>
        <v>0</v>
      </c>
      <c r="G470" s="33">
        <f>LTM!$AD471 / LTM!$C$1 * 3600</f>
        <v>0</v>
      </c>
      <c r="H470" s="18">
        <f>LTM!$AL471 / LTM!$C$1 * 3600</f>
        <v>0</v>
      </c>
      <c r="J470" s="50">
        <f>IF(OR(LTM!$B471 * 3600 / LTM!$C$1 &gt;= 'Input Data'!$C$12 * LOOKUP(LTM!$A471,'Input Data'!$B$58:$B$62,'Input Data'!$D$58:$D$62) - epsilon, LTM!$C471 - LTM!$C470 &lt; LTM!$B470 - epsilon), (LTM!$C471 - LTM!$C470) * 3600 / LTM!$C$1 / 'Input Data'!$C$14, 'Input Data'!$C$13 - (LTM!$C471 - LTM!$C470) * 3600 / LTM!$C$1 / 'Input Data'!$C$15)</f>
        <v>0</v>
      </c>
      <c r="K470" s="60">
        <f>IF($B470 + $C470 &gt;= LTM!$E470 * 3600 / LTM!$C$1 - epsilon, ($B470 + $C470) / 'Input Data'!$C$14, 'Input Data'!$C$13 - ($B470 + $C470) / 'Input Data'!$C$15)</f>
        <v>0</v>
      </c>
      <c r="L470" s="8">
        <f>IF(OR(LTM!$M471 * 3600 / LTM!$C$1 &gt;= 'Input Data'!$E$12 * LOOKUP(LTM!$A471,'Input Data'!$B$58:$B$62,'Input Data'!$F$58:$F$62) - epsilon,$B470 &lt; LTM!$M470 * 3600 / LTM!$C$1 - epsilon), $B470 / 'Input Data'!$E$14, 'Input Data'!$E$13 - $B470 / 'Input Data'!$E$15)</f>
        <v>0</v>
      </c>
      <c r="M470" s="33">
        <f>IF($D470 + $E470 &gt;= LTM!$P470 * 3600 / LTM!$C$1 - epsilon, ($D470 + $E470) / 'Input Data'!$E$14, 'Input Data'!$E$13 - ($D470 + $E470) / 'Input Data'!$E$15)</f>
        <v>0</v>
      </c>
      <c r="N470" s="8">
        <f>IF(OR(LTM!$X471 * 3600 / LTM!$C$1 &gt;= 'Input Data'!$G$12 * LOOKUP(LTM!$A471,'Input Data'!$B$58:$B$62,'Input Data'!$H$58:$H$62) - epsilon, $D470 &lt; LTM!$X470 * 3600 / LTM!$C$1 - epsilon), $D470 / 'Input Data'!$G$14, 'Input Data'!$G$13 - $D470 / 'Input Data'!$G$15)</f>
        <v>0</v>
      </c>
      <c r="O470" s="17">
        <f>IF($F470 + $G470 &gt;= LTM!$AA470 * 3600 / LTM!$C$1 - epsilon, ($F470 + $G470) / 'Input Data'!$G$14, 'Input Data'!$G$13 - ($F470 + $G470) / 'Input Data'!$G$15)</f>
        <v>0</v>
      </c>
      <c r="Q470" s="49">
        <f>IF(ABS($J470-$K470) &gt; epsilon, -((LTM!$C471 - LTM!$C470) * 3600 / LTM!$C$1-($B470+$C470))/($J470-$K470), 0)</f>
        <v>0</v>
      </c>
      <c r="R470" s="8">
        <f t="shared" si="14"/>
        <v>0</v>
      </c>
      <c r="S470" s="17">
        <f t="shared" si="15"/>
        <v>0</v>
      </c>
      <c r="U470" s="49">
        <f>MAX(U469 + Q469 * LTM!$C$1 / 3600, 0)</f>
        <v>0</v>
      </c>
      <c r="V470" s="11">
        <f>MAX(V469 + R469 * LTM!$C$1 / 3600 + IF(NOT(OR(LTM!$M471 * 3600 / LTM!$C$1 &gt;= 'Input Data'!$E$12 * LOOKUP(LTM!$A471,'Input Data'!$B$58:$B$62,'Input Data'!$F$58:$F$62) - epsilon,$B470 &lt; LTM!$M470 * 3600 / LTM!$C$1 - epsilon)), MIN(U469 + Q469 * LTM!$C$1 / 3600, 0), 0), 0)</f>
        <v>0</v>
      </c>
      <c r="W470" s="18">
        <f>MAX(W469 + S469 * LTM!$C$1 / 3600 + IF(NOT(OR(LTM!$X471 * 3600 / LTM!$C$1 &gt;= 'Input Data'!$G$12 * LOOKUP(LTM!$A471,'Input Data'!$B$58:$B$62,'Input Data'!$H$58:$H$62) - epsilon, $D470 &lt; LTM!$X470 * 3600 / LTM!$C$1 - epsilon)), MIN(V469 + R469 * LTM!$C$1 / 3600, 0), 0), 0)</f>
        <v>0</v>
      </c>
    </row>
    <row r="471" spans="1:23" x14ac:dyDescent="0.3">
      <c r="A471" s="38" t="e">
        <f>IF(SUM($B470:$H472)=0,NA(),LTM!$A472)</f>
        <v>#N/A</v>
      </c>
      <c r="B471" s="7">
        <f>LTM!$I472 / LTM!$C$1 * 3600</f>
        <v>0</v>
      </c>
      <c r="C471" s="8">
        <f>LTM!$H472 / LTM!$C$1 * 3600</f>
        <v>0</v>
      </c>
      <c r="D471" s="8">
        <f>LTM!$T472 / LTM!$C$1 * 3600</f>
        <v>0</v>
      </c>
      <c r="E471" s="33">
        <f>LTM!$S472 / LTM!$C$1 * 3600</f>
        <v>0</v>
      </c>
      <c r="F471" s="8">
        <f>LTM!$AE472 / LTM!$C$1 * 3600</f>
        <v>0</v>
      </c>
      <c r="G471" s="33">
        <f>LTM!$AD472 / LTM!$C$1 * 3600</f>
        <v>0</v>
      </c>
      <c r="H471" s="18">
        <f>LTM!$AL472 / LTM!$C$1 * 3600</f>
        <v>0</v>
      </c>
      <c r="J471" s="50">
        <f>IF(OR(LTM!$B472 * 3600 / LTM!$C$1 &gt;= 'Input Data'!$C$12 * LOOKUP(LTM!$A472,'Input Data'!$B$58:$B$62,'Input Data'!$D$58:$D$62) - epsilon, LTM!$C472 - LTM!$C471 &lt; LTM!$B471 - epsilon), (LTM!$C472 - LTM!$C471) * 3600 / LTM!$C$1 / 'Input Data'!$C$14, 'Input Data'!$C$13 - (LTM!$C472 - LTM!$C471) * 3600 / LTM!$C$1 / 'Input Data'!$C$15)</f>
        <v>0</v>
      </c>
      <c r="K471" s="60">
        <f>IF($B471 + $C471 &gt;= LTM!$E471 * 3600 / LTM!$C$1 - epsilon, ($B471 + $C471) / 'Input Data'!$C$14, 'Input Data'!$C$13 - ($B471 + $C471) / 'Input Data'!$C$15)</f>
        <v>0</v>
      </c>
      <c r="L471" s="8">
        <f>IF(OR(LTM!$M472 * 3600 / LTM!$C$1 &gt;= 'Input Data'!$E$12 * LOOKUP(LTM!$A472,'Input Data'!$B$58:$B$62,'Input Data'!$F$58:$F$62) - epsilon,$B471 &lt; LTM!$M471 * 3600 / LTM!$C$1 - epsilon), $B471 / 'Input Data'!$E$14, 'Input Data'!$E$13 - $B471 / 'Input Data'!$E$15)</f>
        <v>0</v>
      </c>
      <c r="M471" s="33">
        <f>IF($D471 + $E471 &gt;= LTM!$P471 * 3600 / LTM!$C$1 - epsilon, ($D471 + $E471) / 'Input Data'!$E$14, 'Input Data'!$E$13 - ($D471 + $E471) / 'Input Data'!$E$15)</f>
        <v>0</v>
      </c>
      <c r="N471" s="8">
        <f>IF(OR(LTM!$X472 * 3600 / LTM!$C$1 &gt;= 'Input Data'!$G$12 * LOOKUP(LTM!$A472,'Input Data'!$B$58:$B$62,'Input Data'!$H$58:$H$62) - epsilon, $D471 &lt; LTM!$X471 * 3600 / LTM!$C$1 - epsilon), $D471 / 'Input Data'!$G$14, 'Input Data'!$G$13 - $D471 / 'Input Data'!$G$15)</f>
        <v>0</v>
      </c>
      <c r="O471" s="17">
        <f>IF($F471 + $G471 &gt;= LTM!$AA471 * 3600 / LTM!$C$1 - epsilon, ($F471 + $G471) / 'Input Data'!$G$14, 'Input Data'!$G$13 - ($F471 + $G471) / 'Input Data'!$G$15)</f>
        <v>0</v>
      </c>
      <c r="Q471" s="49">
        <f>IF(ABS($J471-$K471) &gt; epsilon, -((LTM!$C472 - LTM!$C471) * 3600 / LTM!$C$1-($B471+$C471))/($J471-$K471), 0)</f>
        <v>0</v>
      </c>
      <c r="R471" s="8">
        <f t="shared" si="14"/>
        <v>0</v>
      </c>
      <c r="S471" s="17">
        <f t="shared" si="15"/>
        <v>0</v>
      </c>
      <c r="U471" s="49">
        <f>MAX(U470 + Q470 * LTM!$C$1 / 3600, 0)</f>
        <v>0</v>
      </c>
      <c r="V471" s="11">
        <f>MAX(V470 + R470 * LTM!$C$1 / 3600 + IF(NOT(OR(LTM!$M472 * 3600 / LTM!$C$1 &gt;= 'Input Data'!$E$12 * LOOKUP(LTM!$A472,'Input Data'!$B$58:$B$62,'Input Data'!$F$58:$F$62) - epsilon,$B471 &lt; LTM!$M471 * 3600 / LTM!$C$1 - epsilon)), MIN(U470 + Q470 * LTM!$C$1 / 3600, 0), 0), 0)</f>
        <v>0</v>
      </c>
      <c r="W471" s="18">
        <f>MAX(W470 + S470 * LTM!$C$1 / 3600 + IF(NOT(OR(LTM!$X472 * 3600 / LTM!$C$1 &gt;= 'Input Data'!$G$12 * LOOKUP(LTM!$A472,'Input Data'!$B$58:$B$62,'Input Data'!$H$58:$H$62) - epsilon, $D471 &lt; LTM!$X471 * 3600 / LTM!$C$1 - epsilon)), MIN(V470 + R470 * LTM!$C$1 / 3600, 0), 0), 0)</f>
        <v>0</v>
      </c>
    </row>
    <row r="472" spans="1:23" x14ac:dyDescent="0.3">
      <c r="A472" s="38" t="e">
        <f>IF(SUM($B471:$H473)=0,NA(),LTM!$A473)</f>
        <v>#N/A</v>
      </c>
      <c r="B472" s="7">
        <f>LTM!$I473 / LTM!$C$1 * 3600</f>
        <v>0</v>
      </c>
      <c r="C472" s="8">
        <f>LTM!$H473 / LTM!$C$1 * 3600</f>
        <v>0</v>
      </c>
      <c r="D472" s="8">
        <f>LTM!$T473 / LTM!$C$1 * 3600</f>
        <v>0</v>
      </c>
      <c r="E472" s="33">
        <f>LTM!$S473 / LTM!$C$1 * 3600</f>
        <v>0</v>
      </c>
      <c r="F472" s="8">
        <f>LTM!$AE473 / LTM!$C$1 * 3600</f>
        <v>0</v>
      </c>
      <c r="G472" s="33">
        <f>LTM!$AD473 / LTM!$C$1 * 3600</f>
        <v>0</v>
      </c>
      <c r="H472" s="18">
        <f>LTM!$AL473 / LTM!$C$1 * 3600</f>
        <v>0</v>
      </c>
      <c r="J472" s="50">
        <f>IF(OR(LTM!$B473 * 3600 / LTM!$C$1 &gt;= 'Input Data'!$C$12 * LOOKUP(LTM!$A473,'Input Data'!$B$58:$B$62,'Input Data'!$D$58:$D$62) - epsilon, LTM!$C473 - LTM!$C472 &lt; LTM!$B472 - epsilon), (LTM!$C473 - LTM!$C472) * 3600 / LTM!$C$1 / 'Input Data'!$C$14, 'Input Data'!$C$13 - (LTM!$C473 - LTM!$C472) * 3600 / LTM!$C$1 / 'Input Data'!$C$15)</f>
        <v>0</v>
      </c>
      <c r="K472" s="60">
        <f>IF($B472 + $C472 &gt;= LTM!$E472 * 3600 / LTM!$C$1 - epsilon, ($B472 + $C472) / 'Input Data'!$C$14, 'Input Data'!$C$13 - ($B472 + $C472) / 'Input Data'!$C$15)</f>
        <v>0</v>
      </c>
      <c r="L472" s="8">
        <f>IF(OR(LTM!$M473 * 3600 / LTM!$C$1 &gt;= 'Input Data'!$E$12 * LOOKUP(LTM!$A473,'Input Data'!$B$58:$B$62,'Input Data'!$F$58:$F$62) - epsilon,$B472 &lt; LTM!$M472 * 3600 / LTM!$C$1 - epsilon), $B472 / 'Input Data'!$E$14, 'Input Data'!$E$13 - $B472 / 'Input Data'!$E$15)</f>
        <v>0</v>
      </c>
      <c r="M472" s="33">
        <f>IF($D472 + $E472 &gt;= LTM!$P472 * 3600 / LTM!$C$1 - epsilon, ($D472 + $E472) / 'Input Data'!$E$14, 'Input Data'!$E$13 - ($D472 + $E472) / 'Input Data'!$E$15)</f>
        <v>0</v>
      </c>
      <c r="N472" s="8">
        <f>IF(OR(LTM!$X473 * 3600 / LTM!$C$1 &gt;= 'Input Data'!$G$12 * LOOKUP(LTM!$A473,'Input Data'!$B$58:$B$62,'Input Data'!$H$58:$H$62) - epsilon, $D472 &lt; LTM!$X472 * 3600 / LTM!$C$1 - epsilon), $D472 / 'Input Data'!$G$14, 'Input Data'!$G$13 - $D472 / 'Input Data'!$G$15)</f>
        <v>0</v>
      </c>
      <c r="O472" s="17">
        <f>IF($F472 + $G472 &gt;= LTM!$AA472 * 3600 / LTM!$C$1 - epsilon, ($F472 + $G472) / 'Input Data'!$G$14, 'Input Data'!$G$13 - ($F472 + $G472) / 'Input Data'!$G$15)</f>
        <v>0</v>
      </c>
      <c r="Q472" s="49">
        <f>IF(ABS($J472-$K472) &gt; epsilon, -((LTM!$C473 - LTM!$C472) * 3600 / LTM!$C$1-($B472+$C472))/($J472-$K472), 0)</f>
        <v>0</v>
      </c>
      <c r="R472" s="8">
        <f t="shared" si="14"/>
        <v>0</v>
      </c>
      <c r="S472" s="17">
        <f t="shared" si="15"/>
        <v>0</v>
      </c>
      <c r="U472" s="49">
        <f>MAX(U471 + Q471 * LTM!$C$1 / 3600, 0)</f>
        <v>0</v>
      </c>
      <c r="V472" s="11">
        <f>MAX(V471 + R471 * LTM!$C$1 / 3600 + IF(NOT(OR(LTM!$M473 * 3600 / LTM!$C$1 &gt;= 'Input Data'!$E$12 * LOOKUP(LTM!$A473,'Input Data'!$B$58:$B$62,'Input Data'!$F$58:$F$62) - epsilon,$B472 &lt; LTM!$M472 * 3600 / LTM!$C$1 - epsilon)), MIN(U471 + Q471 * LTM!$C$1 / 3600, 0), 0), 0)</f>
        <v>0</v>
      </c>
      <c r="W472" s="18">
        <f>MAX(W471 + S471 * LTM!$C$1 / 3600 + IF(NOT(OR(LTM!$X473 * 3600 / LTM!$C$1 &gt;= 'Input Data'!$G$12 * LOOKUP(LTM!$A473,'Input Data'!$B$58:$B$62,'Input Data'!$H$58:$H$62) - epsilon, $D472 &lt; LTM!$X472 * 3600 / LTM!$C$1 - epsilon)), MIN(V471 + R471 * LTM!$C$1 / 3600, 0), 0), 0)</f>
        <v>0</v>
      </c>
    </row>
    <row r="473" spans="1:23" x14ac:dyDescent="0.3">
      <c r="A473" s="38" t="e">
        <f>IF(SUM($B472:$H474)=0,NA(),LTM!$A474)</f>
        <v>#N/A</v>
      </c>
      <c r="B473" s="7">
        <f>LTM!$I474 / LTM!$C$1 * 3600</f>
        <v>0</v>
      </c>
      <c r="C473" s="8">
        <f>LTM!$H474 / LTM!$C$1 * 3600</f>
        <v>0</v>
      </c>
      <c r="D473" s="8">
        <f>LTM!$T474 / LTM!$C$1 * 3600</f>
        <v>0</v>
      </c>
      <c r="E473" s="33">
        <f>LTM!$S474 / LTM!$C$1 * 3600</f>
        <v>0</v>
      </c>
      <c r="F473" s="8">
        <f>LTM!$AE474 / LTM!$C$1 * 3600</f>
        <v>0</v>
      </c>
      <c r="G473" s="33">
        <f>LTM!$AD474 / LTM!$C$1 * 3600</f>
        <v>0</v>
      </c>
      <c r="H473" s="18">
        <f>LTM!$AL474 / LTM!$C$1 * 3600</f>
        <v>0</v>
      </c>
      <c r="J473" s="50">
        <f>IF(OR(LTM!$B474 * 3600 / LTM!$C$1 &gt;= 'Input Data'!$C$12 * LOOKUP(LTM!$A474,'Input Data'!$B$58:$B$62,'Input Data'!$D$58:$D$62) - epsilon, LTM!$C474 - LTM!$C473 &lt; LTM!$B473 - epsilon), (LTM!$C474 - LTM!$C473) * 3600 / LTM!$C$1 / 'Input Data'!$C$14, 'Input Data'!$C$13 - (LTM!$C474 - LTM!$C473) * 3600 / LTM!$C$1 / 'Input Data'!$C$15)</f>
        <v>0</v>
      </c>
      <c r="K473" s="60">
        <f>IF($B473 + $C473 &gt;= LTM!$E473 * 3600 / LTM!$C$1 - epsilon, ($B473 + $C473) / 'Input Data'!$C$14, 'Input Data'!$C$13 - ($B473 + $C473) / 'Input Data'!$C$15)</f>
        <v>0</v>
      </c>
      <c r="L473" s="8">
        <f>IF(OR(LTM!$M474 * 3600 / LTM!$C$1 &gt;= 'Input Data'!$E$12 * LOOKUP(LTM!$A474,'Input Data'!$B$58:$B$62,'Input Data'!$F$58:$F$62) - epsilon,$B473 &lt; LTM!$M473 * 3600 / LTM!$C$1 - epsilon), $B473 / 'Input Data'!$E$14, 'Input Data'!$E$13 - $B473 / 'Input Data'!$E$15)</f>
        <v>0</v>
      </c>
      <c r="M473" s="33">
        <f>IF($D473 + $E473 &gt;= LTM!$P473 * 3600 / LTM!$C$1 - epsilon, ($D473 + $E473) / 'Input Data'!$E$14, 'Input Data'!$E$13 - ($D473 + $E473) / 'Input Data'!$E$15)</f>
        <v>0</v>
      </c>
      <c r="N473" s="8">
        <f>IF(OR(LTM!$X474 * 3600 / LTM!$C$1 &gt;= 'Input Data'!$G$12 * LOOKUP(LTM!$A474,'Input Data'!$B$58:$B$62,'Input Data'!$H$58:$H$62) - epsilon, $D473 &lt; LTM!$X473 * 3600 / LTM!$C$1 - epsilon), $D473 / 'Input Data'!$G$14, 'Input Data'!$G$13 - $D473 / 'Input Data'!$G$15)</f>
        <v>0</v>
      </c>
      <c r="O473" s="17">
        <f>IF($F473 + $G473 &gt;= LTM!$AA473 * 3600 / LTM!$C$1 - epsilon, ($F473 + $G473) / 'Input Data'!$G$14, 'Input Data'!$G$13 - ($F473 + $G473) / 'Input Data'!$G$15)</f>
        <v>0</v>
      </c>
      <c r="Q473" s="49">
        <f>IF(ABS($J473-$K473) &gt; epsilon, -((LTM!$C474 - LTM!$C473) * 3600 / LTM!$C$1-($B473+$C473))/($J473-$K473), 0)</f>
        <v>0</v>
      </c>
      <c r="R473" s="8">
        <f t="shared" si="14"/>
        <v>0</v>
      </c>
      <c r="S473" s="17">
        <f t="shared" si="15"/>
        <v>0</v>
      </c>
      <c r="U473" s="49">
        <f>MAX(U472 + Q472 * LTM!$C$1 / 3600, 0)</f>
        <v>0</v>
      </c>
      <c r="V473" s="11">
        <f>MAX(V472 + R472 * LTM!$C$1 / 3600 + IF(NOT(OR(LTM!$M474 * 3600 / LTM!$C$1 &gt;= 'Input Data'!$E$12 * LOOKUP(LTM!$A474,'Input Data'!$B$58:$B$62,'Input Data'!$F$58:$F$62) - epsilon,$B473 &lt; LTM!$M473 * 3600 / LTM!$C$1 - epsilon)), MIN(U472 + Q472 * LTM!$C$1 / 3600, 0), 0), 0)</f>
        <v>0</v>
      </c>
      <c r="W473" s="18">
        <f>MAX(W472 + S472 * LTM!$C$1 / 3600 + IF(NOT(OR(LTM!$X474 * 3600 / LTM!$C$1 &gt;= 'Input Data'!$G$12 * LOOKUP(LTM!$A474,'Input Data'!$B$58:$B$62,'Input Data'!$H$58:$H$62) - epsilon, $D473 &lt; LTM!$X473 * 3600 / LTM!$C$1 - epsilon)), MIN(V472 + R472 * LTM!$C$1 / 3600, 0), 0), 0)</f>
        <v>0</v>
      </c>
    </row>
    <row r="474" spans="1:23" x14ac:dyDescent="0.3">
      <c r="A474" s="38" t="e">
        <f>IF(SUM($B473:$H475)=0,NA(),LTM!$A475)</f>
        <v>#N/A</v>
      </c>
      <c r="B474" s="7">
        <f>LTM!$I475 / LTM!$C$1 * 3600</f>
        <v>0</v>
      </c>
      <c r="C474" s="8">
        <f>LTM!$H475 / LTM!$C$1 * 3600</f>
        <v>0</v>
      </c>
      <c r="D474" s="8">
        <f>LTM!$T475 / LTM!$C$1 * 3600</f>
        <v>0</v>
      </c>
      <c r="E474" s="33">
        <f>LTM!$S475 / LTM!$C$1 * 3600</f>
        <v>0</v>
      </c>
      <c r="F474" s="8">
        <f>LTM!$AE475 / LTM!$C$1 * 3600</f>
        <v>0</v>
      </c>
      <c r="G474" s="33">
        <f>LTM!$AD475 / LTM!$C$1 * 3600</f>
        <v>0</v>
      </c>
      <c r="H474" s="18">
        <f>LTM!$AL475 / LTM!$C$1 * 3600</f>
        <v>0</v>
      </c>
      <c r="J474" s="50">
        <f>IF(OR(LTM!$B475 * 3600 / LTM!$C$1 &gt;= 'Input Data'!$C$12 * LOOKUP(LTM!$A475,'Input Data'!$B$58:$B$62,'Input Data'!$D$58:$D$62) - epsilon, LTM!$C475 - LTM!$C474 &lt; LTM!$B474 - epsilon), (LTM!$C475 - LTM!$C474) * 3600 / LTM!$C$1 / 'Input Data'!$C$14, 'Input Data'!$C$13 - (LTM!$C475 - LTM!$C474) * 3600 / LTM!$C$1 / 'Input Data'!$C$15)</f>
        <v>0</v>
      </c>
      <c r="K474" s="60">
        <f>IF($B474 + $C474 &gt;= LTM!$E474 * 3600 / LTM!$C$1 - epsilon, ($B474 + $C474) / 'Input Data'!$C$14, 'Input Data'!$C$13 - ($B474 + $C474) / 'Input Data'!$C$15)</f>
        <v>0</v>
      </c>
      <c r="L474" s="8">
        <f>IF(OR(LTM!$M475 * 3600 / LTM!$C$1 &gt;= 'Input Data'!$E$12 * LOOKUP(LTM!$A475,'Input Data'!$B$58:$B$62,'Input Data'!$F$58:$F$62) - epsilon,$B474 &lt; LTM!$M474 * 3600 / LTM!$C$1 - epsilon), $B474 / 'Input Data'!$E$14, 'Input Data'!$E$13 - $B474 / 'Input Data'!$E$15)</f>
        <v>0</v>
      </c>
      <c r="M474" s="33">
        <f>IF($D474 + $E474 &gt;= LTM!$P474 * 3600 / LTM!$C$1 - epsilon, ($D474 + $E474) / 'Input Data'!$E$14, 'Input Data'!$E$13 - ($D474 + $E474) / 'Input Data'!$E$15)</f>
        <v>0</v>
      </c>
      <c r="N474" s="8">
        <f>IF(OR(LTM!$X475 * 3600 / LTM!$C$1 &gt;= 'Input Data'!$G$12 * LOOKUP(LTM!$A475,'Input Data'!$B$58:$B$62,'Input Data'!$H$58:$H$62) - epsilon, $D474 &lt; LTM!$X474 * 3600 / LTM!$C$1 - epsilon), $D474 / 'Input Data'!$G$14, 'Input Data'!$G$13 - $D474 / 'Input Data'!$G$15)</f>
        <v>0</v>
      </c>
      <c r="O474" s="17">
        <f>IF($F474 + $G474 &gt;= LTM!$AA474 * 3600 / LTM!$C$1 - epsilon, ($F474 + $G474) / 'Input Data'!$G$14, 'Input Data'!$G$13 - ($F474 + $G474) / 'Input Data'!$G$15)</f>
        <v>0</v>
      </c>
      <c r="Q474" s="49">
        <f>IF(ABS($J474-$K474) &gt; epsilon, -((LTM!$C475 - LTM!$C474) * 3600 / LTM!$C$1-($B474+$C474))/($J474-$K474), 0)</f>
        <v>0</v>
      </c>
      <c r="R474" s="8">
        <f t="shared" si="14"/>
        <v>0</v>
      </c>
      <c r="S474" s="17">
        <f t="shared" si="15"/>
        <v>0</v>
      </c>
      <c r="U474" s="49">
        <f>MAX(U473 + Q473 * LTM!$C$1 / 3600, 0)</f>
        <v>0</v>
      </c>
      <c r="V474" s="11">
        <f>MAX(V473 + R473 * LTM!$C$1 / 3600 + IF(NOT(OR(LTM!$M475 * 3600 / LTM!$C$1 &gt;= 'Input Data'!$E$12 * LOOKUP(LTM!$A475,'Input Data'!$B$58:$B$62,'Input Data'!$F$58:$F$62) - epsilon,$B474 &lt; LTM!$M474 * 3600 / LTM!$C$1 - epsilon)), MIN(U473 + Q473 * LTM!$C$1 / 3600, 0), 0), 0)</f>
        <v>0</v>
      </c>
      <c r="W474" s="18">
        <f>MAX(W473 + S473 * LTM!$C$1 / 3600 + IF(NOT(OR(LTM!$X475 * 3600 / LTM!$C$1 &gt;= 'Input Data'!$G$12 * LOOKUP(LTM!$A475,'Input Data'!$B$58:$B$62,'Input Data'!$H$58:$H$62) - epsilon, $D474 &lt; LTM!$X474 * 3600 / LTM!$C$1 - epsilon)), MIN(V473 + R473 * LTM!$C$1 / 3600, 0), 0), 0)</f>
        <v>0</v>
      </c>
    </row>
    <row r="475" spans="1:23" x14ac:dyDescent="0.3">
      <c r="A475" s="38" t="e">
        <f>IF(SUM($B474:$H476)=0,NA(),LTM!$A476)</f>
        <v>#N/A</v>
      </c>
      <c r="B475" s="7">
        <f>LTM!$I476 / LTM!$C$1 * 3600</f>
        <v>0</v>
      </c>
      <c r="C475" s="8">
        <f>LTM!$H476 / LTM!$C$1 * 3600</f>
        <v>0</v>
      </c>
      <c r="D475" s="8">
        <f>LTM!$T476 / LTM!$C$1 * 3600</f>
        <v>0</v>
      </c>
      <c r="E475" s="33">
        <f>LTM!$S476 / LTM!$C$1 * 3600</f>
        <v>0</v>
      </c>
      <c r="F475" s="8">
        <f>LTM!$AE476 / LTM!$C$1 * 3600</f>
        <v>0</v>
      </c>
      <c r="G475" s="33">
        <f>LTM!$AD476 / LTM!$C$1 * 3600</f>
        <v>0</v>
      </c>
      <c r="H475" s="18">
        <f>LTM!$AL476 / LTM!$C$1 * 3600</f>
        <v>0</v>
      </c>
      <c r="J475" s="50">
        <f>IF(OR(LTM!$B476 * 3600 / LTM!$C$1 &gt;= 'Input Data'!$C$12 * LOOKUP(LTM!$A476,'Input Data'!$B$58:$B$62,'Input Data'!$D$58:$D$62) - epsilon, LTM!$C476 - LTM!$C475 &lt; LTM!$B475 - epsilon), (LTM!$C476 - LTM!$C475) * 3600 / LTM!$C$1 / 'Input Data'!$C$14, 'Input Data'!$C$13 - (LTM!$C476 - LTM!$C475) * 3600 / LTM!$C$1 / 'Input Data'!$C$15)</f>
        <v>0</v>
      </c>
      <c r="K475" s="60">
        <f>IF($B475 + $C475 &gt;= LTM!$E475 * 3600 / LTM!$C$1 - epsilon, ($B475 + $C475) / 'Input Data'!$C$14, 'Input Data'!$C$13 - ($B475 + $C475) / 'Input Data'!$C$15)</f>
        <v>0</v>
      </c>
      <c r="L475" s="8">
        <f>IF(OR(LTM!$M476 * 3600 / LTM!$C$1 &gt;= 'Input Data'!$E$12 * LOOKUP(LTM!$A476,'Input Data'!$B$58:$B$62,'Input Data'!$F$58:$F$62) - epsilon,$B475 &lt; LTM!$M475 * 3600 / LTM!$C$1 - epsilon), $B475 / 'Input Data'!$E$14, 'Input Data'!$E$13 - $B475 / 'Input Data'!$E$15)</f>
        <v>0</v>
      </c>
      <c r="M475" s="33">
        <f>IF($D475 + $E475 &gt;= LTM!$P475 * 3600 / LTM!$C$1 - epsilon, ($D475 + $E475) / 'Input Data'!$E$14, 'Input Data'!$E$13 - ($D475 + $E475) / 'Input Data'!$E$15)</f>
        <v>0</v>
      </c>
      <c r="N475" s="8">
        <f>IF(OR(LTM!$X476 * 3600 / LTM!$C$1 &gt;= 'Input Data'!$G$12 * LOOKUP(LTM!$A476,'Input Data'!$B$58:$B$62,'Input Data'!$H$58:$H$62) - epsilon, $D475 &lt; LTM!$X475 * 3600 / LTM!$C$1 - epsilon), $D475 / 'Input Data'!$G$14, 'Input Data'!$G$13 - $D475 / 'Input Data'!$G$15)</f>
        <v>0</v>
      </c>
      <c r="O475" s="17">
        <f>IF($F475 + $G475 &gt;= LTM!$AA475 * 3600 / LTM!$C$1 - epsilon, ($F475 + $G475) / 'Input Data'!$G$14, 'Input Data'!$G$13 - ($F475 + $G475) / 'Input Data'!$G$15)</f>
        <v>0</v>
      </c>
      <c r="Q475" s="49">
        <f>IF(ABS($J475-$K475) &gt; epsilon, -((LTM!$C476 - LTM!$C475) * 3600 / LTM!$C$1-($B475+$C475))/($J475-$K475), 0)</f>
        <v>0</v>
      </c>
      <c r="R475" s="8">
        <f t="shared" si="14"/>
        <v>0</v>
      </c>
      <c r="S475" s="17">
        <f t="shared" si="15"/>
        <v>0</v>
      </c>
      <c r="U475" s="49">
        <f>MAX(U474 + Q474 * LTM!$C$1 / 3600, 0)</f>
        <v>0</v>
      </c>
      <c r="V475" s="11">
        <f>MAX(V474 + R474 * LTM!$C$1 / 3600 + IF(NOT(OR(LTM!$M476 * 3600 / LTM!$C$1 &gt;= 'Input Data'!$E$12 * LOOKUP(LTM!$A476,'Input Data'!$B$58:$B$62,'Input Data'!$F$58:$F$62) - epsilon,$B475 &lt; LTM!$M475 * 3600 / LTM!$C$1 - epsilon)), MIN(U474 + Q474 * LTM!$C$1 / 3600, 0), 0), 0)</f>
        <v>0</v>
      </c>
      <c r="W475" s="18">
        <f>MAX(W474 + S474 * LTM!$C$1 / 3600 + IF(NOT(OR(LTM!$X476 * 3600 / LTM!$C$1 &gt;= 'Input Data'!$G$12 * LOOKUP(LTM!$A476,'Input Data'!$B$58:$B$62,'Input Data'!$H$58:$H$62) - epsilon, $D475 &lt; LTM!$X475 * 3600 / LTM!$C$1 - epsilon)), MIN(V474 + R474 * LTM!$C$1 / 3600, 0), 0), 0)</f>
        <v>0</v>
      </c>
    </row>
    <row r="476" spans="1:23" x14ac:dyDescent="0.3">
      <c r="A476" s="38" t="e">
        <f>IF(SUM($B475:$H477)=0,NA(),LTM!$A477)</f>
        <v>#N/A</v>
      </c>
      <c r="B476" s="7">
        <f>LTM!$I477 / LTM!$C$1 * 3600</f>
        <v>0</v>
      </c>
      <c r="C476" s="8">
        <f>LTM!$H477 / LTM!$C$1 * 3600</f>
        <v>0</v>
      </c>
      <c r="D476" s="8">
        <f>LTM!$T477 / LTM!$C$1 * 3600</f>
        <v>0</v>
      </c>
      <c r="E476" s="33">
        <f>LTM!$S477 / LTM!$C$1 * 3600</f>
        <v>0</v>
      </c>
      <c r="F476" s="8">
        <f>LTM!$AE477 / LTM!$C$1 * 3600</f>
        <v>0</v>
      </c>
      <c r="G476" s="33">
        <f>LTM!$AD477 / LTM!$C$1 * 3600</f>
        <v>0</v>
      </c>
      <c r="H476" s="18">
        <f>LTM!$AL477 / LTM!$C$1 * 3600</f>
        <v>0</v>
      </c>
      <c r="J476" s="50">
        <f>IF(OR(LTM!$B477 * 3600 / LTM!$C$1 &gt;= 'Input Data'!$C$12 * LOOKUP(LTM!$A477,'Input Data'!$B$58:$B$62,'Input Data'!$D$58:$D$62) - epsilon, LTM!$C477 - LTM!$C476 &lt; LTM!$B476 - epsilon), (LTM!$C477 - LTM!$C476) * 3600 / LTM!$C$1 / 'Input Data'!$C$14, 'Input Data'!$C$13 - (LTM!$C477 - LTM!$C476) * 3600 / LTM!$C$1 / 'Input Data'!$C$15)</f>
        <v>0</v>
      </c>
      <c r="K476" s="60">
        <f>IF($B476 + $C476 &gt;= LTM!$E476 * 3600 / LTM!$C$1 - epsilon, ($B476 + $C476) / 'Input Data'!$C$14, 'Input Data'!$C$13 - ($B476 + $C476) / 'Input Data'!$C$15)</f>
        <v>0</v>
      </c>
      <c r="L476" s="8">
        <f>IF(OR(LTM!$M477 * 3600 / LTM!$C$1 &gt;= 'Input Data'!$E$12 * LOOKUP(LTM!$A477,'Input Data'!$B$58:$B$62,'Input Data'!$F$58:$F$62) - epsilon,$B476 &lt; LTM!$M476 * 3600 / LTM!$C$1 - epsilon), $B476 / 'Input Data'!$E$14, 'Input Data'!$E$13 - $B476 / 'Input Data'!$E$15)</f>
        <v>0</v>
      </c>
      <c r="M476" s="33">
        <f>IF($D476 + $E476 &gt;= LTM!$P476 * 3600 / LTM!$C$1 - epsilon, ($D476 + $E476) / 'Input Data'!$E$14, 'Input Data'!$E$13 - ($D476 + $E476) / 'Input Data'!$E$15)</f>
        <v>0</v>
      </c>
      <c r="N476" s="8">
        <f>IF(OR(LTM!$X477 * 3600 / LTM!$C$1 &gt;= 'Input Data'!$G$12 * LOOKUP(LTM!$A477,'Input Data'!$B$58:$B$62,'Input Data'!$H$58:$H$62) - epsilon, $D476 &lt; LTM!$X476 * 3600 / LTM!$C$1 - epsilon), $D476 / 'Input Data'!$G$14, 'Input Data'!$G$13 - $D476 / 'Input Data'!$G$15)</f>
        <v>0</v>
      </c>
      <c r="O476" s="17">
        <f>IF($F476 + $G476 &gt;= LTM!$AA476 * 3600 / LTM!$C$1 - epsilon, ($F476 + $G476) / 'Input Data'!$G$14, 'Input Data'!$G$13 - ($F476 + $G476) / 'Input Data'!$G$15)</f>
        <v>0</v>
      </c>
      <c r="Q476" s="49">
        <f>IF(ABS($J476-$K476) &gt; epsilon, -((LTM!$C477 - LTM!$C476) * 3600 / LTM!$C$1-($B476+$C476))/($J476-$K476), 0)</f>
        <v>0</v>
      </c>
      <c r="R476" s="8">
        <f t="shared" si="14"/>
        <v>0</v>
      </c>
      <c r="S476" s="17">
        <f t="shared" si="15"/>
        <v>0</v>
      </c>
      <c r="U476" s="49">
        <f>MAX(U475 + Q475 * LTM!$C$1 / 3600, 0)</f>
        <v>0</v>
      </c>
      <c r="V476" s="11">
        <f>MAX(V475 + R475 * LTM!$C$1 / 3600 + IF(NOT(OR(LTM!$M477 * 3600 / LTM!$C$1 &gt;= 'Input Data'!$E$12 * LOOKUP(LTM!$A477,'Input Data'!$B$58:$B$62,'Input Data'!$F$58:$F$62) - epsilon,$B476 &lt; LTM!$M476 * 3600 / LTM!$C$1 - epsilon)), MIN(U475 + Q475 * LTM!$C$1 / 3600, 0), 0), 0)</f>
        <v>0</v>
      </c>
      <c r="W476" s="18">
        <f>MAX(W475 + S475 * LTM!$C$1 / 3600 + IF(NOT(OR(LTM!$X477 * 3600 / LTM!$C$1 &gt;= 'Input Data'!$G$12 * LOOKUP(LTM!$A477,'Input Data'!$B$58:$B$62,'Input Data'!$H$58:$H$62) - epsilon, $D476 &lt; LTM!$X476 * 3600 / LTM!$C$1 - epsilon)), MIN(V475 + R475 * LTM!$C$1 / 3600, 0), 0), 0)</f>
        <v>0</v>
      </c>
    </row>
    <row r="477" spans="1:23" x14ac:dyDescent="0.3">
      <c r="A477" s="38" t="e">
        <f>IF(SUM($B476:$H478)=0,NA(),LTM!$A478)</f>
        <v>#N/A</v>
      </c>
      <c r="B477" s="7">
        <f>LTM!$I478 / LTM!$C$1 * 3600</f>
        <v>0</v>
      </c>
      <c r="C477" s="8">
        <f>LTM!$H478 / LTM!$C$1 * 3600</f>
        <v>0</v>
      </c>
      <c r="D477" s="8">
        <f>LTM!$T478 / LTM!$C$1 * 3600</f>
        <v>0</v>
      </c>
      <c r="E477" s="33">
        <f>LTM!$S478 / LTM!$C$1 * 3600</f>
        <v>0</v>
      </c>
      <c r="F477" s="8">
        <f>LTM!$AE478 / LTM!$C$1 * 3600</f>
        <v>0</v>
      </c>
      <c r="G477" s="33">
        <f>LTM!$AD478 / LTM!$C$1 * 3600</f>
        <v>0</v>
      </c>
      <c r="H477" s="18">
        <f>LTM!$AL478 / LTM!$C$1 * 3600</f>
        <v>0</v>
      </c>
      <c r="J477" s="50">
        <f>IF(OR(LTM!$B478 * 3600 / LTM!$C$1 &gt;= 'Input Data'!$C$12 * LOOKUP(LTM!$A478,'Input Data'!$B$58:$B$62,'Input Data'!$D$58:$D$62) - epsilon, LTM!$C478 - LTM!$C477 &lt; LTM!$B477 - epsilon), (LTM!$C478 - LTM!$C477) * 3600 / LTM!$C$1 / 'Input Data'!$C$14, 'Input Data'!$C$13 - (LTM!$C478 - LTM!$C477) * 3600 / LTM!$C$1 / 'Input Data'!$C$15)</f>
        <v>0</v>
      </c>
      <c r="K477" s="60">
        <f>IF($B477 + $C477 &gt;= LTM!$E477 * 3600 / LTM!$C$1 - epsilon, ($B477 + $C477) / 'Input Data'!$C$14, 'Input Data'!$C$13 - ($B477 + $C477) / 'Input Data'!$C$15)</f>
        <v>0</v>
      </c>
      <c r="L477" s="8">
        <f>IF(OR(LTM!$M478 * 3600 / LTM!$C$1 &gt;= 'Input Data'!$E$12 * LOOKUP(LTM!$A478,'Input Data'!$B$58:$B$62,'Input Data'!$F$58:$F$62) - epsilon,$B477 &lt; LTM!$M477 * 3600 / LTM!$C$1 - epsilon), $B477 / 'Input Data'!$E$14, 'Input Data'!$E$13 - $B477 / 'Input Data'!$E$15)</f>
        <v>0</v>
      </c>
      <c r="M477" s="33">
        <f>IF($D477 + $E477 &gt;= LTM!$P477 * 3600 / LTM!$C$1 - epsilon, ($D477 + $E477) / 'Input Data'!$E$14, 'Input Data'!$E$13 - ($D477 + $E477) / 'Input Data'!$E$15)</f>
        <v>0</v>
      </c>
      <c r="N477" s="8">
        <f>IF(OR(LTM!$X478 * 3600 / LTM!$C$1 &gt;= 'Input Data'!$G$12 * LOOKUP(LTM!$A478,'Input Data'!$B$58:$B$62,'Input Data'!$H$58:$H$62) - epsilon, $D477 &lt; LTM!$X477 * 3600 / LTM!$C$1 - epsilon), $D477 / 'Input Data'!$G$14, 'Input Data'!$G$13 - $D477 / 'Input Data'!$G$15)</f>
        <v>0</v>
      </c>
      <c r="O477" s="17">
        <f>IF($F477 + $G477 &gt;= LTM!$AA477 * 3600 / LTM!$C$1 - epsilon, ($F477 + $G477) / 'Input Data'!$G$14, 'Input Data'!$G$13 - ($F477 + $G477) / 'Input Data'!$G$15)</f>
        <v>0</v>
      </c>
      <c r="Q477" s="49">
        <f>IF(ABS($J477-$K477) &gt; epsilon, -((LTM!$C478 - LTM!$C477) * 3600 / LTM!$C$1-($B477+$C477))/($J477-$K477), 0)</f>
        <v>0</v>
      </c>
      <c r="R477" s="8">
        <f t="shared" si="14"/>
        <v>0</v>
      </c>
      <c r="S477" s="17">
        <f t="shared" si="15"/>
        <v>0</v>
      </c>
      <c r="U477" s="49">
        <f>MAX(U476 + Q476 * LTM!$C$1 / 3600, 0)</f>
        <v>0</v>
      </c>
      <c r="V477" s="11">
        <f>MAX(V476 + R476 * LTM!$C$1 / 3600 + IF(NOT(OR(LTM!$M478 * 3600 / LTM!$C$1 &gt;= 'Input Data'!$E$12 * LOOKUP(LTM!$A478,'Input Data'!$B$58:$B$62,'Input Data'!$F$58:$F$62) - epsilon,$B477 &lt; LTM!$M477 * 3600 / LTM!$C$1 - epsilon)), MIN(U476 + Q476 * LTM!$C$1 / 3600, 0), 0), 0)</f>
        <v>0</v>
      </c>
      <c r="W477" s="18">
        <f>MAX(W476 + S476 * LTM!$C$1 / 3600 + IF(NOT(OR(LTM!$X478 * 3600 / LTM!$C$1 &gt;= 'Input Data'!$G$12 * LOOKUP(LTM!$A478,'Input Data'!$B$58:$B$62,'Input Data'!$H$58:$H$62) - epsilon, $D477 &lt; LTM!$X477 * 3600 / LTM!$C$1 - epsilon)), MIN(V476 + R476 * LTM!$C$1 / 3600, 0), 0), 0)</f>
        <v>0</v>
      </c>
    </row>
    <row r="478" spans="1:23" x14ac:dyDescent="0.3">
      <c r="A478" s="38" t="e">
        <f>IF(SUM($B477:$H479)=0,NA(),LTM!$A479)</f>
        <v>#N/A</v>
      </c>
      <c r="B478" s="7">
        <f>LTM!$I479 / LTM!$C$1 * 3600</f>
        <v>0</v>
      </c>
      <c r="C478" s="8">
        <f>LTM!$H479 / LTM!$C$1 * 3600</f>
        <v>0</v>
      </c>
      <c r="D478" s="8">
        <f>LTM!$T479 / LTM!$C$1 * 3600</f>
        <v>0</v>
      </c>
      <c r="E478" s="33">
        <f>LTM!$S479 / LTM!$C$1 * 3600</f>
        <v>0</v>
      </c>
      <c r="F478" s="8">
        <f>LTM!$AE479 / LTM!$C$1 * 3600</f>
        <v>0</v>
      </c>
      <c r="G478" s="33">
        <f>LTM!$AD479 / LTM!$C$1 * 3600</f>
        <v>0</v>
      </c>
      <c r="H478" s="18">
        <f>LTM!$AL479 / LTM!$C$1 * 3600</f>
        <v>0</v>
      </c>
      <c r="J478" s="50">
        <f>IF(OR(LTM!$B479 * 3600 / LTM!$C$1 &gt;= 'Input Data'!$C$12 * LOOKUP(LTM!$A479,'Input Data'!$B$58:$B$62,'Input Data'!$D$58:$D$62) - epsilon, LTM!$C479 - LTM!$C478 &lt; LTM!$B478 - epsilon), (LTM!$C479 - LTM!$C478) * 3600 / LTM!$C$1 / 'Input Data'!$C$14, 'Input Data'!$C$13 - (LTM!$C479 - LTM!$C478) * 3600 / LTM!$C$1 / 'Input Data'!$C$15)</f>
        <v>0</v>
      </c>
      <c r="K478" s="60">
        <f>IF($B478 + $C478 &gt;= LTM!$E478 * 3600 / LTM!$C$1 - epsilon, ($B478 + $C478) / 'Input Data'!$C$14, 'Input Data'!$C$13 - ($B478 + $C478) / 'Input Data'!$C$15)</f>
        <v>0</v>
      </c>
      <c r="L478" s="8">
        <f>IF(OR(LTM!$M479 * 3600 / LTM!$C$1 &gt;= 'Input Data'!$E$12 * LOOKUP(LTM!$A479,'Input Data'!$B$58:$B$62,'Input Data'!$F$58:$F$62) - epsilon,$B478 &lt; LTM!$M478 * 3600 / LTM!$C$1 - epsilon), $B478 / 'Input Data'!$E$14, 'Input Data'!$E$13 - $B478 / 'Input Data'!$E$15)</f>
        <v>0</v>
      </c>
      <c r="M478" s="33">
        <f>IF($D478 + $E478 &gt;= LTM!$P478 * 3600 / LTM!$C$1 - epsilon, ($D478 + $E478) / 'Input Data'!$E$14, 'Input Data'!$E$13 - ($D478 + $E478) / 'Input Data'!$E$15)</f>
        <v>0</v>
      </c>
      <c r="N478" s="8">
        <f>IF(OR(LTM!$X479 * 3600 / LTM!$C$1 &gt;= 'Input Data'!$G$12 * LOOKUP(LTM!$A479,'Input Data'!$B$58:$B$62,'Input Data'!$H$58:$H$62) - epsilon, $D478 &lt; LTM!$X478 * 3600 / LTM!$C$1 - epsilon), $D478 / 'Input Data'!$G$14, 'Input Data'!$G$13 - $D478 / 'Input Data'!$G$15)</f>
        <v>0</v>
      </c>
      <c r="O478" s="17">
        <f>IF($F478 + $G478 &gt;= LTM!$AA478 * 3600 / LTM!$C$1 - epsilon, ($F478 + $G478) / 'Input Data'!$G$14, 'Input Data'!$G$13 - ($F478 + $G478) / 'Input Data'!$G$15)</f>
        <v>0</v>
      </c>
      <c r="Q478" s="49">
        <f>IF(ABS($J478-$K478) &gt; epsilon, -((LTM!$C479 - LTM!$C478) * 3600 / LTM!$C$1-($B478+$C478))/($J478-$K478), 0)</f>
        <v>0</v>
      </c>
      <c r="R478" s="8">
        <f t="shared" si="14"/>
        <v>0</v>
      </c>
      <c r="S478" s="17">
        <f t="shared" si="15"/>
        <v>0</v>
      </c>
      <c r="U478" s="49">
        <f>MAX(U477 + Q477 * LTM!$C$1 / 3600, 0)</f>
        <v>0</v>
      </c>
      <c r="V478" s="11">
        <f>MAX(V477 + R477 * LTM!$C$1 / 3600 + IF(NOT(OR(LTM!$M479 * 3600 / LTM!$C$1 &gt;= 'Input Data'!$E$12 * LOOKUP(LTM!$A479,'Input Data'!$B$58:$B$62,'Input Data'!$F$58:$F$62) - epsilon,$B478 &lt; LTM!$M478 * 3600 / LTM!$C$1 - epsilon)), MIN(U477 + Q477 * LTM!$C$1 / 3600, 0), 0), 0)</f>
        <v>0</v>
      </c>
      <c r="W478" s="18">
        <f>MAX(W477 + S477 * LTM!$C$1 / 3600 + IF(NOT(OR(LTM!$X479 * 3600 / LTM!$C$1 &gt;= 'Input Data'!$G$12 * LOOKUP(LTM!$A479,'Input Data'!$B$58:$B$62,'Input Data'!$H$58:$H$62) - epsilon, $D478 &lt; LTM!$X478 * 3600 / LTM!$C$1 - epsilon)), MIN(V477 + R477 * LTM!$C$1 / 3600, 0), 0), 0)</f>
        <v>0</v>
      </c>
    </row>
    <row r="479" spans="1:23" x14ac:dyDescent="0.3">
      <c r="A479" s="38" t="e">
        <f>IF(SUM($B478:$H480)=0,NA(),LTM!$A480)</f>
        <v>#N/A</v>
      </c>
      <c r="B479" s="7">
        <f>LTM!$I480 / LTM!$C$1 * 3600</f>
        <v>0</v>
      </c>
      <c r="C479" s="8">
        <f>LTM!$H480 / LTM!$C$1 * 3600</f>
        <v>0</v>
      </c>
      <c r="D479" s="8">
        <f>LTM!$T480 / LTM!$C$1 * 3600</f>
        <v>0</v>
      </c>
      <c r="E479" s="33">
        <f>LTM!$S480 / LTM!$C$1 * 3600</f>
        <v>0</v>
      </c>
      <c r="F479" s="8">
        <f>LTM!$AE480 / LTM!$C$1 * 3600</f>
        <v>0</v>
      </c>
      <c r="G479" s="33">
        <f>LTM!$AD480 / LTM!$C$1 * 3600</f>
        <v>0</v>
      </c>
      <c r="H479" s="18">
        <f>LTM!$AL480 / LTM!$C$1 * 3600</f>
        <v>0</v>
      </c>
      <c r="J479" s="50">
        <f>IF(OR(LTM!$B480 * 3600 / LTM!$C$1 &gt;= 'Input Data'!$C$12 * LOOKUP(LTM!$A480,'Input Data'!$B$58:$B$62,'Input Data'!$D$58:$D$62) - epsilon, LTM!$C480 - LTM!$C479 &lt; LTM!$B479 - epsilon), (LTM!$C480 - LTM!$C479) * 3600 / LTM!$C$1 / 'Input Data'!$C$14, 'Input Data'!$C$13 - (LTM!$C480 - LTM!$C479) * 3600 / LTM!$C$1 / 'Input Data'!$C$15)</f>
        <v>0</v>
      </c>
      <c r="K479" s="60">
        <f>IF($B479 + $C479 &gt;= LTM!$E479 * 3600 / LTM!$C$1 - epsilon, ($B479 + $C479) / 'Input Data'!$C$14, 'Input Data'!$C$13 - ($B479 + $C479) / 'Input Data'!$C$15)</f>
        <v>0</v>
      </c>
      <c r="L479" s="8">
        <f>IF(OR(LTM!$M480 * 3600 / LTM!$C$1 &gt;= 'Input Data'!$E$12 * LOOKUP(LTM!$A480,'Input Data'!$B$58:$B$62,'Input Data'!$F$58:$F$62) - epsilon,$B479 &lt; LTM!$M479 * 3600 / LTM!$C$1 - epsilon), $B479 / 'Input Data'!$E$14, 'Input Data'!$E$13 - $B479 / 'Input Data'!$E$15)</f>
        <v>0</v>
      </c>
      <c r="M479" s="33">
        <f>IF($D479 + $E479 &gt;= LTM!$P479 * 3600 / LTM!$C$1 - epsilon, ($D479 + $E479) / 'Input Data'!$E$14, 'Input Data'!$E$13 - ($D479 + $E479) / 'Input Data'!$E$15)</f>
        <v>0</v>
      </c>
      <c r="N479" s="8">
        <f>IF(OR(LTM!$X480 * 3600 / LTM!$C$1 &gt;= 'Input Data'!$G$12 * LOOKUP(LTM!$A480,'Input Data'!$B$58:$B$62,'Input Data'!$H$58:$H$62) - epsilon, $D479 &lt; LTM!$X479 * 3600 / LTM!$C$1 - epsilon), $D479 / 'Input Data'!$G$14, 'Input Data'!$G$13 - $D479 / 'Input Data'!$G$15)</f>
        <v>0</v>
      </c>
      <c r="O479" s="17">
        <f>IF($F479 + $G479 &gt;= LTM!$AA479 * 3600 / LTM!$C$1 - epsilon, ($F479 + $G479) / 'Input Data'!$G$14, 'Input Data'!$G$13 - ($F479 + $G479) / 'Input Data'!$G$15)</f>
        <v>0</v>
      </c>
      <c r="Q479" s="49">
        <f>IF(ABS($J479-$K479) &gt; epsilon, -((LTM!$C480 - LTM!$C479) * 3600 / LTM!$C$1-($B479+$C479))/($J479-$K479), 0)</f>
        <v>0</v>
      </c>
      <c r="R479" s="8">
        <f t="shared" si="14"/>
        <v>0</v>
      </c>
      <c r="S479" s="17">
        <f t="shared" si="15"/>
        <v>0</v>
      </c>
      <c r="U479" s="49">
        <f>MAX(U478 + Q478 * LTM!$C$1 / 3600, 0)</f>
        <v>0</v>
      </c>
      <c r="V479" s="11">
        <f>MAX(V478 + R478 * LTM!$C$1 / 3600 + IF(NOT(OR(LTM!$M480 * 3600 / LTM!$C$1 &gt;= 'Input Data'!$E$12 * LOOKUP(LTM!$A480,'Input Data'!$B$58:$B$62,'Input Data'!$F$58:$F$62) - epsilon,$B479 &lt; LTM!$M479 * 3600 / LTM!$C$1 - epsilon)), MIN(U478 + Q478 * LTM!$C$1 / 3600, 0), 0), 0)</f>
        <v>0</v>
      </c>
      <c r="W479" s="18">
        <f>MAX(W478 + S478 * LTM!$C$1 / 3600 + IF(NOT(OR(LTM!$X480 * 3600 / LTM!$C$1 &gt;= 'Input Data'!$G$12 * LOOKUP(LTM!$A480,'Input Data'!$B$58:$B$62,'Input Data'!$H$58:$H$62) - epsilon, $D479 &lt; LTM!$X479 * 3600 / LTM!$C$1 - epsilon)), MIN(V478 + R478 * LTM!$C$1 / 3600, 0), 0), 0)</f>
        <v>0</v>
      </c>
    </row>
    <row r="480" spans="1:23" x14ac:dyDescent="0.3">
      <c r="A480" s="38" t="e">
        <f>IF(SUM($B479:$H481)=0,NA(),LTM!$A481)</f>
        <v>#N/A</v>
      </c>
      <c r="B480" s="7">
        <f>LTM!$I481 / LTM!$C$1 * 3600</f>
        <v>0</v>
      </c>
      <c r="C480" s="8">
        <f>LTM!$H481 / LTM!$C$1 * 3600</f>
        <v>0</v>
      </c>
      <c r="D480" s="8">
        <f>LTM!$T481 / LTM!$C$1 * 3600</f>
        <v>0</v>
      </c>
      <c r="E480" s="33">
        <f>LTM!$S481 / LTM!$C$1 * 3600</f>
        <v>0</v>
      </c>
      <c r="F480" s="8">
        <f>LTM!$AE481 / LTM!$C$1 * 3600</f>
        <v>0</v>
      </c>
      <c r="G480" s="33">
        <f>LTM!$AD481 / LTM!$C$1 * 3600</f>
        <v>0</v>
      </c>
      <c r="H480" s="18">
        <f>LTM!$AL481 / LTM!$C$1 * 3600</f>
        <v>0</v>
      </c>
      <c r="J480" s="50">
        <f>IF(OR(LTM!$B481 * 3600 / LTM!$C$1 &gt;= 'Input Data'!$C$12 * LOOKUP(LTM!$A481,'Input Data'!$B$58:$B$62,'Input Data'!$D$58:$D$62) - epsilon, LTM!$C481 - LTM!$C480 &lt; LTM!$B480 - epsilon), (LTM!$C481 - LTM!$C480) * 3600 / LTM!$C$1 / 'Input Data'!$C$14, 'Input Data'!$C$13 - (LTM!$C481 - LTM!$C480) * 3600 / LTM!$C$1 / 'Input Data'!$C$15)</f>
        <v>0</v>
      </c>
      <c r="K480" s="60">
        <f>IF($B480 + $C480 &gt;= LTM!$E480 * 3600 / LTM!$C$1 - epsilon, ($B480 + $C480) / 'Input Data'!$C$14, 'Input Data'!$C$13 - ($B480 + $C480) / 'Input Data'!$C$15)</f>
        <v>0</v>
      </c>
      <c r="L480" s="8">
        <f>IF(OR(LTM!$M481 * 3600 / LTM!$C$1 &gt;= 'Input Data'!$E$12 * LOOKUP(LTM!$A481,'Input Data'!$B$58:$B$62,'Input Data'!$F$58:$F$62) - epsilon,$B480 &lt; LTM!$M480 * 3600 / LTM!$C$1 - epsilon), $B480 / 'Input Data'!$E$14, 'Input Data'!$E$13 - $B480 / 'Input Data'!$E$15)</f>
        <v>0</v>
      </c>
      <c r="M480" s="33">
        <f>IF($D480 + $E480 &gt;= LTM!$P480 * 3600 / LTM!$C$1 - epsilon, ($D480 + $E480) / 'Input Data'!$E$14, 'Input Data'!$E$13 - ($D480 + $E480) / 'Input Data'!$E$15)</f>
        <v>0</v>
      </c>
      <c r="N480" s="8">
        <f>IF(OR(LTM!$X481 * 3600 / LTM!$C$1 &gt;= 'Input Data'!$G$12 * LOOKUP(LTM!$A481,'Input Data'!$B$58:$B$62,'Input Data'!$H$58:$H$62) - epsilon, $D480 &lt; LTM!$X480 * 3600 / LTM!$C$1 - epsilon), $D480 / 'Input Data'!$G$14, 'Input Data'!$G$13 - $D480 / 'Input Data'!$G$15)</f>
        <v>0</v>
      </c>
      <c r="O480" s="17">
        <f>IF($F480 + $G480 &gt;= LTM!$AA480 * 3600 / LTM!$C$1 - epsilon, ($F480 + $G480) / 'Input Data'!$G$14, 'Input Data'!$G$13 - ($F480 + $G480) / 'Input Data'!$G$15)</f>
        <v>0</v>
      </c>
      <c r="Q480" s="49">
        <f>IF(ABS($J480-$K480) &gt; epsilon, -((LTM!$C481 - LTM!$C480) * 3600 / LTM!$C$1-($B480+$C480))/($J480-$K480), 0)</f>
        <v>0</v>
      </c>
      <c r="R480" s="8">
        <f t="shared" si="14"/>
        <v>0</v>
      </c>
      <c r="S480" s="17">
        <f t="shared" si="15"/>
        <v>0</v>
      </c>
      <c r="U480" s="49">
        <f>MAX(U479 + Q479 * LTM!$C$1 / 3600, 0)</f>
        <v>0</v>
      </c>
      <c r="V480" s="11">
        <f>MAX(V479 + R479 * LTM!$C$1 / 3600 + IF(NOT(OR(LTM!$M481 * 3600 / LTM!$C$1 &gt;= 'Input Data'!$E$12 * LOOKUP(LTM!$A481,'Input Data'!$B$58:$B$62,'Input Data'!$F$58:$F$62) - epsilon,$B480 &lt; LTM!$M480 * 3600 / LTM!$C$1 - epsilon)), MIN(U479 + Q479 * LTM!$C$1 / 3600, 0), 0), 0)</f>
        <v>0</v>
      </c>
      <c r="W480" s="18">
        <f>MAX(W479 + S479 * LTM!$C$1 / 3600 + IF(NOT(OR(LTM!$X481 * 3600 / LTM!$C$1 &gt;= 'Input Data'!$G$12 * LOOKUP(LTM!$A481,'Input Data'!$B$58:$B$62,'Input Data'!$H$58:$H$62) - epsilon, $D480 &lt; LTM!$X480 * 3600 / LTM!$C$1 - epsilon)), MIN(V479 + R479 * LTM!$C$1 / 3600, 0), 0), 0)</f>
        <v>0</v>
      </c>
    </row>
    <row r="481" spans="1:23" x14ac:dyDescent="0.3">
      <c r="A481" s="38" t="e">
        <f>IF(SUM($B480:$H482)=0,NA(),LTM!$A482)</f>
        <v>#N/A</v>
      </c>
      <c r="B481" s="7">
        <f>LTM!$I482 / LTM!$C$1 * 3600</f>
        <v>0</v>
      </c>
      <c r="C481" s="8">
        <f>LTM!$H482 / LTM!$C$1 * 3600</f>
        <v>0</v>
      </c>
      <c r="D481" s="8">
        <f>LTM!$T482 / LTM!$C$1 * 3600</f>
        <v>0</v>
      </c>
      <c r="E481" s="33">
        <f>LTM!$S482 / LTM!$C$1 * 3600</f>
        <v>0</v>
      </c>
      <c r="F481" s="8">
        <f>LTM!$AE482 / LTM!$C$1 * 3600</f>
        <v>0</v>
      </c>
      <c r="G481" s="33">
        <f>LTM!$AD482 / LTM!$C$1 * 3600</f>
        <v>0</v>
      </c>
      <c r="H481" s="18">
        <f>LTM!$AL482 / LTM!$C$1 * 3600</f>
        <v>0</v>
      </c>
      <c r="J481" s="50">
        <f>IF(OR(LTM!$B482 * 3600 / LTM!$C$1 &gt;= 'Input Data'!$C$12 * LOOKUP(LTM!$A482,'Input Data'!$B$58:$B$62,'Input Data'!$D$58:$D$62) - epsilon, LTM!$C482 - LTM!$C481 &lt; LTM!$B481 - epsilon), (LTM!$C482 - LTM!$C481) * 3600 / LTM!$C$1 / 'Input Data'!$C$14, 'Input Data'!$C$13 - (LTM!$C482 - LTM!$C481) * 3600 / LTM!$C$1 / 'Input Data'!$C$15)</f>
        <v>0</v>
      </c>
      <c r="K481" s="60">
        <f>IF($B481 + $C481 &gt;= LTM!$E481 * 3600 / LTM!$C$1 - epsilon, ($B481 + $C481) / 'Input Data'!$C$14, 'Input Data'!$C$13 - ($B481 + $C481) / 'Input Data'!$C$15)</f>
        <v>0</v>
      </c>
      <c r="L481" s="8">
        <f>IF(OR(LTM!$M482 * 3600 / LTM!$C$1 &gt;= 'Input Data'!$E$12 * LOOKUP(LTM!$A482,'Input Data'!$B$58:$B$62,'Input Data'!$F$58:$F$62) - epsilon,$B481 &lt; LTM!$M481 * 3600 / LTM!$C$1 - epsilon), $B481 / 'Input Data'!$E$14, 'Input Data'!$E$13 - $B481 / 'Input Data'!$E$15)</f>
        <v>0</v>
      </c>
      <c r="M481" s="33">
        <f>IF($D481 + $E481 &gt;= LTM!$P481 * 3600 / LTM!$C$1 - epsilon, ($D481 + $E481) / 'Input Data'!$E$14, 'Input Data'!$E$13 - ($D481 + $E481) / 'Input Data'!$E$15)</f>
        <v>0</v>
      </c>
      <c r="N481" s="8">
        <f>IF(OR(LTM!$X482 * 3600 / LTM!$C$1 &gt;= 'Input Data'!$G$12 * LOOKUP(LTM!$A482,'Input Data'!$B$58:$B$62,'Input Data'!$H$58:$H$62) - epsilon, $D481 &lt; LTM!$X481 * 3600 / LTM!$C$1 - epsilon), $D481 / 'Input Data'!$G$14, 'Input Data'!$G$13 - $D481 / 'Input Data'!$G$15)</f>
        <v>0</v>
      </c>
      <c r="O481" s="17">
        <f>IF($F481 + $G481 &gt;= LTM!$AA481 * 3600 / LTM!$C$1 - epsilon, ($F481 + $G481) / 'Input Data'!$G$14, 'Input Data'!$G$13 - ($F481 + $G481) / 'Input Data'!$G$15)</f>
        <v>0</v>
      </c>
      <c r="Q481" s="49">
        <f>IF(ABS($J481-$K481) &gt; epsilon, -((LTM!$C482 - LTM!$C481) * 3600 / LTM!$C$1-($B481+$C481))/($J481-$K481), 0)</f>
        <v>0</v>
      </c>
      <c r="R481" s="8">
        <f t="shared" si="14"/>
        <v>0</v>
      </c>
      <c r="S481" s="17">
        <f t="shared" si="15"/>
        <v>0</v>
      </c>
      <c r="U481" s="49">
        <f>MAX(U480 + Q480 * LTM!$C$1 / 3600, 0)</f>
        <v>0</v>
      </c>
      <c r="V481" s="11">
        <f>MAX(V480 + R480 * LTM!$C$1 / 3600 + IF(NOT(OR(LTM!$M482 * 3600 / LTM!$C$1 &gt;= 'Input Data'!$E$12 * LOOKUP(LTM!$A482,'Input Data'!$B$58:$B$62,'Input Data'!$F$58:$F$62) - epsilon,$B481 &lt; LTM!$M481 * 3600 / LTM!$C$1 - epsilon)), MIN(U480 + Q480 * LTM!$C$1 / 3600, 0), 0), 0)</f>
        <v>0</v>
      </c>
      <c r="W481" s="18">
        <f>MAX(W480 + S480 * LTM!$C$1 / 3600 + IF(NOT(OR(LTM!$X482 * 3600 / LTM!$C$1 &gt;= 'Input Data'!$G$12 * LOOKUP(LTM!$A482,'Input Data'!$B$58:$B$62,'Input Data'!$H$58:$H$62) - epsilon, $D481 &lt; LTM!$X481 * 3600 / LTM!$C$1 - epsilon)), MIN(V480 + R480 * LTM!$C$1 / 3600, 0), 0), 0)</f>
        <v>0</v>
      </c>
    </row>
    <row r="482" spans="1:23" x14ac:dyDescent="0.3">
      <c r="A482" s="38" t="e">
        <f>IF(SUM($B481:$H483)=0,NA(),LTM!$A483)</f>
        <v>#N/A</v>
      </c>
      <c r="B482" s="7">
        <f>LTM!$I483 / LTM!$C$1 * 3600</f>
        <v>0</v>
      </c>
      <c r="C482" s="8">
        <f>LTM!$H483 / LTM!$C$1 * 3600</f>
        <v>0</v>
      </c>
      <c r="D482" s="8">
        <f>LTM!$T483 / LTM!$C$1 * 3600</f>
        <v>0</v>
      </c>
      <c r="E482" s="33">
        <f>LTM!$S483 / LTM!$C$1 * 3600</f>
        <v>0</v>
      </c>
      <c r="F482" s="8">
        <f>LTM!$AE483 / LTM!$C$1 * 3600</f>
        <v>0</v>
      </c>
      <c r="G482" s="33">
        <f>LTM!$AD483 / LTM!$C$1 * 3600</f>
        <v>0</v>
      </c>
      <c r="H482" s="18">
        <f>LTM!$AL483 / LTM!$C$1 * 3600</f>
        <v>0</v>
      </c>
      <c r="J482" s="50">
        <f>IF(OR(LTM!$B483 * 3600 / LTM!$C$1 &gt;= 'Input Data'!$C$12 * LOOKUP(LTM!$A483,'Input Data'!$B$58:$B$62,'Input Data'!$D$58:$D$62) - epsilon, LTM!$C483 - LTM!$C482 &lt; LTM!$B482 - epsilon), (LTM!$C483 - LTM!$C482) * 3600 / LTM!$C$1 / 'Input Data'!$C$14, 'Input Data'!$C$13 - (LTM!$C483 - LTM!$C482) * 3600 / LTM!$C$1 / 'Input Data'!$C$15)</f>
        <v>0</v>
      </c>
      <c r="K482" s="60">
        <f>IF($B482 + $C482 &gt;= LTM!$E482 * 3600 / LTM!$C$1 - epsilon, ($B482 + $C482) / 'Input Data'!$C$14, 'Input Data'!$C$13 - ($B482 + $C482) / 'Input Data'!$C$15)</f>
        <v>0</v>
      </c>
      <c r="L482" s="8">
        <f>IF(OR(LTM!$M483 * 3600 / LTM!$C$1 &gt;= 'Input Data'!$E$12 * LOOKUP(LTM!$A483,'Input Data'!$B$58:$B$62,'Input Data'!$F$58:$F$62) - epsilon,$B482 &lt; LTM!$M482 * 3600 / LTM!$C$1 - epsilon), $B482 / 'Input Data'!$E$14, 'Input Data'!$E$13 - $B482 / 'Input Data'!$E$15)</f>
        <v>0</v>
      </c>
      <c r="M482" s="33">
        <f>IF($D482 + $E482 &gt;= LTM!$P482 * 3600 / LTM!$C$1 - epsilon, ($D482 + $E482) / 'Input Data'!$E$14, 'Input Data'!$E$13 - ($D482 + $E482) / 'Input Data'!$E$15)</f>
        <v>0</v>
      </c>
      <c r="N482" s="8">
        <f>IF(OR(LTM!$X483 * 3600 / LTM!$C$1 &gt;= 'Input Data'!$G$12 * LOOKUP(LTM!$A483,'Input Data'!$B$58:$B$62,'Input Data'!$H$58:$H$62) - epsilon, $D482 &lt; LTM!$X482 * 3600 / LTM!$C$1 - epsilon), $D482 / 'Input Data'!$G$14, 'Input Data'!$G$13 - $D482 / 'Input Data'!$G$15)</f>
        <v>0</v>
      </c>
      <c r="O482" s="17">
        <f>IF($F482 + $G482 &gt;= LTM!$AA482 * 3600 / LTM!$C$1 - epsilon, ($F482 + $G482) / 'Input Data'!$G$14, 'Input Data'!$G$13 - ($F482 + $G482) / 'Input Data'!$G$15)</f>
        <v>0</v>
      </c>
      <c r="Q482" s="49">
        <f>IF(ABS($J482-$K482) &gt; epsilon, -((LTM!$C483 - LTM!$C482) * 3600 / LTM!$C$1-($B482+$C482))/($J482-$K482), 0)</f>
        <v>0</v>
      </c>
      <c r="R482" s="8">
        <f t="shared" si="14"/>
        <v>0</v>
      </c>
      <c r="S482" s="17">
        <f t="shared" si="15"/>
        <v>0</v>
      </c>
      <c r="U482" s="49">
        <f>MAX(U481 + Q481 * LTM!$C$1 / 3600, 0)</f>
        <v>0</v>
      </c>
      <c r="V482" s="11">
        <f>MAX(V481 + R481 * LTM!$C$1 / 3600 + IF(NOT(OR(LTM!$M483 * 3600 / LTM!$C$1 &gt;= 'Input Data'!$E$12 * LOOKUP(LTM!$A483,'Input Data'!$B$58:$B$62,'Input Data'!$F$58:$F$62) - epsilon,$B482 &lt; LTM!$M482 * 3600 / LTM!$C$1 - epsilon)), MIN(U481 + Q481 * LTM!$C$1 / 3600, 0), 0), 0)</f>
        <v>0</v>
      </c>
      <c r="W482" s="18">
        <f>MAX(W481 + S481 * LTM!$C$1 / 3600 + IF(NOT(OR(LTM!$X483 * 3600 / LTM!$C$1 &gt;= 'Input Data'!$G$12 * LOOKUP(LTM!$A483,'Input Data'!$B$58:$B$62,'Input Data'!$H$58:$H$62) - epsilon, $D482 &lt; LTM!$X482 * 3600 / LTM!$C$1 - epsilon)), MIN(V481 + R481 * LTM!$C$1 / 3600, 0), 0), 0)</f>
        <v>0</v>
      </c>
    </row>
    <row r="483" spans="1:23" x14ac:dyDescent="0.3">
      <c r="A483" s="38" t="e">
        <f>IF(SUM($B482:$H484)=0,NA(),LTM!$A484)</f>
        <v>#N/A</v>
      </c>
      <c r="B483" s="7">
        <f>LTM!$I484 / LTM!$C$1 * 3600</f>
        <v>0</v>
      </c>
      <c r="C483" s="8">
        <f>LTM!$H484 / LTM!$C$1 * 3600</f>
        <v>0</v>
      </c>
      <c r="D483" s="8">
        <f>LTM!$T484 / LTM!$C$1 * 3600</f>
        <v>0</v>
      </c>
      <c r="E483" s="33">
        <f>LTM!$S484 / LTM!$C$1 * 3600</f>
        <v>0</v>
      </c>
      <c r="F483" s="8">
        <f>LTM!$AE484 / LTM!$C$1 * 3600</f>
        <v>0</v>
      </c>
      <c r="G483" s="33">
        <f>LTM!$AD484 / LTM!$C$1 * 3600</f>
        <v>0</v>
      </c>
      <c r="H483" s="18">
        <f>LTM!$AL484 / LTM!$C$1 * 3600</f>
        <v>0</v>
      </c>
      <c r="J483" s="50">
        <f>IF(OR(LTM!$B484 * 3600 / LTM!$C$1 &gt;= 'Input Data'!$C$12 * LOOKUP(LTM!$A484,'Input Data'!$B$58:$B$62,'Input Data'!$D$58:$D$62) - epsilon, LTM!$C484 - LTM!$C483 &lt; LTM!$B483 - epsilon), (LTM!$C484 - LTM!$C483) * 3600 / LTM!$C$1 / 'Input Data'!$C$14, 'Input Data'!$C$13 - (LTM!$C484 - LTM!$C483) * 3600 / LTM!$C$1 / 'Input Data'!$C$15)</f>
        <v>0</v>
      </c>
      <c r="K483" s="60">
        <f>IF($B483 + $C483 &gt;= LTM!$E483 * 3600 / LTM!$C$1 - epsilon, ($B483 + $C483) / 'Input Data'!$C$14, 'Input Data'!$C$13 - ($B483 + $C483) / 'Input Data'!$C$15)</f>
        <v>0</v>
      </c>
      <c r="L483" s="8">
        <f>IF(OR(LTM!$M484 * 3600 / LTM!$C$1 &gt;= 'Input Data'!$E$12 * LOOKUP(LTM!$A484,'Input Data'!$B$58:$B$62,'Input Data'!$F$58:$F$62) - epsilon,$B483 &lt; LTM!$M483 * 3600 / LTM!$C$1 - epsilon), $B483 / 'Input Data'!$E$14, 'Input Data'!$E$13 - $B483 / 'Input Data'!$E$15)</f>
        <v>0</v>
      </c>
      <c r="M483" s="33">
        <f>IF($D483 + $E483 &gt;= LTM!$P483 * 3600 / LTM!$C$1 - epsilon, ($D483 + $E483) / 'Input Data'!$E$14, 'Input Data'!$E$13 - ($D483 + $E483) / 'Input Data'!$E$15)</f>
        <v>0</v>
      </c>
      <c r="N483" s="8">
        <f>IF(OR(LTM!$X484 * 3600 / LTM!$C$1 &gt;= 'Input Data'!$G$12 * LOOKUP(LTM!$A484,'Input Data'!$B$58:$B$62,'Input Data'!$H$58:$H$62) - epsilon, $D483 &lt; LTM!$X483 * 3600 / LTM!$C$1 - epsilon), $D483 / 'Input Data'!$G$14, 'Input Data'!$G$13 - $D483 / 'Input Data'!$G$15)</f>
        <v>0</v>
      </c>
      <c r="O483" s="17">
        <f>IF($F483 + $G483 &gt;= LTM!$AA483 * 3600 / LTM!$C$1 - epsilon, ($F483 + $G483) / 'Input Data'!$G$14, 'Input Data'!$G$13 - ($F483 + $G483) / 'Input Data'!$G$15)</f>
        <v>0</v>
      </c>
      <c r="Q483" s="49">
        <f>IF(ABS($J483-$K483) &gt; epsilon, -((LTM!$C484 - LTM!$C483) * 3600 / LTM!$C$1-($B483+$C483))/($J483-$K483), 0)</f>
        <v>0</v>
      </c>
      <c r="R483" s="8">
        <f t="shared" si="14"/>
        <v>0</v>
      </c>
      <c r="S483" s="17">
        <f t="shared" si="15"/>
        <v>0</v>
      </c>
      <c r="U483" s="49">
        <f>MAX(U482 + Q482 * LTM!$C$1 / 3600, 0)</f>
        <v>0</v>
      </c>
      <c r="V483" s="11">
        <f>MAX(V482 + R482 * LTM!$C$1 / 3600 + IF(NOT(OR(LTM!$M484 * 3600 / LTM!$C$1 &gt;= 'Input Data'!$E$12 * LOOKUP(LTM!$A484,'Input Data'!$B$58:$B$62,'Input Data'!$F$58:$F$62) - epsilon,$B483 &lt; LTM!$M483 * 3600 / LTM!$C$1 - epsilon)), MIN(U482 + Q482 * LTM!$C$1 / 3600, 0), 0), 0)</f>
        <v>0</v>
      </c>
      <c r="W483" s="18">
        <f>MAX(W482 + S482 * LTM!$C$1 / 3600 + IF(NOT(OR(LTM!$X484 * 3600 / LTM!$C$1 &gt;= 'Input Data'!$G$12 * LOOKUP(LTM!$A484,'Input Data'!$B$58:$B$62,'Input Data'!$H$58:$H$62) - epsilon, $D483 &lt; LTM!$X483 * 3600 / LTM!$C$1 - epsilon)), MIN(V482 + R482 * LTM!$C$1 / 3600, 0), 0), 0)</f>
        <v>0</v>
      </c>
    </row>
    <row r="484" spans="1:23" x14ac:dyDescent="0.3">
      <c r="A484" s="38" t="e">
        <f>IF(SUM($B483:$H485)=0,NA(),LTM!$A485)</f>
        <v>#N/A</v>
      </c>
      <c r="B484" s="7">
        <f>LTM!$I485 / LTM!$C$1 * 3600</f>
        <v>0</v>
      </c>
      <c r="C484" s="8">
        <f>LTM!$H485 / LTM!$C$1 * 3600</f>
        <v>0</v>
      </c>
      <c r="D484" s="8">
        <f>LTM!$T485 / LTM!$C$1 * 3600</f>
        <v>0</v>
      </c>
      <c r="E484" s="33">
        <f>LTM!$S485 / LTM!$C$1 * 3600</f>
        <v>0</v>
      </c>
      <c r="F484" s="8">
        <f>LTM!$AE485 / LTM!$C$1 * 3600</f>
        <v>0</v>
      </c>
      <c r="G484" s="33">
        <f>LTM!$AD485 / LTM!$C$1 * 3600</f>
        <v>0</v>
      </c>
      <c r="H484" s="18">
        <f>LTM!$AL485 / LTM!$C$1 * 3600</f>
        <v>0</v>
      </c>
      <c r="J484" s="50">
        <f>IF(OR(LTM!$B485 * 3600 / LTM!$C$1 &gt;= 'Input Data'!$C$12 * LOOKUP(LTM!$A485,'Input Data'!$B$58:$B$62,'Input Data'!$D$58:$D$62) - epsilon, LTM!$C485 - LTM!$C484 &lt; LTM!$B484 - epsilon), (LTM!$C485 - LTM!$C484) * 3600 / LTM!$C$1 / 'Input Data'!$C$14, 'Input Data'!$C$13 - (LTM!$C485 - LTM!$C484) * 3600 / LTM!$C$1 / 'Input Data'!$C$15)</f>
        <v>0</v>
      </c>
      <c r="K484" s="60">
        <f>IF($B484 + $C484 &gt;= LTM!$E484 * 3600 / LTM!$C$1 - epsilon, ($B484 + $C484) / 'Input Data'!$C$14, 'Input Data'!$C$13 - ($B484 + $C484) / 'Input Data'!$C$15)</f>
        <v>0</v>
      </c>
      <c r="L484" s="8">
        <f>IF(OR(LTM!$M485 * 3600 / LTM!$C$1 &gt;= 'Input Data'!$E$12 * LOOKUP(LTM!$A485,'Input Data'!$B$58:$B$62,'Input Data'!$F$58:$F$62) - epsilon,$B484 &lt; LTM!$M484 * 3600 / LTM!$C$1 - epsilon), $B484 / 'Input Data'!$E$14, 'Input Data'!$E$13 - $B484 / 'Input Data'!$E$15)</f>
        <v>0</v>
      </c>
      <c r="M484" s="33">
        <f>IF($D484 + $E484 &gt;= LTM!$P484 * 3600 / LTM!$C$1 - epsilon, ($D484 + $E484) / 'Input Data'!$E$14, 'Input Data'!$E$13 - ($D484 + $E484) / 'Input Data'!$E$15)</f>
        <v>0</v>
      </c>
      <c r="N484" s="8">
        <f>IF(OR(LTM!$X485 * 3600 / LTM!$C$1 &gt;= 'Input Data'!$G$12 * LOOKUP(LTM!$A485,'Input Data'!$B$58:$B$62,'Input Data'!$H$58:$H$62) - epsilon, $D484 &lt; LTM!$X484 * 3600 / LTM!$C$1 - epsilon), $D484 / 'Input Data'!$G$14, 'Input Data'!$G$13 - $D484 / 'Input Data'!$G$15)</f>
        <v>0</v>
      </c>
      <c r="O484" s="17">
        <f>IF($F484 + $G484 &gt;= LTM!$AA484 * 3600 / LTM!$C$1 - epsilon, ($F484 + $G484) / 'Input Data'!$G$14, 'Input Data'!$G$13 - ($F484 + $G484) / 'Input Data'!$G$15)</f>
        <v>0</v>
      </c>
      <c r="Q484" s="49">
        <f>IF(ABS($J484-$K484) &gt; epsilon, -((LTM!$C485 - LTM!$C484) * 3600 / LTM!$C$1-($B484+$C484))/($J484-$K484), 0)</f>
        <v>0</v>
      </c>
      <c r="R484" s="8">
        <f t="shared" si="14"/>
        <v>0</v>
      </c>
      <c r="S484" s="17">
        <f t="shared" si="15"/>
        <v>0</v>
      </c>
      <c r="U484" s="49">
        <f>MAX(U483 + Q483 * LTM!$C$1 / 3600, 0)</f>
        <v>0</v>
      </c>
      <c r="V484" s="11">
        <f>MAX(V483 + R483 * LTM!$C$1 / 3600 + IF(NOT(OR(LTM!$M485 * 3600 / LTM!$C$1 &gt;= 'Input Data'!$E$12 * LOOKUP(LTM!$A485,'Input Data'!$B$58:$B$62,'Input Data'!$F$58:$F$62) - epsilon,$B484 &lt; LTM!$M484 * 3600 / LTM!$C$1 - epsilon)), MIN(U483 + Q483 * LTM!$C$1 / 3600, 0), 0), 0)</f>
        <v>0</v>
      </c>
      <c r="W484" s="18">
        <f>MAX(W483 + S483 * LTM!$C$1 / 3600 + IF(NOT(OR(LTM!$X485 * 3600 / LTM!$C$1 &gt;= 'Input Data'!$G$12 * LOOKUP(LTM!$A485,'Input Data'!$B$58:$B$62,'Input Data'!$H$58:$H$62) - epsilon, $D484 &lt; LTM!$X484 * 3600 / LTM!$C$1 - epsilon)), MIN(V483 + R483 * LTM!$C$1 / 3600, 0), 0), 0)</f>
        <v>0</v>
      </c>
    </row>
    <row r="485" spans="1:23" x14ac:dyDescent="0.3">
      <c r="A485" s="38" t="e">
        <f>IF(SUM($B484:$H486)=0,NA(),LTM!$A486)</f>
        <v>#N/A</v>
      </c>
      <c r="B485" s="7">
        <f>LTM!$I486 / LTM!$C$1 * 3600</f>
        <v>0</v>
      </c>
      <c r="C485" s="8">
        <f>LTM!$H486 / LTM!$C$1 * 3600</f>
        <v>0</v>
      </c>
      <c r="D485" s="8">
        <f>LTM!$T486 / LTM!$C$1 * 3600</f>
        <v>0</v>
      </c>
      <c r="E485" s="33">
        <f>LTM!$S486 / LTM!$C$1 * 3600</f>
        <v>0</v>
      </c>
      <c r="F485" s="8">
        <f>LTM!$AE486 / LTM!$C$1 * 3600</f>
        <v>0</v>
      </c>
      <c r="G485" s="33">
        <f>LTM!$AD486 / LTM!$C$1 * 3600</f>
        <v>0</v>
      </c>
      <c r="H485" s="18">
        <f>LTM!$AL486 / LTM!$C$1 * 3600</f>
        <v>0</v>
      </c>
      <c r="J485" s="50">
        <f>IF(OR(LTM!$B486 * 3600 / LTM!$C$1 &gt;= 'Input Data'!$C$12 * LOOKUP(LTM!$A486,'Input Data'!$B$58:$B$62,'Input Data'!$D$58:$D$62) - epsilon, LTM!$C486 - LTM!$C485 &lt; LTM!$B485 - epsilon), (LTM!$C486 - LTM!$C485) * 3600 / LTM!$C$1 / 'Input Data'!$C$14, 'Input Data'!$C$13 - (LTM!$C486 - LTM!$C485) * 3600 / LTM!$C$1 / 'Input Data'!$C$15)</f>
        <v>0</v>
      </c>
      <c r="K485" s="60">
        <f>IF($B485 + $C485 &gt;= LTM!$E485 * 3600 / LTM!$C$1 - epsilon, ($B485 + $C485) / 'Input Data'!$C$14, 'Input Data'!$C$13 - ($B485 + $C485) / 'Input Data'!$C$15)</f>
        <v>0</v>
      </c>
      <c r="L485" s="8">
        <f>IF(OR(LTM!$M486 * 3600 / LTM!$C$1 &gt;= 'Input Data'!$E$12 * LOOKUP(LTM!$A486,'Input Data'!$B$58:$B$62,'Input Data'!$F$58:$F$62) - epsilon,$B485 &lt; LTM!$M485 * 3600 / LTM!$C$1 - epsilon), $B485 / 'Input Data'!$E$14, 'Input Data'!$E$13 - $B485 / 'Input Data'!$E$15)</f>
        <v>0</v>
      </c>
      <c r="M485" s="33">
        <f>IF($D485 + $E485 &gt;= LTM!$P485 * 3600 / LTM!$C$1 - epsilon, ($D485 + $E485) / 'Input Data'!$E$14, 'Input Data'!$E$13 - ($D485 + $E485) / 'Input Data'!$E$15)</f>
        <v>0</v>
      </c>
      <c r="N485" s="8">
        <f>IF(OR(LTM!$X486 * 3600 / LTM!$C$1 &gt;= 'Input Data'!$G$12 * LOOKUP(LTM!$A486,'Input Data'!$B$58:$B$62,'Input Data'!$H$58:$H$62) - epsilon, $D485 &lt; LTM!$X485 * 3600 / LTM!$C$1 - epsilon), $D485 / 'Input Data'!$G$14, 'Input Data'!$G$13 - $D485 / 'Input Data'!$G$15)</f>
        <v>0</v>
      </c>
      <c r="O485" s="17">
        <f>IF($F485 + $G485 &gt;= LTM!$AA485 * 3600 / LTM!$C$1 - epsilon, ($F485 + $G485) / 'Input Data'!$G$14, 'Input Data'!$G$13 - ($F485 + $G485) / 'Input Data'!$G$15)</f>
        <v>0</v>
      </c>
      <c r="Q485" s="49">
        <f>IF(ABS($J485-$K485) &gt; epsilon, -((LTM!$C486 - LTM!$C485) * 3600 / LTM!$C$1-($B485+$C485))/($J485-$K485), 0)</f>
        <v>0</v>
      </c>
      <c r="R485" s="8">
        <f t="shared" si="14"/>
        <v>0</v>
      </c>
      <c r="S485" s="17">
        <f t="shared" si="15"/>
        <v>0</v>
      </c>
      <c r="U485" s="49">
        <f>MAX(U484 + Q484 * LTM!$C$1 / 3600, 0)</f>
        <v>0</v>
      </c>
      <c r="V485" s="11">
        <f>MAX(V484 + R484 * LTM!$C$1 / 3600 + IF(NOT(OR(LTM!$M486 * 3600 / LTM!$C$1 &gt;= 'Input Data'!$E$12 * LOOKUP(LTM!$A486,'Input Data'!$B$58:$B$62,'Input Data'!$F$58:$F$62) - epsilon,$B485 &lt; LTM!$M485 * 3600 / LTM!$C$1 - epsilon)), MIN(U484 + Q484 * LTM!$C$1 / 3600, 0), 0), 0)</f>
        <v>0</v>
      </c>
      <c r="W485" s="18">
        <f>MAX(W484 + S484 * LTM!$C$1 / 3600 + IF(NOT(OR(LTM!$X486 * 3600 / LTM!$C$1 &gt;= 'Input Data'!$G$12 * LOOKUP(LTM!$A486,'Input Data'!$B$58:$B$62,'Input Data'!$H$58:$H$62) - epsilon, $D485 &lt; LTM!$X485 * 3600 / LTM!$C$1 - epsilon)), MIN(V484 + R484 * LTM!$C$1 / 3600, 0), 0), 0)</f>
        <v>0</v>
      </c>
    </row>
    <row r="486" spans="1:23" x14ac:dyDescent="0.3">
      <c r="A486" s="38" t="e">
        <f>IF(SUM($B485:$H487)=0,NA(),LTM!$A487)</f>
        <v>#N/A</v>
      </c>
      <c r="B486" s="7">
        <f>LTM!$I487 / LTM!$C$1 * 3600</f>
        <v>0</v>
      </c>
      <c r="C486" s="8">
        <f>LTM!$H487 / LTM!$C$1 * 3600</f>
        <v>0</v>
      </c>
      <c r="D486" s="8">
        <f>LTM!$T487 / LTM!$C$1 * 3600</f>
        <v>0</v>
      </c>
      <c r="E486" s="33">
        <f>LTM!$S487 / LTM!$C$1 * 3600</f>
        <v>0</v>
      </c>
      <c r="F486" s="8">
        <f>LTM!$AE487 / LTM!$C$1 * 3600</f>
        <v>0</v>
      </c>
      <c r="G486" s="33">
        <f>LTM!$AD487 / LTM!$C$1 * 3600</f>
        <v>0</v>
      </c>
      <c r="H486" s="18">
        <f>LTM!$AL487 / LTM!$C$1 * 3600</f>
        <v>0</v>
      </c>
      <c r="J486" s="50">
        <f>IF(OR(LTM!$B487 * 3600 / LTM!$C$1 &gt;= 'Input Data'!$C$12 * LOOKUP(LTM!$A487,'Input Data'!$B$58:$B$62,'Input Data'!$D$58:$D$62) - epsilon, LTM!$C487 - LTM!$C486 &lt; LTM!$B486 - epsilon), (LTM!$C487 - LTM!$C486) * 3600 / LTM!$C$1 / 'Input Data'!$C$14, 'Input Data'!$C$13 - (LTM!$C487 - LTM!$C486) * 3600 / LTM!$C$1 / 'Input Data'!$C$15)</f>
        <v>0</v>
      </c>
      <c r="K486" s="60">
        <f>IF($B486 + $C486 &gt;= LTM!$E486 * 3600 / LTM!$C$1 - epsilon, ($B486 + $C486) / 'Input Data'!$C$14, 'Input Data'!$C$13 - ($B486 + $C486) / 'Input Data'!$C$15)</f>
        <v>0</v>
      </c>
      <c r="L486" s="8">
        <f>IF(OR(LTM!$M487 * 3600 / LTM!$C$1 &gt;= 'Input Data'!$E$12 * LOOKUP(LTM!$A487,'Input Data'!$B$58:$B$62,'Input Data'!$F$58:$F$62) - epsilon,$B486 &lt; LTM!$M486 * 3600 / LTM!$C$1 - epsilon), $B486 / 'Input Data'!$E$14, 'Input Data'!$E$13 - $B486 / 'Input Data'!$E$15)</f>
        <v>0</v>
      </c>
      <c r="M486" s="33">
        <f>IF($D486 + $E486 &gt;= LTM!$P486 * 3600 / LTM!$C$1 - epsilon, ($D486 + $E486) / 'Input Data'!$E$14, 'Input Data'!$E$13 - ($D486 + $E486) / 'Input Data'!$E$15)</f>
        <v>0</v>
      </c>
      <c r="N486" s="8">
        <f>IF(OR(LTM!$X487 * 3600 / LTM!$C$1 &gt;= 'Input Data'!$G$12 * LOOKUP(LTM!$A487,'Input Data'!$B$58:$B$62,'Input Data'!$H$58:$H$62) - epsilon, $D486 &lt; LTM!$X486 * 3600 / LTM!$C$1 - epsilon), $D486 / 'Input Data'!$G$14, 'Input Data'!$G$13 - $D486 / 'Input Data'!$G$15)</f>
        <v>0</v>
      </c>
      <c r="O486" s="17">
        <f>IF($F486 + $G486 &gt;= LTM!$AA486 * 3600 / LTM!$C$1 - epsilon, ($F486 + $G486) / 'Input Data'!$G$14, 'Input Data'!$G$13 - ($F486 + $G486) / 'Input Data'!$G$15)</f>
        <v>0</v>
      </c>
      <c r="Q486" s="49">
        <f>IF(ABS($J486-$K486) &gt; epsilon, -((LTM!$C487 - LTM!$C486) * 3600 / LTM!$C$1-($B486+$C486))/($J486-$K486), 0)</f>
        <v>0</v>
      </c>
      <c r="R486" s="8">
        <f t="shared" si="14"/>
        <v>0</v>
      </c>
      <c r="S486" s="17">
        <f t="shared" si="15"/>
        <v>0</v>
      </c>
      <c r="U486" s="49">
        <f>MAX(U485 + Q485 * LTM!$C$1 / 3600, 0)</f>
        <v>0</v>
      </c>
      <c r="V486" s="11">
        <f>MAX(V485 + R485 * LTM!$C$1 / 3600 + IF(NOT(OR(LTM!$M487 * 3600 / LTM!$C$1 &gt;= 'Input Data'!$E$12 * LOOKUP(LTM!$A487,'Input Data'!$B$58:$B$62,'Input Data'!$F$58:$F$62) - epsilon,$B486 &lt; LTM!$M486 * 3600 / LTM!$C$1 - epsilon)), MIN(U485 + Q485 * LTM!$C$1 / 3600, 0), 0), 0)</f>
        <v>0</v>
      </c>
      <c r="W486" s="18">
        <f>MAX(W485 + S485 * LTM!$C$1 / 3600 + IF(NOT(OR(LTM!$X487 * 3600 / LTM!$C$1 &gt;= 'Input Data'!$G$12 * LOOKUP(LTM!$A487,'Input Data'!$B$58:$B$62,'Input Data'!$H$58:$H$62) - epsilon, $D486 &lt; LTM!$X486 * 3600 / LTM!$C$1 - epsilon)), MIN(V485 + R485 * LTM!$C$1 / 3600, 0), 0), 0)</f>
        <v>0</v>
      </c>
    </row>
    <row r="487" spans="1:23" x14ac:dyDescent="0.3">
      <c r="A487" s="38" t="e">
        <f>IF(SUM($B486:$H488)=0,NA(),LTM!$A488)</f>
        <v>#N/A</v>
      </c>
      <c r="B487" s="7">
        <f>LTM!$I488 / LTM!$C$1 * 3600</f>
        <v>0</v>
      </c>
      <c r="C487" s="8">
        <f>LTM!$H488 / LTM!$C$1 * 3600</f>
        <v>0</v>
      </c>
      <c r="D487" s="8">
        <f>LTM!$T488 / LTM!$C$1 * 3600</f>
        <v>0</v>
      </c>
      <c r="E487" s="33">
        <f>LTM!$S488 / LTM!$C$1 * 3600</f>
        <v>0</v>
      </c>
      <c r="F487" s="8">
        <f>LTM!$AE488 / LTM!$C$1 * 3600</f>
        <v>0</v>
      </c>
      <c r="G487" s="33">
        <f>LTM!$AD488 / LTM!$C$1 * 3600</f>
        <v>0</v>
      </c>
      <c r="H487" s="18">
        <f>LTM!$AL488 / LTM!$C$1 * 3600</f>
        <v>0</v>
      </c>
      <c r="J487" s="50">
        <f>IF(OR(LTM!$B488 * 3600 / LTM!$C$1 &gt;= 'Input Data'!$C$12 * LOOKUP(LTM!$A488,'Input Data'!$B$58:$B$62,'Input Data'!$D$58:$D$62) - epsilon, LTM!$C488 - LTM!$C487 &lt; LTM!$B487 - epsilon), (LTM!$C488 - LTM!$C487) * 3600 / LTM!$C$1 / 'Input Data'!$C$14, 'Input Data'!$C$13 - (LTM!$C488 - LTM!$C487) * 3600 / LTM!$C$1 / 'Input Data'!$C$15)</f>
        <v>0</v>
      </c>
      <c r="K487" s="60">
        <f>IF($B487 + $C487 &gt;= LTM!$E487 * 3600 / LTM!$C$1 - epsilon, ($B487 + $C487) / 'Input Data'!$C$14, 'Input Data'!$C$13 - ($B487 + $C487) / 'Input Data'!$C$15)</f>
        <v>0</v>
      </c>
      <c r="L487" s="8">
        <f>IF(OR(LTM!$M488 * 3600 / LTM!$C$1 &gt;= 'Input Data'!$E$12 * LOOKUP(LTM!$A488,'Input Data'!$B$58:$B$62,'Input Data'!$F$58:$F$62) - epsilon,$B487 &lt; LTM!$M487 * 3600 / LTM!$C$1 - epsilon), $B487 / 'Input Data'!$E$14, 'Input Data'!$E$13 - $B487 / 'Input Data'!$E$15)</f>
        <v>0</v>
      </c>
      <c r="M487" s="33">
        <f>IF($D487 + $E487 &gt;= LTM!$P487 * 3600 / LTM!$C$1 - epsilon, ($D487 + $E487) / 'Input Data'!$E$14, 'Input Data'!$E$13 - ($D487 + $E487) / 'Input Data'!$E$15)</f>
        <v>0</v>
      </c>
      <c r="N487" s="8">
        <f>IF(OR(LTM!$X488 * 3600 / LTM!$C$1 &gt;= 'Input Data'!$G$12 * LOOKUP(LTM!$A488,'Input Data'!$B$58:$B$62,'Input Data'!$H$58:$H$62) - epsilon, $D487 &lt; LTM!$X487 * 3600 / LTM!$C$1 - epsilon), $D487 / 'Input Data'!$G$14, 'Input Data'!$G$13 - $D487 / 'Input Data'!$G$15)</f>
        <v>0</v>
      </c>
      <c r="O487" s="17">
        <f>IF($F487 + $G487 &gt;= LTM!$AA487 * 3600 / LTM!$C$1 - epsilon, ($F487 + $G487) / 'Input Data'!$G$14, 'Input Data'!$G$13 - ($F487 + $G487) / 'Input Data'!$G$15)</f>
        <v>0</v>
      </c>
      <c r="Q487" s="49">
        <f>IF(ABS($J487-$K487) &gt; epsilon, -((LTM!$C488 - LTM!$C487) * 3600 / LTM!$C$1-($B487+$C487))/($J487-$K487), 0)</f>
        <v>0</v>
      </c>
      <c r="R487" s="8">
        <f t="shared" si="14"/>
        <v>0</v>
      </c>
      <c r="S487" s="17">
        <f t="shared" si="15"/>
        <v>0</v>
      </c>
      <c r="U487" s="49">
        <f>MAX(U486 + Q486 * LTM!$C$1 / 3600, 0)</f>
        <v>0</v>
      </c>
      <c r="V487" s="11">
        <f>MAX(V486 + R486 * LTM!$C$1 / 3600 + IF(NOT(OR(LTM!$M488 * 3600 / LTM!$C$1 &gt;= 'Input Data'!$E$12 * LOOKUP(LTM!$A488,'Input Data'!$B$58:$B$62,'Input Data'!$F$58:$F$62) - epsilon,$B487 &lt; LTM!$M487 * 3600 / LTM!$C$1 - epsilon)), MIN(U486 + Q486 * LTM!$C$1 / 3600, 0), 0), 0)</f>
        <v>0</v>
      </c>
      <c r="W487" s="18">
        <f>MAX(W486 + S486 * LTM!$C$1 / 3600 + IF(NOT(OR(LTM!$X488 * 3600 / LTM!$C$1 &gt;= 'Input Data'!$G$12 * LOOKUP(LTM!$A488,'Input Data'!$B$58:$B$62,'Input Data'!$H$58:$H$62) - epsilon, $D487 &lt; LTM!$X487 * 3600 / LTM!$C$1 - epsilon)), MIN(V486 + R486 * LTM!$C$1 / 3600, 0), 0), 0)</f>
        <v>0</v>
      </c>
    </row>
    <row r="488" spans="1:23" x14ac:dyDescent="0.3">
      <c r="A488" s="38" t="e">
        <f>IF(SUM($B487:$H489)=0,NA(),LTM!$A489)</f>
        <v>#N/A</v>
      </c>
      <c r="B488" s="7">
        <f>LTM!$I489 / LTM!$C$1 * 3600</f>
        <v>0</v>
      </c>
      <c r="C488" s="8">
        <f>LTM!$H489 / LTM!$C$1 * 3600</f>
        <v>0</v>
      </c>
      <c r="D488" s="8">
        <f>LTM!$T489 / LTM!$C$1 * 3600</f>
        <v>0</v>
      </c>
      <c r="E488" s="33">
        <f>LTM!$S489 / LTM!$C$1 * 3600</f>
        <v>0</v>
      </c>
      <c r="F488" s="8">
        <f>LTM!$AE489 / LTM!$C$1 * 3600</f>
        <v>0</v>
      </c>
      <c r="G488" s="33">
        <f>LTM!$AD489 / LTM!$C$1 * 3600</f>
        <v>0</v>
      </c>
      <c r="H488" s="18">
        <f>LTM!$AL489 / LTM!$C$1 * 3600</f>
        <v>0</v>
      </c>
      <c r="J488" s="50">
        <f>IF(OR(LTM!$B489 * 3600 / LTM!$C$1 &gt;= 'Input Data'!$C$12 * LOOKUP(LTM!$A489,'Input Data'!$B$58:$B$62,'Input Data'!$D$58:$D$62) - epsilon, LTM!$C489 - LTM!$C488 &lt; LTM!$B488 - epsilon), (LTM!$C489 - LTM!$C488) * 3600 / LTM!$C$1 / 'Input Data'!$C$14, 'Input Data'!$C$13 - (LTM!$C489 - LTM!$C488) * 3600 / LTM!$C$1 / 'Input Data'!$C$15)</f>
        <v>0</v>
      </c>
      <c r="K488" s="60">
        <f>IF($B488 + $C488 &gt;= LTM!$E488 * 3600 / LTM!$C$1 - epsilon, ($B488 + $C488) / 'Input Data'!$C$14, 'Input Data'!$C$13 - ($B488 + $C488) / 'Input Data'!$C$15)</f>
        <v>0</v>
      </c>
      <c r="L488" s="8">
        <f>IF(OR(LTM!$M489 * 3600 / LTM!$C$1 &gt;= 'Input Data'!$E$12 * LOOKUP(LTM!$A489,'Input Data'!$B$58:$B$62,'Input Data'!$F$58:$F$62) - epsilon,$B488 &lt; LTM!$M488 * 3600 / LTM!$C$1 - epsilon), $B488 / 'Input Data'!$E$14, 'Input Data'!$E$13 - $B488 / 'Input Data'!$E$15)</f>
        <v>0</v>
      </c>
      <c r="M488" s="33">
        <f>IF($D488 + $E488 &gt;= LTM!$P488 * 3600 / LTM!$C$1 - epsilon, ($D488 + $E488) / 'Input Data'!$E$14, 'Input Data'!$E$13 - ($D488 + $E488) / 'Input Data'!$E$15)</f>
        <v>0</v>
      </c>
      <c r="N488" s="8">
        <f>IF(OR(LTM!$X489 * 3600 / LTM!$C$1 &gt;= 'Input Data'!$G$12 * LOOKUP(LTM!$A489,'Input Data'!$B$58:$B$62,'Input Data'!$H$58:$H$62) - epsilon, $D488 &lt; LTM!$X488 * 3600 / LTM!$C$1 - epsilon), $D488 / 'Input Data'!$G$14, 'Input Data'!$G$13 - $D488 / 'Input Data'!$G$15)</f>
        <v>0</v>
      </c>
      <c r="O488" s="17">
        <f>IF($F488 + $G488 &gt;= LTM!$AA488 * 3600 / LTM!$C$1 - epsilon, ($F488 + $G488) / 'Input Data'!$G$14, 'Input Data'!$G$13 - ($F488 + $G488) / 'Input Data'!$G$15)</f>
        <v>0</v>
      </c>
      <c r="Q488" s="49">
        <f>IF(ABS($J488-$K488) &gt; epsilon, -((LTM!$C489 - LTM!$C488) * 3600 / LTM!$C$1-($B488+$C488))/($J488-$K488), 0)</f>
        <v>0</v>
      </c>
      <c r="R488" s="8">
        <f t="shared" si="14"/>
        <v>0</v>
      </c>
      <c r="S488" s="17">
        <f t="shared" si="15"/>
        <v>0</v>
      </c>
      <c r="U488" s="49">
        <f>MAX(U487 + Q487 * LTM!$C$1 / 3600, 0)</f>
        <v>0</v>
      </c>
      <c r="V488" s="11">
        <f>MAX(V487 + R487 * LTM!$C$1 / 3600 + IF(NOT(OR(LTM!$M489 * 3600 / LTM!$C$1 &gt;= 'Input Data'!$E$12 * LOOKUP(LTM!$A489,'Input Data'!$B$58:$B$62,'Input Data'!$F$58:$F$62) - epsilon,$B488 &lt; LTM!$M488 * 3600 / LTM!$C$1 - epsilon)), MIN(U487 + Q487 * LTM!$C$1 / 3600, 0), 0), 0)</f>
        <v>0</v>
      </c>
      <c r="W488" s="18">
        <f>MAX(W487 + S487 * LTM!$C$1 / 3600 + IF(NOT(OR(LTM!$X489 * 3600 / LTM!$C$1 &gt;= 'Input Data'!$G$12 * LOOKUP(LTM!$A489,'Input Data'!$B$58:$B$62,'Input Data'!$H$58:$H$62) - epsilon, $D488 &lt; LTM!$X488 * 3600 / LTM!$C$1 - epsilon)), MIN(V487 + R487 * LTM!$C$1 / 3600, 0), 0), 0)</f>
        <v>0</v>
      </c>
    </row>
    <row r="489" spans="1:23" x14ac:dyDescent="0.3">
      <c r="A489" s="38" t="e">
        <f>IF(SUM($B488:$H490)=0,NA(),LTM!$A490)</f>
        <v>#N/A</v>
      </c>
      <c r="B489" s="7">
        <f>LTM!$I490 / LTM!$C$1 * 3600</f>
        <v>0</v>
      </c>
      <c r="C489" s="8">
        <f>LTM!$H490 / LTM!$C$1 * 3600</f>
        <v>0</v>
      </c>
      <c r="D489" s="8">
        <f>LTM!$T490 / LTM!$C$1 * 3600</f>
        <v>0</v>
      </c>
      <c r="E489" s="33">
        <f>LTM!$S490 / LTM!$C$1 * 3600</f>
        <v>0</v>
      </c>
      <c r="F489" s="8">
        <f>LTM!$AE490 / LTM!$C$1 * 3600</f>
        <v>0</v>
      </c>
      <c r="G489" s="33">
        <f>LTM!$AD490 / LTM!$C$1 * 3600</f>
        <v>0</v>
      </c>
      <c r="H489" s="18">
        <f>LTM!$AL490 / LTM!$C$1 * 3600</f>
        <v>0</v>
      </c>
      <c r="J489" s="50">
        <f>IF(OR(LTM!$B490 * 3600 / LTM!$C$1 &gt;= 'Input Data'!$C$12 * LOOKUP(LTM!$A490,'Input Data'!$B$58:$B$62,'Input Data'!$D$58:$D$62) - epsilon, LTM!$C490 - LTM!$C489 &lt; LTM!$B489 - epsilon), (LTM!$C490 - LTM!$C489) * 3600 / LTM!$C$1 / 'Input Data'!$C$14, 'Input Data'!$C$13 - (LTM!$C490 - LTM!$C489) * 3600 / LTM!$C$1 / 'Input Data'!$C$15)</f>
        <v>0</v>
      </c>
      <c r="K489" s="60">
        <f>IF($B489 + $C489 &gt;= LTM!$E489 * 3600 / LTM!$C$1 - epsilon, ($B489 + $C489) / 'Input Data'!$C$14, 'Input Data'!$C$13 - ($B489 + $C489) / 'Input Data'!$C$15)</f>
        <v>0</v>
      </c>
      <c r="L489" s="8">
        <f>IF(OR(LTM!$M490 * 3600 / LTM!$C$1 &gt;= 'Input Data'!$E$12 * LOOKUP(LTM!$A490,'Input Data'!$B$58:$B$62,'Input Data'!$F$58:$F$62) - epsilon,$B489 &lt; LTM!$M489 * 3600 / LTM!$C$1 - epsilon), $B489 / 'Input Data'!$E$14, 'Input Data'!$E$13 - $B489 / 'Input Data'!$E$15)</f>
        <v>0</v>
      </c>
      <c r="M489" s="33">
        <f>IF($D489 + $E489 &gt;= LTM!$P489 * 3600 / LTM!$C$1 - epsilon, ($D489 + $E489) / 'Input Data'!$E$14, 'Input Data'!$E$13 - ($D489 + $E489) / 'Input Data'!$E$15)</f>
        <v>0</v>
      </c>
      <c r="N489" s="8">
        <f>IF(OR(LTM!$X490 * 3600 / LTM!$C$1 &gt;= 'Input Data'!$G$12 * LOOKUP(LTM!$A490,'Input Data'!$B$58:$B$62,'Input Data'!$H$58:$H$62) - epsilon, $D489 &lt; LTM!$X489 * 3600 / LTM!$C$1 - epsilon), $D489 / 'Input Data'!$G$14, 'Input Data'!$G$13 - $D489 / 'Input Data'!$G$15)</f>
        <v>0</v>
      </c>
      <c r="O489" s="17">
        <f>IF($F489 + $G489 &gt;= LTM!$AA489 * 3600 / LTM!$C$1 - epsilon, ($F489 + $G489) / 'Input Data'!$G$14, 'Input Data'!$G$13 - ($F489 + $G489) / 'Input Data'!$G$15)</f>
        <v>0</v>
      </c>
      <c r="Q489" s="49">
        <f>IF(ABS($J489-$K489) &gt; epsilon, -((LTM!$C490 - LTM!$C489) * 3600 / LTM!$C$1-($B489+$C489))/($J489-$K489), 0)</f>
        <v>0</v>
      </c>
      <c r="R489" s="8">
        <f t="shared" si="14"/>
        <v>0</v>
      </c>
      <c r="S489" s="17">
        <f t="shared" si="15"/>
        <v>0</v>
      </c>
      <c r="U489" s="49">
        <f>MAX(U488 + Q488 * LTM!$C$1 / 3600, 0)</f>
        <v>0</v>
      </c>
      <c r="V489" s="11">
        <f>MAX(V488 + R488 * LTM!$C$1 / 3600 + IF(NOT(OR(LTM!$M490 * 3600 / LTM!$C$1 &gt;= 'Input Data'!$E$12 * LOOKUP(LTM!$A490,'Input Data'!$B$58:$B$62,'Input Data'!$F$58:$F$62) - epsilon,$B489 &lt; LTM!$M489 * 3600 / LTM!$C$1 - epsilon)), MIN(U488 + Q488 * LTM!$C$1 / 3600, 0), 0), 0)</f>
        <v>0</v>
      </c>
      <c r="W489" s="18">
        <f>MAX(W488 + S488 * LTM!$C$1 / 3600 + IF(NOT(OR(LTM!$X490 * 3600 / LTM!$C$1 &gt;= 'Input Data'!$G$12 * LOOKUP(LTM!$A490,'Input Data'!$B$58:$B$62,'Input Data'!$H$58:$H$62) - epsilon, $D489 &lt; LTM!$X489 * 3600 / LTM!$C$1 - epsilon)), MIN(V488 + R488 * LTM!$C$1 / 3600, 0), 0), 0)</f>
        <v>0</v>
      </c>
    </row>
    <row r="490" spans="1:23" x14ac:dyDescent="0.3">
      <c r="A490" s="38" t="e">
        <f>IF(SUM($B489:$H491)=0,NA(),LTM!$A491)</f>
        <v>#N/A</v>
      </c>
      <c r="B490" s="7">
        <f>LTM!$I491 / LTM!$C$1 * 3600</f>
        <v>0</v>
      </c>
      <c r="C490" s="8">
        <f>LTM!$H491 / LTM!$C$1 * 3600</f>
        <v>0</v>
      </c>
      <c r="D490" s="8">
        <f>LTM!$T491 / LTM!$C$1 * 3600</f>
        <v>0</v>
      </c>
      <c r="E490" s="33">
        <f>LTM!$S491 / LTM!$C$1 * 3600</f>
        <v>0</v>
      </c>
      <c r="F490" s="8">
        <f>LTM!$AE491 / LTM!$C$1 * 3600</f>
        <v>0</v>
      </c>
      <c r="G490" s="33">
        <f>LTM!$AD491 / LTM!$C$1 * 3600</f>
        <v>0</v>
      </c>
      <c r="H490" s="18">
        <f>LTM!$AL491 / LTM!$C$1 * 3600</f>
        <v>0</v>
      </c>
      <c r="J490" s="50">
        <f>IF(OR(LTM!$B491 * 3600 / LTM!$C$1 &gt;= 'Input Data'!$C$12 * LOOKUP(LTM!$A491,'Input Data'!$B$58:$B$62,'Input Data'!$D$58:$D$62) - epsilon, LTM!$C491 - LTM!$C490 &lt; LTM!$B490 - epsilon), (LTM!$C491 - LTM!$C490) * 3600 / LTM!$C$1 / 'Input Data'!$C$14, 'Input Data'!$C$13 - (LTM!$C491 - LTM!$C490) * 3600 / LTM!$C$1 / 'Input Data'!$C$15)</f>
        <v>0</v>
      </c>
      <c r="K490" s="60">
        <f>IF($B490 + $C490 &gt;= LTM!$E490 * 3600 / LTM!$C$1 - epsilon, ($B490 + $C490) / 'Input Data'!$C$14, 'Input Data'!$C$13 - ($B490 + $C490) / 'Input Data'!$C$15)</f>
        <v>0</v>
      </c>
      <c r="L490" s="8">
        <f>IF(OR(LTM!$M491 * 3600 / LTM!$C$1 &gt;= 'Input Data'!$E$12 * LOOKUP(LTM!$A491,'Input Data'!$B$58:$B$62,'Input Data'!$F$58:$F$62) - epsilon,$B490 &lt; LTM!$M490 * 3600 / LTM!$C$1 - epsilon), $B490 / 'Input Data'!$E$14, 'Input Data'!$E$13 - $B490 / 'Input Data'!$E$15)</f>
        <v>0</v>
      </c>
      <c r="M490" s="33">
        <f>IF($D490 + $E490 &gt;= LTM!$P490 * 3600 / LTM!$C$1 - epsilon, ($D490 + $E490) / 'Input Data'!$E$14, 'Input Data'!$E$13 - ($D490 + $E490) / 'Input Data'!$E$15)</f>
        <v>0</v>
      </c>
      <c r="N490" s="8">
        <f>IF(OR(LTM!$X491 * 3600 / LTM!$C$1 &gt;= 'Input Data'!$G$12 * LOOKUP(LTM!$A491,'Input Data'!$B$58:$B$62,'Input Data'!$H$58:$H$62) - epsilon, $D490 &lt; LTM!$X490 * 3600 / LTM!$C$1 - epsilon), $D490 / 'Input Data'!$G$14, 'Input Data'!$G$13 - $D490 / 'Input Data'!$G$15)</f>
        <v>0</v>
      </c>
      <c r="O490" s="17">
        <f>IF($F490 + $G490 &gt;= LTM!$AA490 * 3600 / LTM!$C$1 - epsilon, ($F490 + $G490) / 'Input Data'!$G$14, 'Input Data'!$G$13 - ($F490 + $G490) / 'Input Data'!$G$15)</f>
        <v>0</v>
      </c>
      <c r="Q490" s="49">
        <f>IF(ABS($J490-$K490) &gt; epsilon, -((LTM!$C491 - LTM!$C490) * 3600 / LTM!$C$1-($B490+$C490))/($J490-$K490), 0)</f>
        <v>0</v>
      </c>
      <c r="R490" s="8">
        <f t="shared" si="14"/>
        <v>0</v>
      </c>
      <c r="S490" s="17">
        <f t="shared" si="15"/>
        <v>0</v>
      </c>
      <c r="U490" s="49">
        <f>MAX(U489 + Q489 * LTM!$C$1 / 3600, 0)</f>
        <v>0</v>
      </c>
      <c r="V490" s="11">
        <f>MAX(V489 + R489 * LTM!$C$1 / 3600 + IF(NOT(OR(LTM!$M491 * 3600 / LTM!$C$1 &gt;= 'Input Data'!$E$12 * LOOKUP(LTM!$A491,'Input Data'!$B$58:$B$62,'Input Data'!$F$58:$F$62) - epsilon,$B490 &lt; LTM!$M490 * 3600 / LTM!$C$1 - epsilon)), MIN(U489 + Q489 * LTM!$C$1 / 3600, 0), 0), 0)</f>
        <v>0</v>
      </c>
      <c r="W490" s="18">
        <f>MAX(W489 + S489 * LTM!$C$1 / 3600 + IF(NOT(OR(LTM!$X491 * 3600 / LTM!$C$1 &gt;= 'Input Data'!$G$12 * LOOKUP(LTM!$A491,'Input Data'!$B$58:$B$62,'Input Data'!$H$58:$H$62) - epsilon, $D490 &lt; LTM!$X490 * 3600 / LTM!$C$1 - epsilon)), MIN(V489 + R489 * LTM!$C$1 / 3600, 0), 0), 0)</f>
        <v>0</v>
      </c>
    </row>
    <row r="491" spans="1:23" x14ac:dyDescent="0.3">
      <c r="A491" s="38" t="e">
        <f>IF(SUM($B490:$H492)=0,NA(),LTM!$A492)</f>
        <v>#N/A</v>
      </c>
      <c r="B491" s="7">
        <f>LTM!$I492 / LTM!$C$1 * 3600</f>
        <v>0</v>
      </c>
      <c r="C491" s="8">
        <f>LTM!$H492 / LTM!$C$1 * 3600</f>
        <v>0</v>
      </c>
      <c r="D491" s="8">
        <f>LTM!$T492 / LTM!$C$1 * 3600</f>
        <v>0</v>
      </c>
      <c r="E491" s="33">
        <f>LTM!$S492 / LTM!$C$1 * 3600</f>
        <v>0</v>
      </c>
      <c r="F491" s="8">
        <f>LTM!$AE492 / LTM!$C$1 * 3600</f>
        <v>0</v>
      </c>
      <c r="G491" s="33">
        <f>LTM!$AD492 / LTM!$C$1 * 3600</f>
        <v>0</v>
      </c>
      <c r="H491" s="18">
        <f>LTM!$AL492 / LTM!$C$1 * 3600</f>
        <v>0</v>
      </c>
      <c r="J491" s="50">
        <f>IF(OR(LTM!$B492 * 3600 / LTM!$C$1 &gt;= 'Input Data'!$C$12 * LOOKUP(LTM!$A492,'Input Data'!$B$58:$B$62,'Input Data'!$D$58:$D$62) - epsilon, LTM!$C492 - LTM!$C491 &lt; LTM!$B491 - epsilon), (LTM!$C492 - LTM!$C491) * 3600 / LTM!$C$1 / 'Input Data'!$C$14, 'Input Data'!$C$13 - (LTM!$C492 - LTM!$C491) * 3600 / LTM!$C$1 / 'Input Data'!$C$15)</f>
        <v>0</v>
      </c>
      <c r="K491" s="60">
        <f>IF($B491 + $C491 &gt;= LTM!$E491 * 3600 / LTM!$C$1 - epsilon, ($B491 + $C491) / 'Input Data'!$C$14, 'Input Data'!$C$13 - ($B491 + $C491) / 'Input Data'!$C$15)</f>
        <v>0</v>
      </c>
      <c r="L491" s="8">
        <f>IF(OR(LTM!$M492 * 3600 / LTM!$C$1 &gt;= 'Input Data'!$E$12 * LOOKUP(LTM!$A492,'Input Data'!$B$58:$B$62,'Input Data'!$F$58:$F$62) - epsilon,$B491 &lt; LTM!$M491 * 3600 / LTM!$C$1 - epsilon), $B491 / 'Input Data'!$E$14, 'Input Data'!$E$13 - $B491 / 'Input Data'!$E$15)</f>
        <v>0</v>
      </c>
      <c r="M491" s="33">
        <f>IF($D491 + $E491 &gt;= LTM!$P491 * 3600 / LTM!$C$1 - epsilon, ($D491 + $E491) / 'Input Data'!$E$14, 'Input Data'!$E$13 - ($D491 + $E491) / 'Input Data'!$E$15)</f>
        <v>0</v>
      </c>
      <c r="N491" s="8">
        <f>IF(OR(LTM!$X492 * 3600 / LTM!$C$1 &gt;= 'Input Data'!$G$12 * LOOKUP(LTM!$A492,'Input Data'!$B$58:$B$62,'Input Data'!$H$58:$H$62) - epsilon, $D491 &lt; LTM!$X491 * 3600 / LTM!$C$1 - epsilon), $D491 / 'Input Data'!$G$14, 'Input Data'!$G$13 - $D491 / 'Input Data'!$G$15)</f>
        <v>0</v>
      </c>
      <c r="O491" s="17">
        <f>IF($F491 + $G491 &gt;= LTM!$AA491 * 3600 / LTM!$C$1 - epsilon, ($F491 + $G491) / 'Input Data'!$G$14, 'Input Data'!$G$13 - ($F491 + $G491) / 'Input Data'!$G$15)</f>
        <v>0</v>
      </c>
      <c r="Q491" s="49">
        <f>IF(ABS($J491-$K491) &gt; epsilon, -((LTM!$C492 - LTM!$C491) * 3600 / LTM!$C$1-($B491+$C491))/($J491-$K491), 0)</f>
        <v>0</v>
      </c>
      <c r="R491" s="8">
        <f t="shared" si="14"/>
        <v>0</v>
      </c>
      <c r="S491" s="17">
        <f t="shared" si="15"/>
        <v>0</v>
      </c>
      <c r="U491" s="49">
        <f>MAX(U490 + Q490 * LTM!$C$1 / 3600, 0)</f>
        <v>0</v>
      </c>
      <c r="V491" s="11">
        <f>MAX(V490 + R490 * LTM!$C$1 / 3600 + IF(NOT(OR(LTM!$M492 * 3600 / LTM!$C$1 &gt;= 'Input Data'!$E$12 * LOOKUP(LTM!$A492,'Input Data'!$B$58:$B$62,'Input Data'!$F$58:$F$62) - epsilon,$B491 &lt; LTM!$M491 * 3600 / LTM!$C$1 - epsilon)), MIN(U490 + Q490 * LTM!$C$1 / 3600, 0), 0), 0)</f>
        <v>0</v>
      </c>
      <c r="W491" s="18">
        <f>MAX(W490 + S490 * LTM!$C$1 / 3600 + IF(NOT(OR(LTM!$X492 * 3600 / LTM!$C$1 &gt;= 'Input Data'!$G$12 * LOOKUP(LTM!$A492,'Input Data'!$B$58:$B$62,'Input Data'!$H$58:$H$62) - epsilon, $D491 &lt; LTM!$X491 * 3600 / LTM!$C$1 - epsilon)), MIN(V490 + R490 * LTM!$C$1 / 3600, 0), 0), 0)</f>
        <v>0</v>
      </c>
    </row>
    <row r="492" spans="1:23" x14ac:dyDescent="0.3">
      <c r="A492" s="38" t="e">
        <f>IF(SUM($B491:$H493)=0,NA(),LTM!$A493)</f>
        <v>#N/A</v>
      </c>
      <c r="B492" s="7">
        <f>LTM!$I493 / LTM!$C$1 * 3600</f>
        <v>0</v>
      </c>
      <c r="C492" s="8">
        <f>LTM!$H493 / LTM!$C$1 * 3600</f>
        <v>0</v>
      </c>
      <c r="D492" s="8">
        <f>LTM!$T493 / LTM!$C$1 * 3600</f>
        <v>0</v>
      </c>
      <c r="E492" s="33">
        <f>LTM!$S493 / LTM!$C$1 * 3600</f>
        <v>0</v>
      </c>
      <c r="F492" s="8">
        <f>LTM!$AE493 / LTM!$C$1 * 3600</f>
        <v>0</v>
      </c>
      <c r="G492" s="33">
        <f>LTM!$AD493 / LTM!$C$1 * 3600</f>
        <v>0</v>
      </c>
      <c r="H492" s="18">
        <f>LTM!$AL493 / LTM!$C$1 * 3600</f>
        <v>0</v>
      </c>
      <c r="J492" s="50">
        <f>IF(OR(LTM!$B493 * 3600 / LTM!$C$1 &gt;= 'Input Data'!$C$12 * LOOKUP(LTM!$A493,'Input Data'!$B$58:$B$62,'Input Data'!$D$58:$D$62) - epsilon, LTM!$C493 - LTM!$C492 &lt; LTM!$B492 - epsilon), (LTM!$C493 - LTM!$C492) * 3600 / LTM!$C$1 / 'Input Data'!$C$14, 'Input Data'!$C$13 - (LTM!$C493 - LTM!$C492) * 3600 / LTM!$C$1 / 'Input Data'!$C$15)</f>
        <v>0</v>
      </c>
      <c r="K492" s="60">
        <f>IF($B492 + $C492 &gt;= LTM!$E492 * 3600 / LTM!$C$1 - epsilon, ($B492 + $C492) / 'Input Data'!$C$14, 'Input Data'!$C$13 - ($B492 + $C492) / 'Input Data'!$C$15)</f>
        <v>0</v>
      </c>
      <c r="L492" s="8">
        <f>IF(OR(LTM!$M493 * 3600 / LTM!$C$1 &gt;= 'Input Data'!$E$12 * LOOKUP(LTM!$A493,'Input Data'!$B$58:$B$62,'Input Data'!$F$58:$F$62) - epsilon,$B492 &lt; LTM!$M492 * 3600 / LTM!$C$1 - epsilon), $B492 / 'Input Data'!$E$14, 'Input Data'!$E$13 - $B492 / 'Input Data'!$E$15)</f>
        <v>0</v>
      </c>
      <c r="M492" s="33">
        <f>IF($D492 + $E492 &gt;= LTM!$P492 * 3600 / LTM!$C$1 - epsilon, ($D492 + $E492) / 'Input Data'!$E$14, 'Input Data'!$E$13 - ($D492 + $E492) / 'Input Data'!$E$15)</f>
        <v>0</v>
      </c>
      <c r="N492" s="8">
        <f>IF(OR(LTM!$X493 * 3600 / LTM!$C$1 &gt;= 'Input Data'!$G$12 * LOOKUP(LTM!$A493,'Input Data'!$B$58:$B$62,'Input Data'!$H$58:$H$62) - epsilon, $D492 &lt; LTM!$X492 * 3600 / LTM!$C$1 - epsilon), $D492 / 'Input Data'!$G$14, 'Input Data'!$G$13 - $D492 / 'Input Data'!$G$15)</f>
        <v>0</v>
      </c>
      <c r="O492" s="17">
        <f>IF($F492 + $G492 &gt;= LTM!$AA492 * 3600 / LTM!$C$1 - epsilon, ($F492 + $G492) / 'Input Data'!$G$14, 'Input Data'!$G$13 - ($F492 + $G492) / 'Input Data'!$G$15)</f>
        <v>0</v>
      </c>
      <c r="Q492" s="49">
        <f>IF(ABS($J492-$K492) &gt; epsilon, -((LTM!$C493 - LTM!$C492) * 3600 / LTM!$C$1-($B492+$C492))/($J492-$K492), 0)</f>
        <v>0</v>
      </c>
      <c r="R492" s="8">
        <f t="shared" si="14"/>
        <v>0</v>
      </c>
      <c r="S492" s="17">
        <f t="shared" si="15"/>
        <v>0</v>
      </c>
      <c r="U492" s="49">
        <f>MAX(U491 + Q491 * LTM!$C$1 / 3600, 0)</f>
        <v>0</v>
      </c>
      <c r="V492" s="11">
        <f>MAX(V491 + R491 * LTM!$C$1 / 3600 + IF(NOT(OR(LTM!$M493 * 3600 / LTM!$C$1 &gt;= 'Input Data'!$E$12 * LOOKUP(LTM!$A493,'Input Data'!$B$58:$B$62,'Input Data'!$F$58:$F$62) - epsilon,$B492 &lt; LTM!$M492 * 3600 / LTM!$C$1 - epsilon)), MIN(U491 + Q491 * LTM!$C$1 / 3600, 0), 0), 0)</f>
        <v>0</v>
      </c>
      <c r="W492" s="18">
        <f>MAX(W491 + S491 * LTM!$C$1 / 3600 + IF(NOT(OR(LTM!$X493 * 3600 / LTM!$C$1 &gt;= 'Input Data'!$G$12 * LOOKUP(LTM!$A493,'Input Data'!$B$58:$B$62,'Input Data'!$H$58:$H$62) - epsilon, $D492 &lt; LTM!$X492 * 3600 / LTM!$C$1 - epsilon)), MIN(V491 + R491 * LTM!$C$1 / 3600, 0), 0), 0)</f>
        <v>0</v>
      </c>
    </row>
    <row r="493" spans="1:23" x14ac:dyDescent="0.3">
      <c r="A493" s="38" t="e">
        <f>IF(SUM($B492:$H494)=0,NA(),LTM!$A494)</f>
        <v>#N/A</v>
      </c>
      <c r="B493" s="7">
        <f>LTM!$I494 / LTM!$C$1 * 3600</f>
        <v>0</v>
      </c>
      <c r="C493" s="8">
        <f>LTM!$H494 / LTM!$C$1 * 3600</f>
        <v>0</v>
      </c>
      <c r="D493" s="8">
        <f>LTM!$T494 / LTM!$C$1 * 3600</f>
        <v>0</v>
      </c>
      <c r="E493" s="33">
        <f>LTM!$S494 / LTM!$C$1 * 3600</f>
        <v>0</v>
      </c>
      <c r="F493" s="8">
        <f>LTM!$AE494 / LTM!$C$1 * 3600</f>
        <v>0</v>
      </c>
      <c r="G493" s="33">
        <f>LTM!$AD494 / LTM!$C$1 * 3600</f>
        <v>0</v>
      </c>
      <c r="H493" s="18">
        <f>LTM!$AL494 / LTM!$C$1 * 3600</f>
        <v>0</v>
      </c>
      <c r="J493" s="50">
        <f>IF(OR(LTM!$B494 * 3600 / LTM!$C$1 &gt;= 'Input Data'!$C$12 * LOOKUP(LTM!$A494,'Input Data'!$B$58:$B$62,'Input Data'!$D$58:$D$62) - epsilon, LTM!$C494 - LTM!$C493 &lt; LTM!$B493 - epsilon), (LTM!$C494 - LTM!$C493) * 3600 / LTM!$C$1 / 'Input Data'!$C$14, 'Input Data'!$C$13 - (LTM!$C494 - LTM!$C493) * 3600 / LTM!$C$1 / 'Input Data'!$C$15)</f>
        <v>0</v>
      </c>
      <c r="K493" s="60">
        <f>IF($B493 + $C493 &gt;= LTM!$E493 * 3600 / LTM!$C$1 - epsilon, ($B493 + $C493) / 'Input Data'!$C$14, 'Input Data'!$C$13 - ($B493 + $C493) / 'Input Data'!$C$15)</f>
        <v>0</v>
      </c>
      <c r="L493" s="8">
        <f>IF(OR(LTM!$M494 * 3600 / LTM!$C$1 &gt;= 'Input Data'!$E$12 * LOOKUP(LTM!$A494,'Input Data'!$B$58:$B$62,'Input Data'!$F$58:$F$62) - epsilon,$B493 &lt; LTM!$M493 * 3600 / LTM!$C$1 - epsilon), $B493 / 'Input Data'!$E$14, 'Input Data'!$E$13 - $B493 / 'Input Data'!$E$15)</f>
        <v>0</v>
      </c>
      <c r="M493" s="33">
        <f>IF($D493 + $E493 &gt;= LTM!$P493 * 3600 / LTM!$C$1 - epsilon, ($D493 + $E493) / 'Input Data'!$E$14, 'Input Data'!$E$13 - ($D493 + $E493) / 'Input Data'!$E$15)</f>
        <v>0</v>
      </c>
      <c r="N493" s="8">
        <f>IF(OR(LTM!$X494 * 3600 / LTM!$C$1 &gt;= 'Input Data'!$G$12 * LOOKUP(LTM!$A494,'Input Data'!$B$58:$B$62,'Input Data'!$H$58:$H$62) - epsilon, $D493 &lt; LTM!$X493 * 3600 / LTM!$C$1 - epsilon), $D493 / 'Input Data'!$G$14, 'Input Data'!$G$13 - $D493 / 'Input Data'!$G$15)</f>
        <v>0</v>
      </c>
      <c r="O493" s="17">
        <f>IF($F493 + $G493 &gt;= LTM!$AA493 * 3600 / LTM!$C$1 - epsilon, ($F493 + $G493) / 'Input Data'!$G$14, 'Input Data'!$G$13 - ($F493 + $G493) / 'Input Data'!$G$15)</f>
        <v>0</v>
      </c>
      <c r="Q493" s="49">
        <f>IF(ABS($J493-$K493) &gt; epsilon, -((LTM!$C494 - LTM!$C493) * 3600 / LTM!$C$1-($B493+$C493))/($J493-$K493), 0)</f>
        <v>0</v>
      </c>
      <c r="R493" s="8">
        <f t="shared" si="14"/>
        <v>0</v>
      </c>
      <c r="S493" s="17">
        <f t="shared" si="15"/>
        <v>0</v>
      </c>
      <c r="U493" s="49">
        <f>MAX(U492 + Q492 * LTM!$C$1 / 3600, 0)</f>
        <v>0</v>
      </c>
      <c r="V493" s="11">
        <f>MAX(V492 + R492 * LTM!$C$1 / 3600 + IF(NOT(OR(LTM!$M494 * 3600 / LTM!$C$1 &gt;= 'Input Data'!$E$12 * LOOKUP(LTM!$A494,'Input Data'!$B$58:$B$62,'Input Data'!$F$58:$F$62) - epsilon,$B493 &lt; LTM!$M493 * 3600 / LTM!$C$1 - epsilon)), MIN(U492 + Q492 * LTM!$C$1 / 3600, 0), 0), 0)</f>
        <v>0</v>
      </c>
      <c r="W493" s="18">
        <f>MAX(W492 + S492 * LTM!$C$1 / 3600 + IF(NOT(OR(LTM!$X494 * 3600 / LTM!$C$1 &gt;= 'Input Data'!$G$12 * LOOKUP(LTM!$A494,'Input Data'!$B$58:$B$62,'Input Data'!$H$58:$H$62) - epsilon, $D493 &lt; LTM!$X493 * 3600 / LTM!$C$1 - epsilon)), MIN(V492 + R492 * LTM!$C$1 / 3600, 0), 0), 0)</f>
        <v>0</v>
      </c>
    </row>
    <row r="494" spans="1:23" x14ac:dyDescent="0.3">
      <c r="A494" s="38" t="e">
        <f>IF(SUM($B493:$H495)=0,NA(),LTM!$A495)</f>
        <v>#N/A</v>
      </c>
      <c r="B494" s="7">
        <f>LTM!$I495 / LTM!$C$1 * 3600</f>
        <v>0</v>
      </c>
      <c r="C494" s="8">
        <f>LTM!$H495 / LTM!$C$1 * 3600</f>
        <v>0</v>
      </c>
      <c r="D494" s="8">
        <f>LTM!$T495 / LTM!$C$1 * 3600</f>
        <v>0</v>
      </c>
      <c r="E494" s="33">
        <f>LTM!$S495 / LTM!$C$1 * 3600</f>
        <v>0</v>
      </c>
      <c r="F494" s="8">
        <f>LTM!$AE495 / LTM!$C$1 * 3600</f>
        <v>0</v>
      </c>
      <c r="G494" s="33">
        <f>LTM!$AD495 / LTM!$C$1 * 3600</f>
        <v>0</v>
      </c>
      <c r="H494" s="18">
        <f>LTM!$AL495 / LTM!$C$1 * 3600</f>
        <v>0</v>
      </c>
      <c r="J494" s="50">
        <f>IF(OR(LTM!$B495 * 3600 / LTM!$C$1 &gt;= 'Input Data'!$C$12 * LOOKUP(LTM!$A495,'Input Data'!$B$58:$B$62,'Input Data'!$D$58:$D$62) - epsilon, LTM!$C495 - LTM!$C494 &lt; LTM!$B494 - epsilon), (LTM!$C495 - LTM!$C494) * 3600 / LTM!$C$1 / 'Input Data'!$C$14, 'Input Data'!$C$13 - (LTM!$C495 - LTM!$C494) * 3600 / LTM!$C$1 / 'Input Data'!$C$15)</f>
        <v>0</v>
      </c>
      <c r="K494" s="60">
        <f>IF($B494 + $C494 &gt;= LTM!$E494 * 3600 / LTM!$C$1 - epsilon, ($B494 + $C494) / 'Input Data'!$C$14, 'Input Data'!$C$13 - ($B494 + $C494) / 'Input Data'!$C$15)</f>
        <v>0</v>
      </c>
      <c r="L494" s="8">
        <f>IF(OR(LTM!$M495 * 3600 / LTM!$C$1 &gt;= 'Input Data'!$E$12 * LOOKUP(LTM!$A495,'Input Data'!$B$58:$B$62,'Input Data'!$F$58:$F$62) - epsilon,$B494 &lt; LTM!$M494 * 3600 / LTM!$C$1 - epsilon), $B494 / 'Input Data'!$E$14, 'Input Data'!$E$13 - $B494 / 'Input Data'!$E$15)</f>
        <v>0</v>
      </c>
      <c r="M494" s="33">
        <f>IF($D494 + $E494 &gt;= LTM!$P494 * 3600 / LTM!$C$1 - epsilon, ($D494 + $E494) / 'Input Data'!$E$14, 'Input Data'!$E$13 - ($D494 + $E494) / 'Input Data'!$E$15)</f>
        <v>0</v>
      </c>
      <c r="N494" s="8">
        <f>IF(OR(LTM!$X495 * 3600 / LTM!$C$1 &gt;= 'Input Data'!$G$12 * LOOKUP(LTM!$A495,'Input Data'!$B$58:$B$62,'Input Data'!$H$58:$H$62) - epsilon, $D494 &lt; LTM!$X494 * 3600 / LTM!$C$1 - epsilon), $D494 / 'Input Data'!$G$14, 'Input Data'!$G$13 - $D494 / 'Input Data'!$G$15)</f>
        <v>0</v>
      </c>
      <c r="O494" s="17">
        <f>IF($F494 + $G494 &gt;= LTM!$AA494 * 3600 / LTM!$C$1 - epsilon, ($F494 + $G494) / 'Input Data'!$G$14, 'Input Data'!$G$13 - ($F494 + $G494) / 'Input Data'!$G$15)</f>
        <v>0</v>
      </c>
      <c r="Q494" s="49">
        <f>IF(ABS($J494-$K494) &gt; epsilon, -((LTM!$C495 - LTM!$C494) * 3600 / LTM!$C$1-($B494+$C494))/($J494-$K494), 0)</f>
        <v>0</v>
      </c>
      <c r="R494" s="8">
        <f t="shared" si="14"/>
        <v>0</v>
      </c>
      <c r="S494" s="17">
        <f t="shared" si="15"/>
        <v>0</v>
      </c>
      <c r="U494" s="49">
        <f>MAX(U493 + Q493 * LTM!$C$1 / 3600, 0)</f>
        <v>0</v>
      </c>
      <c r="V494" s="11">
        <f>MAX(V493 + R493 * LTM!$C$1 / 3600 + IF(NOT(OR(LTM!$M495 * 3600 / LTM!$C$1 &gt;= 'Input Data'!$E$12 * LOOKUP(LTM!$A495,'Input Data'!$B$58:$B$62,'Input Data'!$F$58:$F$62) - epsilon,$B494 &lt; LTM!$M494 * 3600 / LTM!$C$1 - epsilon)), MIN(U493 + Q493 * LTM!$C$1 / 3600, 0), 0), 0)</f>
        <v>0</v>
      </c>
      <c r="W494" s="18">
        <f>MAX(W493 + S493 * LTM!$C$1 / 3600 + IF(NOT(OR(LTM!$X495 * 3600 / LTM!$C$1 &gt;= 'Input Data'!$G$12 * LOOKUP(LTM!$A495,'Input Data'!$B$58:$B$62,'Input Data'!$H$58:$H$62) - epsilon, $D494 &lt; LTM!$X494 * 3600 / LTM!$C$1 - epsilon)), MIN(V493 + R493 * LTM!$C$1 / 3600, 0), 0), 0)</f>
        <v>0</v>
      </c>
    </row>
    <row r="495" spans="1:23" x14ac:dyDescent="0.3">
      <c r="A495" s="38" t="e">
        <f>IF(SUM($B494:$H496)=0,NA(),LTM!$A496)</f>
        <v>#N/A</v>
      </c>
      <c r="B495" s="7">
        <f>LTM!$I496 / LTM!$C$1 * 3600</f>
        <v>0</v>
      </c>
      <c r="C495" s="8">
        <f>LTM!$H496 / LTM!$C$1 * 3600</f>
        <v>0</v>
      </c>
      <c r="D495" s="8">
        <f>LTM!$T496 / LTM!$C$1 * 3600</f>
        <v>0</v>
      </c>
      <c r="E495" s="33">
        <f>LTM!$S496 / LTM!$C$1 * 3600</f>
        <v>0</v>
      </c>
      <c r="F495" s="8">
        <f>LTM!$AE496 / LTM!$C$1 * 3600</f>
        <v>0</v>
      </c>
      <c r="G495" s="33">
        <f>LTM!$AD496 / LTM!$C$1 * 3600</f>
        <v>0</v>
      </c>
      <c r="H495" s="18">
        <f>LTM!$AL496 / LTM!$C$1 * 3600</f>
        <v>0</v>
      </c>
      <c r="J495" s="50">
        <f>IF(OR(LTM!$B496 * 3600 / LTM!$C$1 &gt;= 'Input Data'!$C$12 * LOOKUP(LTM!$A496,'Input Data'!$B$58:$B$62,'Input Data'!$D$58:$D$62) - epsilon, LTM!$C496 - LTM!$C495 &lt; LTM!$B495 - epsilon), (LTM!$C496 - LTM!$C495) * 3600 / LTM!$C$1 / 'Input Data'!$C$14, 'Input Data'!$C$13 - (LTM!$C496 - LTM!$C495) * 3600 / LTM!$C$1 / 'Input Data'!$C$15)</f>
        <v>0</v>
      </c>
      <c r="K495" s="60">
        <f>IF($B495 + $C495 &gt;= LTM!$E495 * 3600 / LTM!$C$1 - epsilon, ($B495 + $C495) / 'Input Data'!$C$14, 'Input Data'!$C$13 - ($B495 + $C495) / 'Input Data'!$C$15)</f>
        <v>0</v>
      </c>
      <c r="L495" s="8">
        <f>IF(OR(LTM!$M496 * 3600 / LTM!$C$1 &gt;= 'Input Data'!$E$12 * LOOKUP(LTM!$A496,'Input Data'!$B$58:$B$62,'Input Data'!$F$58:$F$62) - epsilon,$B495 &lt; LTM!$M495 * 3600 / LTM!$C$1 - epsilon), $B495 / 'Input Data'!$E$14, 'Input Data'!$E$13 - $B495 / 'Input Data'!$E$15)</f>
        <v>0</v>
      </c>
      <c r="M495" s="33">
        <f>IF($D495 + $E495 &gt;= LTM!$P495 * 3600 / LTM!$C$1 - epsilon, ($D495 + $E495) / 'Input Data'!$E$14, 'Input Data'!$E$13 - ($D495 + $E495) / 'Input Data'!$E$15)</f>
        <v>0</v>
      </c>
      <c r="N495" s="8">
        <f>IF(OR(LTM!$X496 * 3600 / LTM!$C$1 &gt;= 'Input Data'!$G$12 * LOOKUP(LTM!$A496,'Input Data'!$B$58:$B$62,'Input Data'!$H$58:$H$62) - epsilon, $D495 &lt; LTM!$X495 * 3600 / LTM!$C$1 - epsilon), $D495 / 'Input Data'!$G$14, 'Input Data'!$G$13 - $D495 / 'Input Data'!$G$15)</f>
        <v>0</v>
      </c>
      <c r="O495" s="17">
        <f>IF($F495 + $G495 &gt;= LTM!$AA495 * 3600 / LTM!$C$1 - epsilon, ($F495 + $G495) / 'Input Data'!$G$14, 'Input Data'!$G$13 - ($F495 + $G495) / 'Input Data'!$G$15)</f>
        <v>0</v>
      </c>
      <c r="Q495" s="49">
        <f>IF(ABS($J495-$K495) &gt; epsilon, -((LTM!$C496 - LTM!$C495) * 3600 / LTM!$C$1-($B495+$C495))/($J495-$K495), 0)</f>
        <v>0</v>
      </c>
      <c r="R495" s="8">
        <f t="shared" si="14"/>
        <v>0</v>
      </c>
      <c r="S495" s="17">
        <f t="shared" si="15"/>
        <v>0</v>
      </c>
      <c r="U495" s="49">
        <f>MAX(U494 + Q494 * LTM!$C$1 / 3600, 0)</f>
        <v>0</v>
      </c>
      <c r="V495" s="11">
        <f>MAX(V494 + R494 * LTM!$C$1 / 3600 + IF(NOT(OR(LTM!$M496 * 3600 / LTM!$C$1 &gt;= 'Input Data'!$E$12 * LOOKUP(LTM!$A496,'Input Data'!$B$58:$B$62,'Input Data'!$F$58:$F$62) - epsilon,$B495 &lt; LTM!$M495 * 3600 / LTM!$C$1 - epsilon)), MIN(U494 + Q494 * LTM!$C$1 / 3600, 0), 0), 0)</f>
        <v>0</v>
      </c>
      <c r="W495" s="18">
        <f>MAX(W494 + S494 * LTM!$C$1 / 3600 + IF(NOT(OR(LTM!$X496 * 3600 / LTM!$C$1 &gt;= 'Input Data'!$G$12 * LOOKUP(LTM!$A496,'Input Data'!$B$58:$B$62,'Input Data'!$H$58:$H$62) - epsilon, $D495 &lt; LTM!$X495 * 3600 / LTM!$C$1 - epsilon)), MIN(V494 + R494 * LTM!$C$1 / 3600, 0), 0), 0)</f>
        <v>0</v>
      </c>
    </row>
    <row r="496" spans="1:23" x14ac:dyDescent="0.3">
      <c r="A496" s="38" t="e">
        <f>IF(SUM($B495:$H497)=0,NA(),LTM!$A497)</f>
        <v>#N/A</v>
      </c>
      <c r="B496" s="7">
        <f>LTM!$I497 / LTM!$C$1 * 3600</f>
        <v>0</v>
      </c>
      <c r="C496" s="8">
        <f>LTM!$H497 / LTM!$C$1 * 3600</f>
        <v>0</v>
      </c>
      <c r="D496" s="8">
        <f>LTM!$T497 / LTM!$C$1 * 3600</f>
        <v>0</v>
      </c>
      <c r="E496" s="33">
        <f>LTM!$S497 / LTM!$C$1 * 3600</f>
        <v>0</v>
      </c>
      <c r="F496" s="8">
        <f>LTM!$AE497 / LTM!$C$1 * 3600</f>
        <v>0</v>
      </c>
      <c r="G496" s="33">
        <f>LTM!$AD497 / LTM!$C$1 * 3600</f>
        <v>0</v>
      </c>
      <c r="H496" s="18">
        <f>LTM!$AL497 / LTM!$C$1 * 3600</f>
        <v>0</v>
      </c>
      <c r="J496" s="50">
        <f>IF(OR(LTM!$B497 * 3600 / LTM!$C$1 &gt;= 'Input Data'!$C$12 * LOOKUP(LTM!$A497,'Input Data'!$B$58:$B$62,'Input Data'!$D$58:$D$62) - epsilon, LTM!$C497 - LTM!$C496 &lt; LTM!$B496 - epsilon), (LTM!$C497 - LTM!$C496) * 3600 / LTM!$C$1 / 'Input Data'!$C$14, 'Input Data'!$C$13 - (LTM!$C497 - LTM!$C496) * 3600 / LTM!$C$1 / 'Input Data'!$C$15)</f>
        <v>0</v>
      </c>
      <c r="K496" s="60">
        <f>IF($B496 + $C496 &gt;= LTM!$E496 * 3600 / LTM!$C$1 - epsilon, ($B496 + $C496) / 'Input Data'!$C$14, 'Input Data'!$C$13 - ($B496 + $C496) / 'Input Data'!$C$15)</f>
        <v>0</v>
      </c>
      <c r="L496" s="8">
        <f>IF(OR(LTM!$M497 * 3600 / LTM!$C$1 &gt;= 'Input Data'!$E$12 * LOOKUP(LTM!$A497,'Input Data'!$B$58:$B$62,'Input Data'!$F$58:$F$62) - epsilon,$B496 &lt; LTM!$M496 * 3600 / LTM!$C$1 - epsilon), $B496 / 'Input Data'!$E$14, 'Input Data'!$E$13 - $B496 / 'Input Data'!$E$15)</f>
        <v>0</v>
      </c>
      <c r="M496" s="33">
        <f>IF($D496 + $E496 &gt;= LTM!$P496 * 3600 / LTM!$C$1 - epsilon, ($D496 + $E496) / 'Input Data'!$E$14, 'Input Data'!$E$13 - ($D496 + $E496) / 'Input Data'!$E$15)</f>
        <v>0</v>
      </c>
      <c r="N496" s="8">
        <f>IF(OR(LTM!$X497 * 3600 / LTM!$C$1 &gt;= 'Input Data'!$G$12 * LOOKUP(LTM!$A497,'Input Data'!$B$58:$B$62,'Input Data'!$H$58:$H$62) - epsilon, $D496 &lt; LTM!$X496 * 3600 / LTM!$C$1 - epsilon), $D496 / 'Input Data'!$G$14, 'Input Data'!$G$13 - $D496 / 'Input Data'!$G$15)</f>
        <v>0</v>
      </c>
      <c r="O496" s="17">
        <f>IF($F496 + $G496 &gt;= LTM!$AA496 * 3600 / LTM!$C$1 - epsilon, ($F496 + $G496) / 'Input Data'!$G$14, 'Input Data'!$G$13 - ($F496 + $G496) / 'Input Data'!$G$15)</f>
        <v>0</v>
      </c>
      <c r="Q496" s="49">
        <f>IF(ABS($J496-$K496) &gt; epsilon, -((LTM!$C497 - LTM!$C496) * 3600 / LTM!$C$1-($B496+$C496))/($J496-$K496), 0)</f>
        <v>0</v>
      </c>
      <c r="R496" s="8">
        <f t="shared" si="14"/>
        <v>0</v>
      </c>
      <c r="S496" s="17">
        <f t="shared" si="15"/>
        <v>0</v>
      </c>
      <c r="U496" s="49">
        <f>MAX(U495 + Q495 * LTM!$C$1 / 3600, 0)</f>
        <v>0</v>
      </c>
      <c r="V496" s="11">
        <f>MAX(V495 + R495 * LTM!$C$1 / 3600 + IF(NOT(OR(LTM!$M497 * 3600 / LTM!$C$1 &gt;= 'Input Data'!$E$12 * LOOKUP(LTM!$A497,'Input Data'!$B$58:$B$62,'Input Data'!$F$58:$F$62) - epsilon,$B496 &lt; LTM!$M496 * 3600 / LTM!$C$1 - epsilon)), MIN(U495 + Q495 * LTM!$C$1 / 3600, 0), 0), 0)</f>
        <v>0</v>
      </c>
      <c r="W496" s="18">
        <f>MAX(W495 + S495 * LTM!$C$1 / 3600 + IF(NOT(OR(LTM!$X497 * 3600 / LTM!$C$1 &gt;= 'Input Data'!$G$12 * LOOKUP(LTM!$A497,'Input Data'!$B$58:$B$62,'Input Data'!$H$58:$H$62) - epsilon, $D496 &lt; LTM!$X496 * 3600 / LTM!$C$1 - epsilon)), MIN(V495 + R495 * LTM!$C$1 / 3600, 0), 0), 0)</f>
        <v>0</v>
      </c>
    </row>
    <row r="497" spans="1:23" x14ac:dyDescent="0.3">
      <c r="A497" s="38" t="e">
        <f>IF(SUM($B496:$H498)=0,NA(),LTM!$A498)</f>
        <v>#N/A</v>
      </c>
      <c r="B497" s="7">
        <f>LTM!$I498 / LTM!$C$1 * 3600</f>
        <v>0</v>
      </c>
      <c r="C497" s="8">
        <f>LTM!$H498 / LTM!$C$1 * 3600</f>
        <v>0</v>
      </c>
      <c r="D497" s="8">
        <f>LTM!$T498 / LTM!$C$1 * 3600</f>
        <v>0</v>
      </c>
      <c r="E497" s="33">
        <f>LTM!$S498 / LTM!$C$1 * 3600</f>
        <v>0</v>
      </c>
      <c r="F497" s="8">
        <f>LTM!$AE498 / LTM!$C$1 * 3600</f>
        <v>0</v>
      </c>
      <c r="G497" s="33">
        <f>LTM!$AD498 / LTM!$C$1 * 3600</f>
        <v>0</v>
      </c>
      <c r="H497" s="18">
        <f>LTM!$AL498 / LTM!$C$1 * 3600</f>
        <v>0</v>
      </c>
      <c r="J497" s="50">
        <f>IF(OR(LTM!$B498 * 3600 / LTM!$C$1 &gt;= 'Input Data'!$C$12 * LOOKUP(LTM!$A498,'Input Data'!$B$58:$B$62,'Input Data'!$D$58:$D$62) - epsilon, LTM!$C498 - LTM!$C497 &lt; LTM!$B497 - epsilon), (LTM!$C498 - LTM!$C497) * 3600 / LTM!$C$1 / 'Input Data'!$C$14, 'Input Data'!$C$13 - (LTM!$C498 - LTM!$C497) * 3600 / LTM!$C$1 / 'Input Data'!$C$15)</f>
        <v>0</v>
      </c>
      <c r="K497" s="60">
        <f>IF($B497 + $C497 &gt;= LTM!$E497 * 3600 / LTM!$C$1 - epsilon, ($B497 + $C497) / 'Input Data'!$C$14, 'Input Data'!$C$13 - ($B497 + $C497) / 'Input Data'!$C$15)</f>
        <v>0</v>
      </c>
      <c r="L497" s="8">
        <f>IF(OR(LTM!$M498 * 3600 / LTM!$C$1 &gt;= 'Input Data'!$E$12 * LOOKUP(LTM!$A498,'Input Data'!$B$58:$B$62,'Input Data'!$F$58:$F$62) - epsilon,$B497 &lt; LTM!$M497 * 3600 / LTM!$C$1 - epsilon), $B497 / 'Input Data'!$E$14, 'Input Data'!$E$13 - $B497 / 'Input Data'!$E$15)</f>
        <v>0</v>
      </c>
      <c r="M497" s="33">
        <f>IF($D497 + $E497 &gt;= LTM!$P497 * 3600 / LTM!$C$1 - epsilon, ($D497 + $E497) / 'Input Data'!$E$14, 'Input Data'!$E$13 - ($D497 + $E497) / 'Input Data'!$E$15)</f>
        <v>0</v>
      </c>
      <c r="N497" s="8">
        <f>IF(OR(LTM!$X498 * 3600 / LTM!$C$1 &gt;= 'Input Data'!$G$12 * LOOKUP(LTM!$A498,'Input Data'!$B$58:$B$62,'Input Data'!$H$58:$H$62) - epsilon, $D497 &lt; LTM!$X497 * 3600 / LTM!$C$1 - epsilon), $D497 / 'Input Data'!$G$14, 'Input Data'!$G$13 - $D497 / 'Input Data'!$G$15)</f>
        <v>0</v>
      </c>
      <c r="O497" s="17">
        <f>IF($F497 + $G497 &gt;= LTM!$AA497 * 3600 / LTM!$C$1 - epsilon, ($F497 + $G497) / 'Input Data'!$G$14, 'Input Data'!$G$13 - ($F497 + $G497) / 'Input Data'!$G$15)</f>
        <v>0</v>
      </c>
      <c r="Q497" s="49">
        <f>IF(ABS($J497-$K497) &gt; epsilon, -((LTM!$C498 - LTM!$C497) * 3600 / LTM!$C$1-($B497+$C497))/($J497-$K497), 0)</f>
        <v>0</v>
      </c>
      <c r="R497" s="8">
        <f t="shared" si="14"/>
        <v>0</v>
      </c>
      <c r="S497" s="17">
        <f t="shared" si="15"/>
        <v>0</v>
      </c>
      <c r="U497" s="49">
        <f>MAX(U496 + Q496 * LTM!$C$1 / 3600, 0)</f>
        <v>0</v>
      </c>
      <c r="V497" s="11">
        <f>MAX(V496 + R496 * LTM!$C$1 / 3600 + IF(NOT(OR(LTM!$M498 * 3600 / LTM!$C$1 &gt;= 'Input Data'!$E$12 * LOOKUP(LTM!$A498,'Input Data'!$B$58:$B$62,'Input Data'!$F$58:$F$62) - epsilon,$B497 &lt; LTM!$M497 * 3600 / LTM!$C$1 - epsilon)), MIN(U496 + Q496 * LTM!$C$1 / 3600, 0), 0), 0)</f>
        <v>0</v>
      </c>
      <c r="W497" s="18">
        <f>MAX(W496 + S496 * LTM!$C$1 / 3600 + IF(NOT(OR(LTM!$X498 * 3600 / LTM!$C$1 &gt;= 'Input Data'!$G$12 * LOOKUP(LTM!$A498,'Input Data'!$B$58:$B$62,'Input Data'!$H$58:$H$62) - epsilon, $D497 &lt; LTM!$X497 * 3600 / LTM!$C$1 - epsilon)), MIN(V496 + R496 * LTM!$C$1 / 3600, 0), 0), 0)</f>
        <v>0</v>
      </c>
    </row>
    <row r="498" spans="1:23" x14ac:dyDescent="0.3">
      <c r="A498" s="38" t="e">
        <f>IF(SUM($B497:$H499)=0,NA(),LTM!$A499)</f>
        <v>#N/A</v>
      </c>
      <c r="B498" s="7">
        <f>LTM!$I499 / LTM!$C$1 * 3600</f>
        <v>0</v>
      </c>
      <c r="C498" s="8">
        <f>LTM!$H499 / LTM!$C$1 * 3600</f>
        <v>0</v>
      </c>
      <c r="D498" s="8">
        <f>LTM!$T499 / LTM!$C$1 * 3600</f>
        <v>0</v>
      </c>
      <c r="E498" s="33">
        <f>LTM!$S499 / LTM!$C$1 * 3600</f>
        <v>0</v>
      </c>
      <c r="F498" s="8">
        <f>LTM!$AE499 / LTM!$C$1 * 3600</f>
        <v>0</v>
      </c>
      <c r="G498" s="33">
        <f>LTM!$AD499 / LTM!$C$1 * 3600</f>
        <v>0</v>
      </c>
      <c r="H498" s="18">
        <f>LTM!$AL499 / LTM!$C$1 * 3600</f>
        <v>0</v>
      </c>
      <c r="J498" s="50">
        <f>IF(OR(LTM!$B499 * 3600 / LTM!$C$1 &gt;= 'Input Data'!$C$12 * LOOKUP(LTM!$A499,'Input Data'!$B$58:$B$62,'Input Data'!$D$58:$D$62) - epsilon, LTM!$C499 - LTM!$C498 &lt; LTM!$B498 - epsilon), (LTM!$C499 - LTM!$C498) * 3600 / LTM!$C$1 / 'Input Data'!$C$14, 'Input Data'!$C$13 - (LTM!$C499 - LTM!$C498) * 3600 / LTM!$C$1 / 'Input Data'!$C$15)</f>
        <v>0</v>
      </c>
      <c r="K498" s="60">
        <f>IF($B498 + $C498 &gt;= LTM!$E498 * 3600 / LTM!$C$1 - epsilon, ($B498 + $C498) / 'Input Data'!$C$14, 'Input Data'!$C$13 - ($B498 + $C498) / 'Input Data'!$C$15)</f>
        <v>0</v>
      </c>
      <c r="L498" s="8">
        <f>IF(OR(LTM!$M499 * 3600 / LTM!$C$1 &gt;= 'Input Data'!$E$12 * LOOKUP(LTM!$A499,'Input Data'!$B$58:$B$62,'Input Data'!$F$58:$F$62) - epsilon,$B498 &lt; LTM!$M498 * 3600 / LTM!$C$1 - epsilon), $B498 / 'Input Data'!$E$14, 'Input Data'!$E$13 - $B498 / 'Input Data'!$E$15)</f>
        <v>0</v>
      </c>
      <c r="M498" s="33">
        <f>IF($D498 + $E498 &gt;= LTM!$P498 * 3600 / LTM!$C$1 - epsilon, ($D498 + $E498) / 'Input Data'!$E$14, 'Input Data'!$E$13 - ($D498 + $E498) / 'Input Data'!$E$15)</f>
        <v>0</v>
      </c>
      <c r="N498" s="8">
        <f>IF(OR(LTM!$X499 * 3600 / LTM!$C$1 &gt;= 'Input Data'!$G$12 * LOOKUP(LTM!$A499,'Input Data'!$B$58:$B$62,'Input Data'!$H$58:$H$62) - epsilon, $D498 &lt; LTM!$X498 * 3600 / LTM!$C$1 - epsilon), $D498 / 'Input Data'!$G$14, 'Input Data'!$G$13 - $D498 / 'Input Data'!$G$15)</f>
        <v>0</v>
      </c>
      <c r="O498" s="17">
        <f>IF($F498 + $G498 &gt;= LTM!$AA498 * 3600 / LTM!$C$1 - epsilon, ($F498 + $G498) / 'Input Data'!$G$14, 'Input Data'!$G$13 - ($F498 + $G498) / 'Input Data'!$G$15)</f>
        <v>0</v>
      </c>
      <c r="Q498" s="49">
        <f>IF(ABS($J498-$K498) &gt; epsilon, -((LTM!$C499 - LTM!$C498) * 3600 / LTM!$C$1-($B498+$C498))/($J498-$K498), 0)</f>
        <v>0</v>
      </c>
      <c r="R498" s="8">
        <f t="shared" si="14"/>
        <v>0</v>
      </c>
      <c r="S498" s="17">
        <f t="shared" si="15"/>
        <v>0</v>
      </c>
      <c r="U498" s="49">
        <f>MAX(U497 + Q497 * LTM!$C$1 / 3600, 0)</f>
        <v>0</v>
      </c>
      <c r="V498" s="11">
        <f>MAX(V497 + R497 * LTM!$C$1 / 3600 + IF(NOT(OR(LTM!$M499 * 3600 / LTM!$C$1 &gt;= 'Input Data'!$E$12 * LOOKUP(LTM!$A499,'Input Data'!$B$58:$B$62,'Input Data'!$F$58:$F$62) - epsilon,$B498 &lt; LTM!$M498 * 3600 / LTM!$C$1 - epsilon)), MIN(U497 + Q497 * LTM!$C$1 / 3600, 0), 0), 0)</f>
        <v>0</v>
      </c>
      <c r="W498" s="18">
        <f>MAX(W497 + S497 * LTM!$C$1 / 3600 + IF(NOT(OR(LTM!$X499 * 3600 / LTM!$C$1 &gt;= 'Input Data'!$G$12 * LOOKUP(LTM!$A499,'Input Data'!$B$58:$B$62,'Input Data'!$H$58:$H$62) - epsilon, $D498 &lt; LTM!$X498 * 3600 / LTM!$C$1 - epsilon)), MIN(V497 + R497 * LTM!$C$1 / 3600, 0), 0), 0)</f>
        <v>0</v>
      </c>
    </row>
    <row r="499" spans="1:23" x14ac:dyDescent="0.3">
      <c r="A499" s="38" t="e">
        <f>IF(SUM($B498:$H500)=0,NA(),LTM!$A500)</f>
        <v>#N/A</v>
      </c>
      <c r="B499" s="7">
        <f>LTM!$I500 / LTM!$C$1 * 3600</f>
        <v>0</v>
      </c>
      <c r="C499" s="8">
        <f>LTM!$H500 / LTM!$C$1 * 3600</f>
        <v>0</v>
      </c>
      <c r="D499" s="8">
        <f>LTM!$T500 / LTM!$C$1 * 3600</f>
        <v>0</v>
      </c>
      <c r="E499" s="33">
        <f>LTM!$S500 / LTM!$C$1 * 3600</f>
        <v>0</v>
      </c>
      <c r="F499" s="8">
        <f>LTM!$AE500 / LTM!$C$1 * 3600</f>
        <v>0</v>
      </c>
      <c r="G499" s="33">
        <f>LTM!$AD500 / LTM!$C$1 * 3600</f>
        <v>0</v>
      </c>
      <c r="H499" s="18">
        <f>LTM!$AL500 / LTM!$C$1 * 3600</f>
        <v>0</v>
      </c>
      <c r="J499" s="50">
        <f>IF(OR(LTM!$B500 * 3600 / LTM!$C$1 &gt;= 'Input Data'!$C$12 * LOOKUP(LTM!$A500,'Input Data'!$B$58:$B$62,'Input Data'!$D$58:$D$62) - epsilon, LTM!$C500 - LTM!$C499 &lt; LTM!$B499 - epsilon), (LTM!$C500 - LTM!$C499) * 3600 / LTM!$C$1 / 'Input Data'!$C$14, 'Input Data'!$C$13 - (LTM!$C500 - LTM!$C499) * 3600 / LTM!$C$1 / 'Input Data'!$C$15)</f>
        <v>0</v>
      </c>
      <c r="K499" s="60">
        <f>IF($B499 + $C499 &gt;= LTM!$E499 * 3600 / LTM!$C$1 - epsilon, ($B499 + $C499) / 'Input Data'!$C$14, 'Input Data'!$C$13 - ($B499 + $C499) / 'Input Data'!$C$15)</f>
        <v>0</v>
      </c>
      <c r="L499" s="8">
        <f>IF(OR(LTM!$M500 * 3600 / LTM!$C$1 &gt;= 'Input Data'!$E$12 * LOOKUP(LTM!$A500,'Input Data'!$B$58:$B$62,'Input Data'!$F$58:$F$62) - epsilon,$B499 &lt; LTM!$M499 * 3600 / LTM!$C$1 - epsilon), $B499 / 'Input Data'!$E$14, 'Input Data'!$E$13 - $B499 / 'Input Data'!$E$15)</f>
        <v>0</v>
      </c>
      <c r="M499" s="33">
        <f>IF($D499 + $E499 &gt;= LTM!$P499 * 3600 / LTM!$C$1 - epsilon, ($D499 + $E499) / 'Input Data'!$E$14, 'Input Data'!$E$13 - ($D499 + $E499) / 'Input Data'!$E$15)</f>
        <v>0</v>
      </c>
      <c r="N499" s="8">
        <f>IF(OR(LTM!$X500 * 3600 / LTM!$C$1 &gt;= 'Input Data'!$G$12 * LOOKUP(LTM!$A500,'Input Data'!$B$58:$B$62,'Input Data'!$H$58:$H$62) - epsilon, $D499 &lt; LTM!$X499 * 3600 / LTM!$C$1 - epsilon), $D499 / 'Input Data'!$G$14, 'Input Data'!$G$13 - $D499 / 'Input Data'!$G$15)</f>
        <v>0</v>
      </c>
      <c r="O499" s="17">
        <f>IF($F499 + $G499 &gt;= LTM!$AA499 * 3600 / LTM!$C$1 - epsilon, ($F499 + $G499) / 'Input Data'!$G$14, 'Input Data'!$G$13 - ($F499 + $G499) / 'Input Data'!$G$15)</f>
        <v>0</v>
      </c>
      <c r="Q499" s="49">
        <f>IF(ABS($J499-$K499) &gt; epsilon, -((LTM!$C500 - LTM!$C499) * 3600 / LTM!$C$1-($B499+$C499))/($J499-$K499), 0)</f>
        <v>0</v>
      </c>
      <c r="R499" s="8">
        <f t="shared" si="14"/>
        <v>0</v>
      </c>
      <c r="S499" s="17">
        <f t="shared" si="15"/>
        <v>0</v>
      </c>
      <c r="U499" s="49">
        <f>MAX(U498 + Q498 * LTM!$C$1 / 3600, 0)</f>
        <v>0</v>
      </c>
      <c r="V499" s="11">
        <f>MAX(V498 + R498 * LTM!$C$1 / 3600 + IF(NOT(OR(LTM!$M500 * 3600 / LTM!$C$1 &gt;= 'Input Data'!$E$12 * LOOKUP(LTM!$A500,'Input Data'!$B$58:$B$62,'Input Data'!$F$58:$F$62) - epsilon,$B499 &lt; LTM!$M499 * 3600 / LTM!$C$1 - epsilon)), MIN(U498 + Q498 * LTM!$C$1 / 3600, 0), 0), 0)</f>
        <v>0</v>
      </c>
      <c r="W499" s="18">
        <f>MAX(W498 + S498 * LTM!$C$1 / 3600 + IF(NOT(OR(LTM!$X500 * 3600 / LTM!$C$1 &gt;= 'Input Data'!$G$12 * LOOKUP(LTM!$A500,'Input Data'!$B$58:$B$62,'Input Data'!$H$58:$H$62) - epsilon, $D499 &lt; LTM!$X499 * 3600 / LTM!$C$1 - epsilon)), MIN(V498 + R498 * LTM!$C$1 / 3600, 0), 0), 0)</f>
        <v>0</v>
      </c>
    </row>
    <row r="500" spans="1:23" x14ac:dyDescent="0.3">
      <c r="A500" s="38" t="e">
        <f>IF(SUM($B499:$H501)=0,NA(),LTM!$A501)</f>
        <v>#N/A</v>
      </c>
      <c r="B500" s="7">
        <f>LTM!$I501 / LTM!$C$1 * 3600</f>
        <v>0</v>
      </c>
      <c r="C500" s="8">
        <f>LTM!$H501 / LTM!$C$1 * 3600</f>
        <v>0</v>
      </c>
      <c r="D500" s="8">
        <f>LTM!$T501 / LTM!$C$1 * 3600</f>
        <v>0</v>
      </c>
      <c r="E500" s="33">
        <f>LTM!$S501 / LTM!$C$1 * 3600</f>
        <v>0</v>
      </c>
      <c r="F500" s="8">
        <f>LTM!$AE501 / LTM!$C$1 * 3600</f>
        <v>0</v>
      </c>
      <c r="G500" s="33">
        <f>LTM!$AD501 / LTM!$C$1 * 3600</f>
        <v>0</v>
      </c>
      <c r="H500" s="18">
        <f>LTM!$AL501 / LTM!$C$1 * 3600</f>
        <v>0</v>
      </c>
      <c r="J500" s="50">
        <f>IF(OR(LTM!$B501 * 3600 / LTM!$C$1 &gt;= 'Input Data'!$C$12 * LOOKUP(LTM!$A501,'Input Data'!$B$58:$B$62,'Input Data'!$D$58:$D$62) - epsilon, LTM!$C501 - LTM!$C500 &lt; LTM!$B500 - epsilon), (LTM!$C501 - LTM!$C500) * 3600 / LTM!$C$1 / 'Input Data'!$C$14, 'Input Data'!$C$13 - (LTM!$C501 - LTM!$C500) * 3600 / LTM!$C$1 / 'Input Data'!$C$15)</f>
        <v>0</v>
      </c>
      <c r="K500" s="60">
        <f>IF($B500 + $C500 &gt;= LTM!$E500 * 3600 / LTM!$C$1 - epsilon, ($B500 + $C500) / 'Input Data'!$C$14, 'Input Data'!$C$13 - ($B500 + $C500) / 'Input Data'!$C$15)</f>
        <v>0</v>
      </c>
      <c r="L500" s="8">
        <f>IF(OR(LTM!$M501 * 3600 / LTM!$C$1 &gt;= 'Input Data'!$E$12 * LOOKUP(LTM!$A501,'Input Data'!$B$58:$B$62,'Input Data'!$F$58:$F$62) - epsilon,$B500 &lt; LTM!$M500 * 3600 / LTM!$C$1 - epsilon), $B500 / 'Input Data'!$E$14, 'Input Data'!$E$13 - $B500 / 'Input Data'!$E$15)</f>
        <v>0</v>
      </c>
      <c r="M500" s="33">
        <f>IF($D500 + $E500 &gt;= LTM!$P500 * 3600 / LTM!$C$1 - epsilon, ($D500 + $E500) / 'Input Data'!$E$14, 'Input Data'!$E$13 - ($D500 + $E500) / 'Input Data'!$E$15)</f>
        <v>0</v>
      </c>
      <c r="N500" s="8">
        <f>IF(OR(LTM!$X501 * 3600 / LTM!$C$1 &gt;= 'Input Data'!$G$12 * LOOKUP(LTM!$A501,'Input Data'!$B$58:$B$62,'Input Data'!$H$58:$H$62) - epsilon, $D500 &lt; LTM!$X500 * 3600 / LTM!$C$1 - epsilon), $D500 / 'Input Data'!$G$14, 'Input Data'!$G$13 - $D500 / 'Input Data'!$G$15)</f>
        <v>0</v>
      </c>
      <c r="O500" s="17">
        <f>IF($F500 + $G500 &gt;= LTM!$AA500 * 3600 / LTM!$C$1 - epsilon, ($F500 + $G500) / 'Input Data'!$G$14, 'Input Data'!$G$13 - ($F500 + $G500) / 'Input Data'!$G$15)</f>
        <v>0</v>
      </c>
      <c r="Q500" s="49">
        <f>IF(ABS($J500-$K500) &gt; epsilon, -((LTM!$C501 - LTM!$C500) * 3600 / LTM!$C$1-($B500+$C500))/($J500-$K500), 0)</f>
        <v>0</v>
      </c>
      <c r="R500" s="8">
        <f t="shared" si="14"/>
        <v>0</v>
      </c>
      <c r="S500" s="17">
        <f t="shared" si="15"/>
        <v>0</v>
      </c>
      <c r="U500" s="49">
        <f>MAX(U499 + Q499 * LTM!$C$1 / 3600, 0)</f>
        <v>0</v>
      </c>
      <c r="V500" s="11">
        <f>MAX(V499 + R499 * LTM!$C$1 / 3600 + IF(NOT(OR(LTM!$M501 * 3600 / LTM!$C$1 &gt;= 'Input Data'!$E$12 * LOOKUP(LTM!$A501,'Input Data'!$B$58:$B$62,'Input Data'!$F$58:$F$62) - epsilon,$B500 &lt; LTM!$M500 * 3600 / LTM!$C$1 - epsilon)), MIN(U499 + Q499 * LTM!$C$1 / 3600, 0), 0), 0)</f>
        <v>0</v>
      </c>
      <c r="W500" s="18">
        <f>MAX(W499 + S499 * LTM!$C$1 / 3600 + IF(NOT(OR(LTM!$X501 * 3600 / LTM!$C$1 &gt;= 'Input Data'!$G$12 * LOOKUP(LTM!$A501,'Input Data'!$B$58:$B$62,'Input Data'!$H$58:$H$62) - epsilon, $D500 &lt; LTM!$X500 * 3600 / LTM!$C$1 - epsilon)), MIN(V499 + R499 * LTM!$C$1 / 3600, 0), 0), 0)</f>
        <v>0</v>
      </c>
    </row>
    <row r="501" spans="1:23" x14ac:dyDescent="0.3">
      <c r="A501" s="38" t="e">
        <f>IF(SUM($B500:$H502)=0,NA(),LTM!$A502)</f>
        <v>#N/A</v>
      </c>
      <c r="B501" s="7">
        <f>LTM!$I502 / LTM!$C$1 * 3600</f>
        <v>0</v>
      </c>
      <c r="C501" s="8">
        <f>LTM!$H502 / LTM!$C$1 * 3600</f>
        <v>0</v>
      </c>
      <c r="D501" s="8">
        <f>LTM!$T502 / LTM!$C$1 * 3600</f>
        <v>0</v>
      </c>
      <c r="E501" s="33">
        <f>LTM!$S502 / LTM!$C$1 * 3600</f>
        <v>0</v>
      </c>
      <c r="F501" s="8">
        <f>LTM!$AE502 / LTM!$C$1 * 3600</f>
        <v>0</v>
      </c>
      <c r="G501" s="33">
        <f>LTM!$AD502 / LTM!$C$1 * 3600</f>
        <v>0</v>
      </c>
      <c r="H501" s="18">
        <f>LTM!$AL502 / LTM!$C$1 * 3600</f>
        <v>0</v>
      </c>
      <c r="J501" s="50">
        <f>IF(OR(LTM!$B502 * 3600 / LTM!$C$1 &gt;= 'Input Data'!$C$12 * LOOKUP(LTM!$A502,'Input Data'!$B$58:$B$62,'Input Data'!$D$58:$D$62) - epsilon, LTM!$C502 - LTM!$C501 &lt; LTM!$B501 - epsilon), (LTM!$C502 - LTM!$C501) * 3600 / LTM!$C$1 / 'Input Data'!$C$14, 'Input Data'!$C$13 - (LTM!$C502 - LTM!$C501) * 3600 / LTM!$C$1 / 'Input Data'!$C$15)</f>
        <v>0</v>
      </c>
      <c r="K501" s="60">
        <f>IF($B501 + $C501 &gt;= LTM!$E501 * 3600 / LTM!$C$1 - epsilon, ($B501 + $C501) / 'Input Data'!$C$14, 'Input Data'!$C$13 - ($B501 + $C501) / 'Input Data'!$C$15)</f>
        <v>0</v>
      </c>
      <c r="L501" s="8">
        <f>IF(OR(LTM!$M502 * 3600 / LTM!$C$1 &gt;= 'Input Data'!$E$12 * LOOKUP(LTM!$A502,'Input Data'!$B$58:$B$62,'Input Data'!$F$58:$F$62) - epsilon,$B501 &lt; LTM!$M501 * 3600 / LTM!$C$1 - epsilon), $B501 / 'Input Data'!$E$14, 'Input Data'!$E$13 - $B501 / 'Input Data'!$E$15)</f>
        <v>0</v>
      </c>
      <c r="M501" s="33">
        <f>IF($D501 + $E501 &gt;= LTM!$P501 * 3600 / LTM!$C$1 - epsilon, ($D501 + $E501) / 'Input Data'!$E$14, 'Input Data'!$E$13 - ($D501 + $E501) / 'Input Data'!$E$15)</f>
        <v>0</v>
      </c>
      <c r="N501" s="8">
        <f>IF(OR(LTM!$X502 * 3600 / LTM!$C$1 &gt;= 'Input Data'!$G$12 * LOOKUP(LTM!$A502,'Input Data'!$B$58:$B$62,'Input Data'!$H$58:$H$62) - epsilon, $D501 &lt; LTM!$X501 * 3600 / LTM!$C$1 - epsilon), $D501 / 'Input Data'!$G$14, 'Input Data'!$G$13 - $D501 / 'Input Data'!$G$15)</f>
        <v>0</v>
      </c>
      <c r="O501" s="17">
        <f>IF($F501 + $G501 &gt;= LTM!$AA501 * 3600 / LTM!$C$1 - epsilon, ($F501 + $G501) / 'Input Data'!$G$14, 'Input Data'!$G$13 - ($F501 + $G501) / 'Input Data'!$G$15)</f>
        <v>0</v>
      </c>
      <c r="Q501" s="49">
        <f>IF(ABS($J501-$K501) &gt; epsilon, -((LTM!$C502 - LTM!$C501) * 3600 / LTM!$C$1-($B501+$C501))/($J501-$K501), 0)</f>
        <v>0</v>
      </c>
      <c r="R501" s="8">
        <f t="shared" si="14"/>
        <v>0</v>
      </c>
      <c r="S501" s="17">
        <f t="shared" si="15"/>
        <v>0</v>
      </c>
      <c r="U501" s="49">
        <f>MAX(U500 + Q500 * LTM!$C$1 / 3600, 0)</f>
        <v>0</v>
      </c>
      <c r="V501" s="11">
        <f>MAX(V500 + R500 * LTM!$C$1 / 3600 + IF(NOT(OR(LTM!$M502 * 3600 / LTM!$C$1 &gt;= 'Input Data'!$E$12 * LOOKUP(LTM!$A502,'Input Data'!$B$58:$B$62,'Input Data'!$F$58:$F$62) - epsilon,$B501 &lt; LTM!$M501 * 3600 / LTM!$C$1 - epsilon)), MIN(U500 + Q500 * LTM!$C$1 / 3600, 0), 0), 0)</f>
        <v>0</v>
      </c>
      <c r="W501" s="18">
        <f>MAX(W500 + S500 * LTM!$C$1 / 3600 + IF(NOT(OR(LTM!$X502 * 3600 / LTM!$C$1 &gt;= 'Input Data'!$G$12 * LOOKUP(LTM!$A502,'Input Data'!$B$58:$B$62,'Input Data'!$H$58:$H$62) - epsilon, $D501 &lt; LTM!$X501 * 3600 / LTM!$C$1 - epsilon)), MIN(V500 + R500 * LTM!$C$1 / 3600, 0), 0), 0)</f>
        <v>0</v>
      </c>
    </row>
    <row r="502" spans="1:23" x14ac:dyDescent="0.3">
      <c r="A502" s="38" t="e">
        <f>IF(SUM($B501:$H503)=0,NA(),LTM!$A503)</f>
        <v>#N/A</v>
      </c>
      <c r="B502" s="7">
        <f>LTM!$I503 / LTM!$C$1 * 3600</f>
        <v>0</v>
      </c>
      <c r="C502" s="8">
        <f>LTM!$H503 / LTM!$C$1 * 3600</f>
        <v>0</v>
      </c>
      <c r="D502" s="8">
        <f>LTM!$T503 / LTM!$C$1 * 3600</f>
        <v>0</v>
      </c>
      <c r="E502" s="33">
        <f>LTM!$S503 / LTM!$C$1 * 3600</f>
        <v>0</v>
      </c>
      <c r="F502" s="8">
        <f>LTM!$AE503 / LTM!$C$1 * 3600</f>
        <v>0</v>
      </c>
      <c r="G502" s="33">
        <f>LTM!$AD503 / LTM!$C$1 * 3600</f>
        <v>0</v>
      </c>
      <c r="H502" s="18">
        <f>LTM!$AL503 / LTM!$C$1 * 3600</f>
        <v>0</v>
      </c>
      <c r="J502" s="50">
        <f>IF(OR(LTM!$B503 * 3600 / LTM!$C$1 &gt;= 'Input Data'!$C$12 * LOOKUP(LTM!$A503,'Input Data'!$B$58:$B$62,'Input Data'!$D$58:$D$62) - epsilon, LTM!$C503 - LTM!$C502 &lt; LTM!$B502 - epsilon), (LTM!$C503 - LTM!$C502) * 3600 / LTM!$C$1 / 'Input Data'!$C$14, 'Input Data'!$C$13 - (LTM!$C503 - LTM!$C502) * 3600 / LTM!$C$1 / 'Input Data'!$C$15)</f>
        <v>0</v>
      </c>
      <c r="K502" s="60">
        <f>IF($B502 + $C502 &gt;= LTM!$E502 * 3600 / LTM!$C$1 - epsilon, ($B502 + $C502) / 'Input Data'!$C$14, 'Input Data'!$C$13 - ($B502 + $C502) / 'Input Data'!$C$15)</f>
        <v>0</v>
      </c>
      <c r="L502" s="8">
        <f>IF(OR(LTM!$M503 * 3600 / LTM!$C$1 &gt;= 'Input Data'!$E$12 * LOOKUP(LTM!$A503,'Input Data'!$B$58:$B$62,'Input Data'!$F$58:$F$62) - epsilon,$B502 &lt; LTM!$M502 * 3600 / LTM!$C$1 - epsilon), $B502 / 'Input Data'!$E$14, 'Input Data'!$E$13 - $B502 / 'Input Data'!$E$15)</f>
        <v>0</v>
      </c>
      <c r="M502" s="33">
        <f>IF($D502 + $E502 &gt;= LTM!$P502 * 3600 / LTM!$C$1 - epsilon, ($D502 + $E502) / 'Input Data'!$E$14, 'Input Data'!$E$13 - ($D502 + $E502) / 'Input Data'!$E$15)</f>
        <v>0</v>
      </c>
      <c r="N502" s="8">
        <f>IF(OR(LTM!$X503 * 3600 / LTM!$C$1 &gt;= 'Input Data'!$G$12 * LOOKUP(LTM!$A503,'Input Data'!$B$58:$B$62,'Input Data'!$H$58:$H$62) - epsilon, $D502 &lt; LTM!$X502 * 3600 / LTM!$C$1 - epsilon), $D502 / 'Input Data'!$G$14, 'Input Data'!$G$13 - $D502 / 'Input Data'!$G$15)</f>
        <v>0</v>
      </c>
      <c r="O502" s="17">
        <f>IF($F502 + $G502 &gt;= LTM!$AA502 * 3600 / LTM!$C$1 - epsilon, ($F502 + $G502) / 'Input Data'!$G$14, 'Input Data'!$G$13 - ($F502 + $G502) / 'Input Data'!$G$15)</f>
        <v>0</v>
      </c>
      <c r="Q502" s="49">
        <f>IF(ABS($J502-$K502) &gt; epsilon, -((LTM!$C503 - LTM!$C502) * 3600 / LTM!$C$1-($B502+$C502))/($J502-$K502), 0)</f>
        <v>0</v>
      </c>
      <c r="R502" s="8">
        <f t="shared" si="14"/>
        <v>0</v>
      </c>
      <c r="S502" s="17">
        <f t="shared" si="15"/>
        <v>0</v>
      </c>
      <c r="U502" s="49">
        <f>MAX(U501 + Q501 * LTM!$C$1 / 3600, 0)</f>
        <v>0</v>
      </c>
      <c r="V502" s="11">
        <f>MAX(V501 + R501 * LTM!$C$1 / 3600 + IF(NOT(OR(LTM!$M503 * 3600 / LTM!$C$1 &gt;= 'Input Data'!$E$12 * LOOKUP(LTM!$A503,'Input Data'!$B$58:$B$62,'Input Data'!$F$58:$F$62) - epsilon,$B502 &lt; LTM!$M502 * 3600 / LTM!$C$1 - epsilon)), MIN(U501 + Q501 * LTM!$C$1 / 3600, 0), 0), 0)</f>
        <v>0</v>
      </c>
      <c r="W502" s="18">
        <f>MAX(W501 + S501 * LTM!$C$1 / 3600 + IF(NOT(OR(LTM!$X503 * 3600 / LTM!$C$1 &gt;= 'Input Data'!$G$12 * LOOKUP(LTM!$A503,'Input Data'!$B$58:$B$62,'Input Data'!$H$58:$H$62) - epsilon, $D502 &lt; LTM!$X502 * 3600 / LTM!$C$1 - epsilon)), MIN(V501 + R501 * LTM!$C$1 / 3600, 0), 0), 0)</f>
        <v>0</v>
      </c>
    </row>
    <row r="503" spans="1:23" x14ac:dyDescent="0.3">
      <c r="A503" s="38" t="e">
        <f>IF(SUM($B502:$H504)=0,NA(),LTM!$A504)</f>
        <v>#N/A</v>
      </c>
      <c r="B503" s="7">
        <f>LTM!$I504 / LTM!$C$1 * 3600</f>
        <v>0</v>
      </c>
      <c r="C503" s="8">
        <f>LTM!$H504 / LTM!$C$1 * 3600</f>
        <v>0</v>
      </c>
      <c r="D503" s="8">
        <f>LTM!$T504 / LTM!$C$1 * 3600</f>
        <v>0</v>
      </c>
      <c r="E503" s="33">
        <f>LTM!$S504 / LTM!$C$1 * 3600</f>
        <v>0</v>
      </c>
      <c r="F503" s="8">
        <f>LTM!$AE504 / LTM!$C$1 * 3600</f>
        <v>0</v>
      </c>
      <c r="G503" s="33">
        <f>LTM!$AD504 / LTM!$C$1 * 3600</f>
        <v>0</v>
      </c>
      <c r="H503" s="18">
        <f>LTM!$AL504 / LTM!$C$1 * 3600</f>
        <v>0</v>
      </c>
      <c r="J503" s="50">
        <f>IF(OR(LTM!$B504 * 3600 / LTM!$C$1 &gt;= 'Input Data'!$C$12 * LOOKUP(LTM!$A504,'Input Data'!$B$58:$B$62,'Input Data'!$D$58:$D$62) - epsilon, LTM!$C504 - LTM!$C503 &lt; LTM!$B503 - epsilon), (LTM!$C504 - LTM!$C503) * 3600 / LTM!$C$1 / 'Input Data'!$C$14, 'Input Data'!$C$13 - (LTM!$C504 - LTM!$C503) * 3600 / LTM!$C$1 / 'Input Data'!$C$15)</f>
        <v>0</v>
      </c>
      <c r="K503" s="60">
        <f>IF($B503 + $C503 &gt;= LTM!$E503 * 3600 / LTM!$C$1 - epsilon, ($B503 + $C503) / 'Input Data'!$C$14, 'Input Data'!$C$13 - ($B503 + $C503) / 'Input Data'!$C$15)</f>
        <v>0</v>
      </c>
      <c r="L503" s="8">
        <f>IF(OR(LTM!$M504 * 3600 / LTM!$C$1 &gt;= 'Input Data'!$E$12 * LOOKUP(LTM!$A504,'Input Data'!$B$58:$B$62,'Input Data'!$F$58:$F$62) - epsilon,$B503 &lt; LTM!$M503 * 3600 / LTM!$C$1 - epsilon), $B503 / 'Input Data'!$E$14, 'Input Data'!$E$13 - $B503 / 'Input Data'!$E$15)</f>
        <v>0</v>
      </c>
      <c r="M503" s="33">
        <f>IF($D503 + $E503 &gt;= LTM!$P503 * 3600 / LTM!$C$1 - epsilon, ($D503 + $E503) / 'Input Data'!$E$14, 'Input Data'!$E$13 - ($D503 + $E503) / 'Input Data'!$E$15)</f>
        <v>0</v>
      </c>
      <c r="N503" s="8">
        <f>IF(OR(LTM!$X504 * 3600 / LTM!$C$1 &gt;= 'Input Data'!$G$12 * LOOKUP(LTM!$A504,'Input Data'!$B$58:$B$62,'Input Data'!$H$58:$H$62) - epsilon, $D503 &lt; LTM!$X503 * 3600 / LTM!$C$1 - epsilon), $D503 / 'Input Data'!$G$14, 'Input Data'!$G$13 - $D503 / 'Input Data'!$G$15)</f>
        <v>0</v>
      </c>
      <c r="O503" s="17">
        <f>IF($F503 + $G503 &gt;= LTM!$AA503 * 3600 / LTM!$C$1 - epsilon, ($F503 + $G503) / 'Input Data'!$G$14, 'Input Data'!$G$13 - ($F503 + $G503) / 'Input Data'!$G$15)</f>
        <v>0</v>
      </c>
      <c r="Q503" s="49">
        <f>IF(ABS($J503-$K503) &gt; epsilon, -((LTM!$C504 - LTM!$C503) * 3600 / LTM!$C$1-($B503+$C503))/($J503-$K503), 0)</f>
        <v>0</v>
      </c>
      <c r="R503" s="8">
        <f t="shared" si="14"/>
        <v>0</v>
      </c>
      <c r="S503" s="17">
        <f t="shared" si="15"/>
        <v>0</v>
      </c>
      <c r="U503" s="49">
        <f>MAX(U502 + Q502 * LTM!$C$1 / 3600, 0)</f>
        <v>0</v>
      </c>
      <c r="V503" s="11">
        <f>MAX(V502 + R502 * LTM!$C$1 / 3600 + IF(NOT(OR(LTM!$M504 * 3600 / LTM!$C$1 &gt;= 'Input Data'!$E$12 * LOOKUP(LTM!$A504,'Input Data'!$B$58:$B$62,'Input Data'!$F$58:$F$62) - epsilon,$B503 &lt; LTM!$M503 * 3600 / LTM!$C$1 - epsilon)), MIN(U502 + Q502 * LTM!$C$1 / 3600, 0), 0), 0)</f>
        <v>0</v>
      </c>
      <c r="W503" s="18">
        <f>MAX(W502 + S502 * LTM!$C$1 / 3600 + IF(NOT(OR(LTM!$X504 * 3600 / LTM!$C$1 &gt;= 'Input Data'!$G$12 * LOOKUP(LTM!$A504,'Input Data'!$B$58:$B$62,'Input Data'!$H$58:$H$62) - epsilon, $D503 &lt; LTM!$X503 * 3600 / LTM!$C$1 - epsilon)), MIN(V502 + R502 * LTM!$C$1 / 3600, 0), 0), 0)</f>
        <v>0</v>
      </c>
    </row>
    <row r="504" spans="1:23" ht="15" thickBot="1" x14ac:dyDescent="0.35">
      <c r="A504" s="39" t="e">
        <f>IF(SUM($B503:$H504)=0,NA(),LTM!$A505)</f>
        <v>#N/A</v>
      </c>
      <c r="B504" s="7">
        <f>LTM!$I505 / LTM!$C$1 * 3600</f>
        <v>0</v>
      </c>
      <c r="C504" s="8">
        <f>LTM!$H505 / LTM!$C$1 * 3600</f>
        <v>0</v>
      </c>
      <c r="D504" s="8">
        <f>LTM!$T505 / LTM!$C$1 * 3600</f>
        <v>0</v>
      </c>
      <c r="E504" s="33">
        <f>LTM!$S505 / LTM!$C$1 * 3600</f>
        <v>0</v>
      </c>
      <c r="F504" s="8">
        <f>LTM!$AE505 / LTM!$C$1 * 3600</f>
        <v>0</v>
      </c>
      <c r="G504" s="33">
        <f>LTM!$AD505 / LTM!$C$1 * 3600</f>
        <v>0</v>
      </c>
      <c r="H504" s="18">
        <f>LTM!$AL505 / LTM!$C$1 * 3600</f>
        <v>0</v>
      </c>
      <c r="J504" s="50">
        <f>IF(OR(LTM!$B505 * 3600 / LTM!$C$1 &gt;= 'Input Data'!$C$12 * LOOKUP(LTM!$A505,'Input Data'!$B$58:$B$62,'Input Data'!$D$58:$D$62) - epsilon, LTM!$C505 - LTM!$C504 &lt; LTM!$B504 - epsilon), (LTM!$C505 - LTM!$C504) * 3600 / LTM!$C$1 / 'Input Data'!$C$14, 'Input Data'!$C$13 - (LTM!$C505 - LTM!$C504) * 3600 / LTM!$C$1 / 'Input Data'!$C$15)</f>
        <v>0</v>
      </c>
      <c r="K504" s="60">
        <f>IF($B504 + $C504 &gt;= LTM!$E504 * 3600 / LTM!$C$1 - epsilon, ($B504 + $C504) / 'Input Data'!$C$14, 'Input Data'!$C$13 - ($B504 + $C504) / 'Input Data'!$C$15)</f>
        <v>0</v>
      </c>
      <c r="L504" s="8">
        <f>IF(OR(LTM!$M505 * 3600 / LTM!$C$1 &gt;= 'Input Data'!$E$12 * LOOKUP(LTM!$A505,'Input Data'!$B$58:$B$62,'Input Data'!$F$58:$F$62) - epsilon,$B504 &lt; LTM!$M504 * 3600 / LTM!$C$1 - epsilon), $B504 / 'Input Data'!$E$14, 'Input Data'!$E$13 - $B504 / 'Input Data'!$E$15)</f>
        <v>0</v>
      </c>
      <c r="M504" s="33">
        <f>IF($D504 + $E504 &gt;= LTM!$P504 * 3600 / LTM!$C$1 - epsilon, ($D504 + $E504) / 'Input Data'!$E$14, 'Input Data'!$E$13 - ($D504 + $E504) / 'Input Data'!$E$15)</f>
        <v>0</v>
      </c>
      <c r="N504" s="8">
        <f>IF(OR(LTM!$X505 * 3600 / LTM!$C$1 &gt;= 'Input Data'!$G$12 * LOOKUP(LTM!$A505,'Input Data'!$B$58:$B$62,'Input Data'!$H$58:$H$62) - epsilon, $D504 &lt; LTM!$X504 * 3600 / LTM!$C$1 - epsilon), $D504 / 'Input Data'!$G$14, 'Input Data'!$G$13 - $D504 / 'Input Data'!$G$15)</f>
        <v>0</v>
      </c>
      <c r="O504" s="17">
        <f>IF($F504 + $G504 &gt;= LTM!$AA504 * 3600 / LTM!$C$1 - epsilon, ($F504 + $G504) / 'Input Data'!$G$14, 'Input Data'!$G$13 - ($F504 + $G504) / 'Input Data'!$G$15)</f>
        <v>0</v>
      </c>
      <c r="Q504" s="49">
        <f>IF(ABS($J504-$K504) &gt; epsilon, -((LTM!$C505 - LTM!$C504) * 3600 / LTM!$C$1-($B504+$C504))/($J504-$K504), 0)</f>
        <v>0</v>
      </c>
      <c r="R504" s="8">
        <f t="shared" si="14"/>
        <v>0</v>
      </c>
      <c r="S504" s="17">
        <f t="shared" si="15"/>
        <v>0</v>
      </c>
      <c r="U504" s="49">
        <f>MAX(U503 + Q503 * LTM!$C$1 / 3600, 0)</f>
        <v>0</v>
      </c>
      <c r="V504" s="11">
        <f>MAX(V503 + R503 * LTM!$C$1 / 3600 + IF(NOT(OR(LTM!$M505 * 3600 / LTM!$C$1 &gt;= 'Input Data'!$E$12 * LOOKUP(LTM!$A505,'Input Data'!$B$58:$B$62,'Input Data'!$F$58:$F$62) - epsilon,$B504 &lt; LTM!$M504 * 3600 / LTM!$C$1 - epsilon)), MIN(U503 + Q503 * LTM!$C$1 / 3600, 0), 0), 0)</f>
        <v>0</v>
      </c>
      <c r="W504" s="18">
        <f>MAX(W503 + S503 * LTM!$C$1 / 3600 + IF(NOT(OR(LTM!$X505 * 3600 / LTM!$C$1 &gt;= 'Input Data'!$G$12 * LOOKUP(LTM!$A505,'Input Data'!$B$58:$B$62,'Input Data'!$H$58:$H$62) - epsilon, $D504 &lt; LTM!$X504 * 3600 / LTM!$C$1 - epsilon)), MIN(V503 + R503 * LTM!$C$1 / 3600, 0), 0), 0)</f>
        <v>0</v>
      </c>
    </row>
    <row r="505" spans="1:23" x14ac:dyDescent="0.3">
      <c r="A505" s="43"/>
      <c r="B505" s="41"/>
      <c r="C505" s="41"/>
      <c r="D505" s="41"/>
      <c r="E505" s="41"/>
      <c r="F505" s="41"/>
      <c r="G505" s="41"/>
      <c r="H505" s="41"/>
    </row>
    <row r="506" spans="1:23" x14ac:dyDescent="0.3">
      <c r="A506" s="41"/>
      <c r="B506" s="41"/>
      <c r="C506" s="41"/>
      <c r="D506" s="41"/>
      <c r="E506" s="41"/>
      <c r="F506" s="41"/>
      <c r="G506" s="41"/>
      <c r="H506" s="41"/>
    </row>
  </sheetData>
  <mergeCells count="9">
    <mergeCell ref="Y2:AB2"/>
    <mergeCell ref="A1:H1"/>
    <mergeCell ref="U2:W2"/>
    <mergeCell ref="F2:G2"/>
    <mergeCell ref="A2:A3"/>
    <mergeCell ref="B2:C2"/>
    <mergeCell ref="D2:E2"/>
    <mergeCell ref="Q2:S2"/>
    <mergeCell ref="J2:O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Input Data</vt:lpstr>
      <vt:lpstr>LTM</vt:lpstr>
      <vt:lpstr>Flow rate summary</vt:lpstr>
      <vt:lpstr>'Input Data'!Print_Area</vt:lpstr>
    </vt:vector>
  </TitlesOfParts>
  <Company>University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Boyles;Kenneth Perrine</dc:creator>
  <cp:lastModifiedBy>Jen Duthie</cp:lastModifiedBy>
  <cp:lastPrinted>2013-06-28T19:05:41Z</cp:lastPrinted>
  <dcterms:created xsi:type="dcterms:W3CDTF">2012-02-13T20:34:34Z</dcterms:created>
  <dcterms:modified xsi:type="dcterms:W3CDTF">2013-08-06T09:48:57Z</dcterms:modified>
</cp:coreProperties>
</file>